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8/"/>
    </mc:Choice>
  </mc:AlternateContent>
  <bookViews>
    <workbookView xWindow="0" yWindow="0" windowWidth="21600" windowHeight="9735" tabRatio="637" firstSheet="1" activeTab="2"/>
  </bookViews>
  <sheets>
    <sheet name="SEPT (2)" sheetId="32" state="hidden" r:id="rId1"/>
    <sheet name="DICIEMBRE" sheetId="186" r:id="rId2"/>
    <sheet name="ENERO" sheetId="187" r:id="rId3"/>
    <sheet name="TARIFAS" sheetId="3" r:id="rId4"/>
    <sheet name="EDOFIN TOY" sheetId="9" r:id="rId5"/>
  </sheets>
  <definedNames>
    <definedName name="_xlnm._FilterDatabase" localSheetId="1" hidden="1">DICIEMBRE!$A$4:$AR$54</definedName>
    <definedName name="_xlnm._FilterDatabase" localSheetId="2" hidden="1">ENERO!$A$4:$AR$67</definedName>
    <definedName name="_xlnm.Print_Area" localSheetId="1">DICIEMBRE!$T$1:$AE$49</definedName>
    <definedName name="_xlnm.Print_Area" localSheetId="4">'EDOFIN TOY'!$A$1:$N$37</definedName>
    <definedName name="_xlnm.Print_Area" localSheetId="2">ENERO!$T$1:$AE$62</definedName>
    <definedName name="_xlnm.Print_Area" localSheetId="0">'SEPT (2)'!$Q$1:$AB$116</definedName>
    <definedName name="CF">TARIFAS!$C$9:$C$13</definedName>
    <definedName name="LI">TARIFAS!$A$9:$A$13</definedName>
    <definedName name="LS">TARIFAS!$B$9:$B$13</definedName>
    <definedName name="SUBTOTAL" localSheetId="1">TARIFAS!#REF!</definedName>
    <definedName name="SUBTOTAL" localSheetId="2">TARIFAS!#REF!</definedName>
    <definedName name="SUBTOTAL">TARIFAS!#REF!</definedName>
    <definedName name="tablas" localSheetId="1">TARIFAS!#REF!</definedName>
    <definedName name="tablas" localSheetId="2">TARIFAS!#REF!</definedName>
    <definedName name="tablas">TARIFAS!#REF!</definedName>
    <definedName name="TARIFA">TARIFAS!$A$9:$D$13</definedName>
    <definedName name="TARIFA1" localSheetId="1">TARIFAS!#REF!</definedName>
    <definedName name="TARIFA1" localSheetId="2">TARIFAS!#REF!</definedName>
    <definedName name="TARIFA1">TARIFAS!#REF!</definedName>
    <definedName name="TASA">TARIFAS!$D$9:$D$13</definedName>
    <definedName name="_xlnm.Print_Titles" localSheetId="1">DICIEMBRE!$1:$5</definedName>
    <definedName name="_xlnm.Print_Titles" localSheetId="2">ENERO!$1:$5</definedName>
    <definedName name="_xlnm.Print_Titles" localSheetId="0">'SEPT (2)'!$1:$5</definedName>
  </definedNames>
  <calcPr calcId="152511"/>
</workbook>
</file>

<file path=xl/calcChain.xml><?xml version="1.0" encoding="utf-8"?>
<calcChain xmlns="http://schemas.openxmlformats.org/spreadsheetml/2006/main">
  <c r="AA16" i="187" l="1"/>
  <c r="AA15" i="187"/>
  <c r="AA11" i="187"/>
  <c r="AA6" i="187"/>
  <c r="AE13" i="187"/>
  <c r="AE14" i="187"/>
  <c r="AE15" i="187"/>
  <c r="AE16" i="187"/>
  <c r="AD13" i="187"/>
  <c r="AD14" i="187"/>
  <c r="AD15" i="187"/>
  <c r="AD16" i="187"/>
  <c r="AC13" i="187"/>
  <c r="AC14" i="187"/>
  <c r="AC15" i="187"/>
  <c r="AC16" i="187"/>
  <c r="AB13" i="187"/>
  <c r="AB14" i="187"/>
  <c r="AB15" i="187"/>
  <c r="AB16" i="187"/>
  <c r="AE7" i="187"/>
  <c r="AB8" i="187"/>
  <c r="AE8" i="187" s="1"/>
  <c r="AB9" i="187"/>
  <c r="AB10" i="187"/>
  <c r="AB11" i="187"/>
  <c r="AB12" i="187"/>
  <c r="AE12" i="187" s="1"/>
  <c r="AE9" i="187"/>
  <c r="AE10" i="187"/>
  <c r="AE11" i="187"/>
  <c r="AD7" i="187"/>
  <c r="AD8" i="187"/>
  <c r="AD9" i="187"/>
  <c r="AD10" i="187"/>
  <c r="AD11" i="187"/>
  <c r="AD12" i="187"/>
  <c r="AC7" i="187"/>
  <c r="AC8" i="187"/>
  <c r="AC9" i="187"/>
  <c r="AC10" i="187"/>
  <c r="AC11" i="187"/>
  <c r="AC12" i="187"/>
  <c r="AB7" i="187"/>
  <c r="Y7" i="187"/>
  <c r="Y8" i="187"/>
  <c r="Y9" i="187"/>
  <c r="Y10" i="187"/>
  <c r="Y11" i="187"/>
  <c r="Y12" i="187"/>
  <c r="Y13" i="187"/>
  <c r="Y14" i="187"/>
  <c r="Y15" i="187"/>
  <c r="Y16" i="187"/>
  <c r="X13" i="187"/>
  <c r="X14" i="187"/>
  <c r="X15" i="187"/>
  <c r="X16" i="187"/>
  <c r="W13" i="187"/>
  <c r="W14" i="187"/>
  <c r="W15" i="187"/>
  <c r="W16" i="187"/>
  <c r="V12" i="187"/>
  <c r="V13" i="187"/>
  <c r="V14" i="187"/>
  <c r="V15" i="187"/>
  <c r="V16" i="187"/>
  <c r="U13" i="187"/>
  <c r="U14" i="187"/>
  <c r="U15" i="187"/>
  <c r="U16" i="187"/>
  <c r="T7" i="187"/>
  <c r="T8" i="187"/>
  <c r="T9" i="187"/>
  <c r="T10" i="187"/>
  <c r="T11" i="187"/>
  <c r="T12" i="187"/>
  <c r="T13" i="187"/>
  <c r="T14" i="187"/>
  <c r="T15" i="187"/>
  <c r="T16" i="187"/>
  <c r="R11" i="187"/>
  <c r="R12" i="187"/>
  <c r="R13" i="187"/>
  <c r="R31" i="187"/>
  <c r="R32" i="187"/>
  <c r="R14" i="187"/>
  <c r="R33" i="187"/>
  <c r="R34" i="187"/>
  <c r="R15" i="187"/>
  <c r="R16" i="187"/>
  <c r="R22" i="187"/>
  <c r="R8" i="187"/>
  <c r="R35" i="187"/>
  <c r="R36" i="187"/>
  <c r="R37" i="187"/>
  <c r="R38" i="187"/>
  <c r="R39" i="187"/>
  <c r="R40" i="187"/>
  <c r="R41" i="187"/>
  <c r="R42" i="187"/>
  <c r="R43" i="187"/>
  <c r="R44" i="187"/>
  <c r="R45" i="187"/>
  <c r="Q82" i="187"/>
  <c r="R82" i="187" s="1"/>
  <c r="Q76" i="187"/>
  <c r="R74" i="187"/>
  <c r="S74" i="187" s="1"/>
  <c r="M74" i="187"/>
  <c r="R73" i="187"/>
  <c r="R71" i="187"/>
  <c r="N71" i="187"/>
  <c r="N76" i="187" s="1"/>
  <c r="M71" i="187"/>
  <c r="M76" i="187" s="1"/>
  <c r="Q69" i="187"/>
  <c r="Q77" i="187" s="1"/>
  <c r="P69" i="187"/>
  <c r="O69" i="187"/>
  <c r="N69" i="187"/>
  <c r="N78" i="187" s="1"/>
  <c r="M69" i="187"/>
  <c r="R67" i="187"/>
  <c r="R66" i="187"/>
  <c r="R65" i="187"/>
  <c r="R64" i="187"/>
  <c r="R63" i="187"/>
  <c r="R62" i="187"/>
  <c r="R61" i="187"/>
  <c r="R60" i="187"/>
  <c r="R59" i="187"/>
  <c r="R58" i="187"/>
  <c r="R57" i="187"/>
  <c r="R56" i="187"/>
  <c r="R55" i="187"/>
  <c r="X54" i="187"/>
  <c r="R54" i="187"/>
  <c r="R53" i="187"/>
  <c r="R52" i="187"/>
  <c r="R51" i="187"/>
  <c r="X50" i="187"/>
  <c r="R50" i="187"/>
  <c r="AG49" i="187"/>
  <c r="R49" i="187"/>
  <c r="R48" i="187"/>
  <c r="R47" i="187"/>
  <c r="AF46" i="187"/>
  <c r="AF45" i="187"/>
  <c r="R30" i="187"/>
  <c r="Z35" i="187"/>
  <c r="R29" i="187"/>
  <c r="Z34" i="187"/>
  <c r="R10" i="187"/>
  <c r="R28" i="187"/>
  <c r="Z32" i="187"/>
  <c r="R27" i="187"/>
  <c r="Z31" i="187"/>
  <c r="R26" i="187"/>
  <c r="Z30" i="187"/>
  <c r="Z48" i="187" s="1"/>
  <c r="Y52" i="187" s="1"/>
  <c r="Y54" i="187" s="1"/>
  <c r="R25" i="187"/>
  <c r="R9" i="187"/>
  <c r="R24" i="187"/>
  <c r="R23" i="187"/>
  <c r="R46" i="187"/>
  <c r="X12" i="187"/>
  <c r="W12" i="187"/>
  <c r="U12" i="187"/>
  <c r="R21" i="187"/>
  <c r="X11" i="187"/>
  <c r="W11" i="187"/>
  <c r="V11" i="187"/>
  <c r="U11" i="187"/>
  <c r="R20" i="187"/>
  <c r="X10" i="187"/>
  <c r="W10" i="187"/>
  <c r="V10" i="187"/>
  <c r="U10" i="187"/>
  <c r="R19" i="187"/>
  <c r="X9" i="187"/>
  <c r="W9" i="187"/>
  <c r="V9" i="187"/>
  <c r="U9" i="187"/>
  <c r="R7" i="187"/>
  <c r="X8" i="187"/>
  <c r="W8" i="187"/>
  <c r="V8" i="187"/>
  <c r="U8" i="187"/>
  <c r="R6" i="187"/>
  <c r="X7" i="187"/>
  <c r="W7" i="187"/>
  <c r="V7" i="187"/>
  <c r="U7" i="187"/>
  <c r="R18" i="187"/>
  <c r="Y6" i="187"/>
  <c r="X6" i="187"/>
  <c r="W6" i="187"/>
  <c r="V6" i="187"/>
  <c r="U6" i="187"/>
  <c r="T6" i="187"/>
  <c r="R17" i="187"/>
  <c r="A6" i="187"/>
  <c r="A7" i="187" s="1"/>
  <c r="A8" i="187" s="1"/>
  <c r="A9" i="187" s="1"/>
  <c r="A10" i="187" s="1"/>
  <c r="A11" i="187" s="1"/>
  <c r="A12" i="187" s="1"/>
  <c r="A13" i="187" s="1"/>
  <c r="A14" i="187" s="1"/>
  <c r="A15" i="187" s="1"/>
  <c r="A16" i="187" s="1"/>
  <c r="A17" i="187" s="1"/>
  <c r="A18" i="187" s="1"/>
  <c r="A19" i="187" s="1"/>
  <c r="A20" i="187" s="1"/>
  <c r="A21" i="187" s="1"/>
  <c r="A22" i="187" s="1"/>
  <c r="Q2" i="187"/>
  <c r="R69" i="187" l="1"/>
  <c r="M78" i="187"/>
  <c r="AA48" i="187"/>
  <c r="AB6" i="187"/>
  <c r="AC6" i="187"/>
  <c r="AD6" i="187"/>
  <c r="Y48" i="187"/>
  <c r="O80" i="187"/>
  <c r="Q80" i="187" s="1"/>
  <c r="AE12" i="186"/>
  <c r="AD16" i="186"/>
  <c r="AC16" i="186"/>
  <c r="AB16" i="186"/>
  <c r="Y13" i="186"/>
  <c r="Y14" i="186"/>
  <c r="Y15" i="186"/>
  <c r="Y16" i="186"/>
  <c r="X13" i="186"/>
  <c r="X14" i="186"/>
  <c r="X15" i="186"/>
  <c r="X16" i="186"/>
  <c r="W13" i="186"/>
  <c r="W14" i="186"/>
  <c r="W15" i="186"/>
  <c r="W16" i="186"/>
  <c r="V13" i="186"/>
  <c r="V14" i="186"/>
  <c r="V15" i="186"/>
  <c r="V16" i="186"/>
  <c r="U13" i="186"/>
  <c r="U14" i="186"/>
  <c r="U15" i="186"/>
  <c r="U16" i="186"/>
  <c r="T13" i="186"/>
  <c r="T14" i="186"/>
  <c r="T15" i="186"/>
  <c r="T16" i="186"/>
  <c r="Q69" i="186"/>
  <c r="R69" i="186" s="1"/>
  <c r="O67" i="186"/>
  <c r="Q63" i="186"/>
  <c r="R61" i="186"/>
  <c r="S61" i="186" s="1"/>
  <c r="M61" i="186"/>
  <c r="R60" i="186"/>
  <c r="R58" i="186"/>
  <c r="N58" i="186"/>
  <c r="N63" i="186" s="1"/>
  <c r="M58" i="186"/>
  <c r="M63" i="186" s="1"/>
  <c r="Q56" i="186"/>
  <c r="P56" i="186"/>
  <c r="O56" i="186"/>
  <c r="N56" i="186"/>
  <c r="M56" i="186"/>
  <c r="R54" i="186"/>
  <c r="R53" i="186"/>
  <c r="R52" i="186"/>
  <c r="R51" i="186"/>
  <c r="R50" i="186"/>
  <c r="R49" i="186"/>
  <c r="R48" i="186"/>
  <c r="R47" i="186"/>
  <c r="R46" i="186"/>
  <c r="R45" i="186"/>
  <c r="R44" i="186"/>
  <c r="R43" i="186"/>
  <c r="R42" i="186"/>
  <c r="X41" i="186"/>
  <c r="R41" i="186"/>
  <c r="R40" i="186"/>
  <c r="R39" i="186"/>
  <c r="R38" i="186"/>
  <c r="X37" i="186"/>
  <c r="R37" i="186"/>
  <c r="AG36" i="186"/>
  <c r="R36" i="186"/>
  <c r="R35" i="186"/>
  <c r="R34" i="186"/>
  <c r="A34" i="186"/>
  <c r="A35" i="186" s="1"/>
  <c r="A36" i="186" s="1"/>
  <c r="A37" i="186" s="1"/>
  <c r="AF33" i="186"/>
  <c r="AF32" i="186"/>
  <c r="R16" i="186"/>
  <c r="Z22" i="186"/>
  <c r="R15" i="186"/>
  <c r="Z21" i="186"/>
  <c r="R14" i="186"/>
  <c r="R21" i="186"/>
  <c r="Z19" i="186"/>
  <c r="R13" i="186"/>
  <c r="Z18" i="186"/>
  <c r="R12" i="186"/>
  <c r="Z17" i="186"/>
  <c r="R11" i="186"/>
  <c r="R23" i="186"/>
  <c r="R22" i="186"/>
  <c r="R20" i="186"/>
  <c r="R10" i="186"/>
  <c r="Y12" i="186"/>
  <c r="X12" i="186"/>
  <c r="W12" i="186"/>
  <c r="V12" i="186"/>
  <c r="U12" i="186"/>
  <c r="T12" i="186"/>
  <c r="R9" i="186"/>
  <c r="Y11" i="186"/>
  <c r="AD11" i="186" s="1"/>
  <c r="X11" i="186"/>
  <c r="W11" i="186"/>
  <c r="V11" i="186"/>
  <c r="U11" i="186"/>
  <c r="T11" i="186"/>
  <c r="R18" i="186"/>
  <c r="Y10" i="186"/>
  <c r="AB10" i="186" s="1"/>
  <c r="X10" i="186"/>
  <c r="W10" i="186"/>
  <c r="V10" i="186"/>
  <c r="U10" i="186"/>
  <c r="T10" i="186"/>
  <c r="R17" i="186"/>
  <c r="Y9" i="186"/>
  <c r="AA10" i="186" s="1"/>
  <c r="X9" i="186"/>
  <c r="W9" i="186"/>
  <c r="V9" i="186"/>
  <c r="U9" i="186"/>
  <c r="T9" i="186"/>
  <c r="R8" i="186"/>
  <c r="Y8" i="186"/>
  <c r="AD8" i="186" s="1"/>
  <c r="X8" i="186"/>
  <c r="W8" i="186"/>
  <c r="V8" i="186"/>
  <c r="U8" i="186"/>
  <c r="T8" i="186"/>
  <c r="R19" i="186"/>
  <c r="Y7" i="186"/>
  <c r="AD7" i="186" s="1"/>
  <c r="X7" i="186"/>
  <c r="W7" i="186"/>
  <c r="V7" i="186"/>
  <c r="U7" i="186"/>
  <c r="T7" i="186"/>
  <c r="R7" i="186"/>
  <c r="Y6" i="186"/>
  <c r="X6" i="186"/>
  <c r="W6" i="186"/>
  <c r="V6" i="186"/>
  <c r="U6" i="186"/>
  <c r="T6" i="186"/>
  <c r="R6" i="186"/>
  <c r="A6" i="186"/>
  <c r="A7" i="186" s="1"/>
  <c r="A8" i="186" s="1"/>
  <c r="A9" i="186" s="1"/>
  <c r="A10" i="186" s="1"/>
  <c r="A11" i="186" s="1"/>
  <c r="A12" i="186" s="1"/>
  <c r="A13" i="186" s="1"/>
  <c r="A14" i="186" s="1"/>
  <c r="A15" i="186" s="1"/>
  <c r="A16" i="186" s="1"/>
  <c r="A17" i="186" s="1"/>
  <c r="A18" i="186" s="1"/>
  <c r="A19" i="186" s="1"/>
  <c r="A20" i="186" s="1"/>
  <c r="A21" i="186" s="1"/>
  <c r="A22" i="186" s="1"/>
  <c r="Q2" i="186"/>
  <c r="AE16" i="186" l="1"/>
  <c r="AI9" i="187"/>
  <c r="AJ9" i="187" s="1"/>
  <c r="AJ10" i="187" s="1"/>
  <c r="AE6" i="187"/>
  <c r="AE48" i="187"/>
  <c r="AE51" i="187" s="1"/>
  <c r="AA12" i="186"/>
  <c r="AA8" i="186"/>
  <c r="AA7" i="186"/>
  <c r="AA11" i="186"/>
  <c r="AC15" i="186"/>
  <c r="AC14" i="186"/>
  <c r="AC13" i="186"/>
  <c r="AD15" i="186"/>
  <c r="AB15" i="186"/>
  <c r="AA16" i="186"/>
  <c r="AA35" i="186" s="1"/>
  <c r="AB14" i="186"/>
  <c r="AB13" i="186"/>
  <c r="AD13" i="186"/>
  <c r="AD14" i="186"/>
  <c r="N65" i="186"/>
  <c r="M65" i="186"/>
  <c r="R56" i="186"/>
  <c r="Q64" i="186"/>
  <c r="Q67" i="186" s="1"/>
  <c r="AB7" i="186"/>
  <c r="AC10" i="186"/>
  <c r="AD10" i="186"/>
  <c r="Y35" i="186"/>
  <c r="AB9" i="186"/>
  <c r="AI9" i="186" s="1"/>
  <c r="AJ9" i="186" s="1"/>
  <c r="AB12" i="186"/>
  <c r="AB6" i="186"/>
  <c r="AC9" i="186"/>
  <c r="AC12" i="186"/>
  <c r="AC6" i="186"/>
  <c r="AD9" i="186"/>
  <c r="AD12" i="186"/>
  <c r="AD6" i="186"/>
  <c r="AC7" i="186"/>
  <c r="AB8" i="186"/>
  <c r="AB11" i="186"/>
  <c r="AC8" i="186"/>
  <c r="AC11" i="186"/>
  <c r="AE10" i="186" l="1"/>
  <c r="AE13" i="186"/>
  <c r="AE15" i="186"/>
  <c r="AE14" i="186"/>
  <c r="AE7" i="186"/>
  <c r="Z35" i="186"/>
  <c r="Y39" i="186" s="1"/>
  <c r="Y41" i="186" s="1"/>
  <c r="AE6" i="186"/>
  <c r="AJ10" i="186"/>
  <c r="AE11" i="186"/>
  <c r="AE8" i="186"/>
  <c r="AE9" i="186"/>
  <c r="AE35" i="186" l="1"/>
  <c r="AE38" i="186" s="1"/>
  <c r="L10" i="3" l="1"/>
  <c r="M31" i="3" l="1"/>
  <c r="M27" i="3"/>
  <c r="M28" i="3" s="1"/>
  <c r="M30" i="3" s="1"/>
  <c r="R31" i="3" l="1"/>
  <c r="R32" i="3" s="1"/>
  <c r="M32" i="3"/>
  <c r="P30" i="3" s="1"/>
  <c r="R33" i="3" l="1"/>
  <c r="P26" i="3"/>
  <c r="P29" i="3" s="1"/>
  <c r="P31" i="3" s="1"/>
  <c r="P32" i="3" s="1"/>
  <c r="P33" i="3" s="1"/>
  <c r="E34" i="9" l="1"/>
  <c r="M19" i="9"/>
  <c r="M20" i="9"/>
  <c r="M18" i="9"/>
  <c r="F14" i="9"/>
  <c r="M17" i="9"/>
  <c r="M23" i="9"/>
  <c r="J17" i="9"/>
  <c r="L21" i="9"/>
  <c r="K19" i="9"/>
  <c r="K17" i="9"/>
  <c r="L20" i="9"/>
  <c r="L25" i="9"/>
  <c r="L23" i="9"/>
  <c r="K23" i="9"/>
  <c r="L14" i="9"/>
  <c r="K14" i="9"/>
  <c r="L10" i="9"/>
  <c r="K10" i="9"/>
  <c r="C27" i="9"/>
  <c r="C29" i="9" s="1"/>
  <c r="F31" i="9"/>
  <c r="I27" i="9"/>
  <c r="M26" i="9"/>
  <c r="L26" i="9"/>
  <c r="K26" i="9"/>
  <c r="F26" i="9"/>
  <c r="M25" i="9"/>
  <c r="K25" i="9"/>
  <c r="J25" i="9"/>
  <c r="M24" i="9"/>
  <c r="L24" i="9"/>
  <c r="K24" i="9"/>
  <c r="J24" i="9"/>
  <c r="F24" i="9"/>
  <c r="J23" i="9"/>
  <c r="M22" i="9"/>
  <c r="L22" i="9"/>
  <c r="K22" i="9"/>
  <c r="J22" i="9"/>
  <c r="F22" i="9"/>
  <c r="M21" i="9"/>
  <c r="K20" i="9"/>
  <c r="J20" i="9"/>
  <c r="J19" i="9"/>
  <c r="L18" i="9"/>
  <c r="K18" i="9"/>
  <c r="J18" i="9"/>
  <c r="F18" i="9"/>
  <c r="M16" i="9"/>
  <c r="L16" i="9"/>
  <c r="K16" i="9"/>
  <c r="J16" i="9"/>
  <c r="M15" i="9"/>
  <c r="L15" i="9"/>
  <c r="K15" i="9"/>
  <c r="J15" i="9"/>
  <c r="F15" i="9"/>
  <c r="J14" i="9"/>
  <c r="M13" i="9"/>
  <c r="L13" i="9"/>
  <c r="K13" i="9"/>
  <c r="J13" i="9"/>
  <c r="F13" i="9"/>
  <c r="M12" i="9"/>
  <c r="L12" i="9"/>
  <c r="K12" i="9"/>
  <c r="J12" i="9"/>
  <c r="F12" i="9"/>
  <c r="M11" i="9"/>
  <c r="L11" i="9"/>
  <c r="K11" i="9"/>
  <c r="J11" i="9"/>
  <c r="F11" i="9"/>
  <c r="J10" i="9"/>
  <c r="M9" i="9"/>
  <c r="L9" i="9"/>
  <c r="K9" i="9"/>
  <c r="J9" i="9"/>
  <c r="F9" i="9"/>
  <c r="M8" i="9"/>
  <c r="L8" i="9"/>
  <c r="K8" i="9"/>
  <c r="J8" i="9"/>
  <c r="F8" i="9"/>
  <c r="M7" i="9"/>
  <c r="L7" i="9"/>
  <c r="K7" i="9"/>
  <c r="J7" i="9"/>
  <c r="F7" i="9"/>
  <c r="N26" i="9" l="1"/>
  <c r="F20" i="9"/>
  <c r="K21" i="9"/>
  <c r="K27" i="9" s="1"/>
  <c r="F33" i="9"/>
  <c r="F10" i="9"/>
  <c r="F32" i="9"/>
  <c r="F19" i="9"/>
  <c r="F16" i="9"/>
  <c r="M14" i="9"/>
  <c r="N14" i="9" s="1"/>
  <c r="J21" i="9"/>
  <c r="J27" i="9" s="1"/>
  <c r="F17" i="9"/>
  <c r="M10" i="9"/>
  <c r="E27" i="9"/>
  <c r="E29" i="9" s="1"/>
  <c r="C34" i="9"/>
  <c r="C36" i="9" s="1"/>
  <c r="H27" i="9"/>
  <c r="L17" i="9"/>
  <c r="N17" i="9" s="1"/>
  <c r="F21" i="9"/>
  <c r="L19" i="9"/>
  <c r="F25" i="9"/>
  <c r="F23" i="9"/>
  <c r="D27" i="9"/>
  <c r="D29" i="9" s="1"/>
  <c r="I35" i="9"/>
  <c r="I29" i="9"/>
  <c r="N9" i="9"/>
  <c r="N13" i="9"/>
  <c r="N18" i="9"/>
  <c r="N22" i="9"/>
  <c r="N7" i="9"/>
  <c r="N8" i="9"/>
  <c r="N11" i="9"/>
  <c r="N12" i="9"/>
  <c r="N16" i="9"/>
  <c r="N20" i="9"/>
  <c r="N24" i="9"/>
  <c r="N15" i="9"/>
  <c r="N23" i="9"/>
  <c r="N21" i="9"/>
  <c r="N25" i="9"/>
  <c r="D34" i="9"/>
  <c r="F34" i="9" l="1"/>
  <c r="L27" i="9"/>
  <c r="F27" i="9"/>
  <c r="M27" i="9"/>
  <c r="E36" i="9"/>
  <c r="N10" i="9"/>
  <c r="N19" i="9"/>
  <c r="D36" i="9"/>
  <c r="N27" i="9" l="1"/>
  <c r="F36" i="9"/>
  <c r="H33" i="3" l="1"/>
  <c r="G32" i="3"/>
  <c r="F32" i="3" s="1"/>
  <c r="F33" i="3" s="1"/>
  <c r="B26" i="3"/>
  <c r="B25" i="3" s="1"/>
  <c r="C25" i="3" s="1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s="1"/>
  <c r="A84" i="32" s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A95" i="32" s="1"/>
  <c r="A96" i="32" s="1"/>
  <c r="A97" i="32" s="1"/>
  <c r="A98" i="32" s="1"/>
  <c r="A99" i="32" s="1"/>
  <c r="A100" i="32" s="1"/>
  <c r="A101" i="32" s="1"/>
  <c r="A102" i="32" s="1"/>
  <c r="A103" i="32" s="1"/>
  <c r="A104" i="32" s="1"/>
  <c r="A105" i="32" s="1"/>
  <c r="A106" i="32" s="1"/>
  <c r="A107" i="32" s="1"/>
  <c r="A108" i="32" s="1"/>
  <c r="A109" i="32" s="1"/>
  <c r="A110" i="32" s="1"/>
  <c r="A111" i="32" s="1"/>
  <c r="A112" i="32" s="1"/>
  <c r="A113" i="32" s="1"/>
  <c r="A114" i="32" s="1"/>
  <c r="A115" i="32" s="1"/>
  <c r="A116" i="32" s="1"/>
  <c r="A117" i="32" s="1"/>
  <c r="A118" i="32" s="1"/>
  <c r="A119" i="32" s="1"/>
  <c r="A120" i="32" s="1"/>
  <c r="A121" i="32" s="1"/>
  <c r="A122" i="32" s="1"/>
  <c r="A123" i="32" s="1"/>
  <c r="A124" i="32" s="1"/>
  <c r="A125" i="32" s="1"/>
  <c r="A126" i="32" s="1"/>
  <c r="A127" i="32" s="1"/>
  <c r="A128" i="32" s="1"/>
  <c r="A129" i="32" s="1"/>
  <c r="A130" i="32" s="1"/>
  <c r="A131" i="32" s="1"/>
  <c r="A132" i="32" s="1"/>
  <c r="A133" i="32" s="1"/>
  <c r="A134" i="32" s="1"/>
  <c r="A135" i="32" s="1"/>
  <c r="A136" i="32" s="1"/>
  <c r="A137" i="32" s="1"/>
  <c r="A138" i="32" s="1"/>
  <c r="A139" i="32" s="1"/>
  <c r="A140" i="32" s="1"/>
  <c r="A141" i="32" s="1"/>
  <c r="A142" i="32" s="1"/>
  <c r="A143" i="32" s="1"/>
  <c r="A144" i="32" s="1"/>
  <c r="A145" i="32" s="1"/>
  <c r="A146" i="32" s="1"/>
  <c r="A147" i="32" s="1"/>
  <c r="A148" i="32" s="1"/>
  <c r="A149" i="32" s="1"/>
  <c r="A150" i="32" s="1"/>
  <c r="A151" i="32" s="1"/>
  <c r="A152" i="32" s="1"/>
  <c r="A153" i="32" s="1"/>
  <c r="A154" i="32" s="1"/>
  <c r="A155" i="32" s="1"/>
  <c r="A156" i="32" s="1"/>
  <c r="A157" i="32" s="1"/>
  <c r="A158" i="32" s="1"/>
  <c r="A159" i="32" s="1"/>
  <c r="A160" i="32" s="1"/>
  <c r="A161" i="32" s="1"/>
  <c r="A162" i="32" s="1"/>
  <c r="A163" i="32" s="1"/>
  <c r="A164" i="32" s="1"/>
  <c r="A165" i="32" s="1"/>
  <c r="A166" i="32" s="1"/>
  <c r="A167" i="32" s="1"/>
  <c r="A168" i="32" s="1"/>
  <c r="A169" i="32" s="1"/>
  <c r="A170" i="32" s="1"/>
  <c r="A171" i="32" s="1"/>
  <c r="A172" i="32" s="1"/>
  <c r="A173" i="32" s="1"/>
  <c r="A174" i="32" s="1"/>
  <c r="A175" i="32" s="1"/>
  <c r="A176" i="32" s="1"/>
  <c r="A177" i="32" s="1"/>
  <c r="A178" i="32" s="1"/>
  <c r="A179" i="32" s="1"/>
  <c r="A180" i="32" s="1"/>
  <c r="A181" i="32" s="1"/>
  <c r="A182" i="32" s="1"/>
  <c r="A183" i="32" s="1"/>
  <c r="A184" i="32" s="1"/>
  <c r="A185" i="32" s="1"/>
  <c r="A186" i="32" s="1"/>
  <c r="Q6" i="32"/>
  <c r="R6" i="32"/>
  <c r="S6" i="32"/>
  <c r="T6" i="32"/>
  <c r="U6" i="32"/>
  <c r="V6" i="32" s="1"/>
  <c r="Q7" i="32"/>
  <c r="R7" i="32"/>
  <c r="S7" i="32"/>
  <c r="T7" i="32"/>
  <c r="U7" i="32"/>
  <c r="Y7" i="32" s="1"/>
  <c r="U8" i="32"/>
  <c r="V8" i="32" s="1"/>
  <c r="Q8" i="32"/>
  <c r="R8" i="32"/>
  <c r="S8" i="32"/>
  <c r="T8" i="32"/>
  <c r="T9" i="32"/>
  <c r="T10" i="32"/>
  <c r="T11" i="32"/>
  <c r="T12" i="32"/>
  <c r="T13" i="32"/>
  <c r="T14" i="32"/>
  <c r="T15" i="32"/>
  <c r="T16" i="32"/>
  <c r="T17" i="32"/>
  <c r="T18" i="32"/>
  <c r="T19" i="32"/>
  <c r="T20" i="32"/>
  <c r="T21" i="32"/>
  <c r="T22" i="32"/>
  <c r="T23" i="32"/>
  <c r="T24" i="32"/>
  <c r="T25" i="32"/>
  <c r="T26" i="32"/>
  <c r="T27" i="32"/>
  <c r="T28" i="32"/>
  <c r="T29" i="32"/>
  <c r="T30" i="32"/>
  <c r="T31" i="32"/>
  <c r="T32" i="32"/>
  <c r="T33" i="32"/>
  <c r="T34" i="32"/>
  <c r="T35" i="32"/>
  <c r="T36" i="32"/>
  <c r="T37" i="32"/>
  <c r="T38" i="32"/>
  <c r="T39" i="32"/>
  <c r="T40" i="32"/>
  <c r="T41" i="32"/>
  <c r="T42" i="32"/>
  <c r="T43" i="32"/>
  <c r="T44" i="32"/>
  <c r="T45" i="32"/>
  <c r="T46" i="32"/>
  <c r="T47" i="32"/>
  <c r="T48" i="32"/>
  <c r="T49" i="32"/>
  <c r="T50" i="32"/>
  <c r="T51" i="32"/>
  <c r="T52" i="32"/>
  <c r="Q9" i="32"/>
  <c r="R9" i="32"/>
  <c r="S9" i="32"/>
  <c r="U9" i="32"/>
  <c r="V9" i="32" s="1"/>
  <c r="Q10" i="32"/>
  <c r="R10" i="32"/>
  <c r="S10" i="32"/>
  <c r="U10" i="32"/>
  <c r="Q11" i="32"/>
  <c r="R11" i="32"/>
  <c r="S11" i="32"/>
  <c r="U11" i="32"/>
  <c r="Z11" i="32" s="1"/>
  <c r="Q12" i="32"/>
  <c r="R12" i="32"/>
  <c r="S12" i="32"/>
  <c r="U12" i="32"/>
  <c r="Q13" i="32"/>
  <c r="R13" i="32"/>
  <c r="S13" i="32"/>
  <c r="U13" i="32"/>
  <c r="Z13" i="32" s="1"/>
  <c r="Q14" i="32"/>
  <c r="R14" i="32"/>
  <c r="S14" i="32"/>
  <c r="U14" i="32"/>
  <c r="V14" i="32" s="1"/>
  <c r="Q15" i="32"/>
  <c r="R15" i="32"/>
  <c r="S15" i="32"/>
  <c r="U15" i="32"/>
  <c r="X15" i="32" s="1"/>
  <c r="Q16" i="32"/>
  <c r="R16" i="32"/>
  <c r="S16" i="32"/>
  <c r="U16" i="32"/>
  <c r="Q17" i="32"/>
  <c r="R17" i="32"/>
  <c r="S17" i="32"/>
  <c r="U17" i="32"/>
  <c r="Z17" i="32"/>
  <c r="Q18" i="32"/>
  <c r="R18" i="32"/>
  <c r="S18" i="32"/>
  <c r="U18" i="32"/>
  <c r="Z18" i="32" s="1"/>
  <c r="Q19" i="32"/>
  <c r="R19" i="32"/>
  <c r="S19" i="32"/>
  <c r="U19" i="32"/>
  <c r="X19" i="32" s="1"/>
  <c r="Q20" i="32"/>
  <c r="R20" i="32"/>
  <c r="S20" i="32"/>
  <c r="U20" i="32"/>
  <c r="Z20" i="32" s="1"/>
  <c r="Q21" i="32"/>
  <c r="R21" i="32"/>
  <c r="S21" i="32"/>
  <c r="U21" i="32"/>
  <c r="V21" i="32" s="1"/>
  <c r="X21" i="32"/>
  <c r="Q22" i="32"/>
  <c r="R22" i="32"/>
  <c r="S22" i="32"/>
  <c r="U22" i="32"/>
  <c r="X22" i="32" s="1"/>
  <c r="Q23" i="32"/>
  <c r="R23" i="32"/>
  <c r="S23" i="32"/>
  <c r="U23" i="32"/>
  <c r="V23" i="32" s="1"/>
  <c r="Q24" i="32"/>
  <c r="R24" i="32"/>
  <c r="S24" i="32"/>
  <c r="U24" i="32"/>
  <c r="X24" i="32" s="1"/>
  <c r="U25" i="32"/>
  <c r="Y25" i="32" s="1"/>
  <c r="Q25" i="32"/>
  <c r="R25" i="32"/>
  <c r="S25" i="32"/>
  <c r="Q26" i="32"/>
  <c r="R26" i="32"/>
  <c r="S26" i="32"/>
  <c r="U26" i="32"/>
  <c r="X26" i="32"/>
  <c r="Q27" i="32"/>
  <c r="R27" i="32"/>
  <c r="S27" i="32"/>
  <c r="U27" i="32"/>
  <c r="X27" i="32" s="1"/>
  <c r="Q28" i="32"/>
  <c r="R28" i="32"/>
  <c r="S28" i="32"/>
  <c r="U28" i="32"/>
  <c r="X28" i="32" s="1"/>
  <c r="Q29" i="32"/>
  <c r="R29" i="32"/>
  <c r="S29" i="32"/>
  <c r="U29" i="32"/>
  <c r="X29" i="32" s="1"/>
  <c r="Q30" i="32"/>
  <c r="R30" i="32"/>
  <c r="S30" i="32"/>
  <c r="U30" i="32"/>
  <c r="Y30" i="32" s="1"/>
  <c r="Q31" i="32"/>
  <c r="R31" i="32"/>
  <c r="S31" i="32"/>
  <c r="U31" i="32"/>
  <c r="Z31" i="32" s="1"/>
  <c r="Y31" i="32"/>
  <c r="Q32" i="32"/>
  <c r="R32" i="32"/>
  <c r="S32" i="32"/>
  <c r="U32" i="32"/>
  <c r="V32" i="32" s="1"/>
  <c r="Q33" i="32"/>
  <c r="R33" i="32"/>
  <c r="S33" i="32"/>
  <c r="U33" i="32"/>
  <c r="X33" i="32" s="1"/>
  <c r="Q34" i="32"/>
  <c r="R34" i="32"/>
  <c r="S34" i="32"/>
  <c r="U34" i="32"/>
  <c r="Z34" i="32" s="1"/>
  <c r="X34" i="32"/>
  <c r="Q35" i="32"/>
  <c r="R35" i="32"/>
  <c r="S35" i="32"/>
  <c r="U35" i="32"/>
  <c r="Z35" i="32" s="1"/>
  <c r="Q36" i="32"/>
  <c r="R36" i="32"/>
  <c r="S36" i="32"/>
  <c r="U36" i="32"/>
  <c r="Z36" i="32" s="1"/>
  <c r="Q37" i="32"/>
  <c r="R37" i="32"/>
  <c r="S37" i="32"/>
  <c r="U37" i="32"/>
  <c r="Z37" i="32" s="1"/>
  <c r="U38" i="32"/>
  <c r="X38" i="32" s="1"/>
  <c r="U39" i="32"/>
  <c r="Z39" i="32" s="1"/>
  <c r="Q38" i="32"/>
  <c r="R38" i="32"/>
  <c r="S38" i="32"/>
  <c r="Q39" i="32"/>
  <c r="R39" i="32"/>
  <c r="S39" i="32"/>
  <c r="Q40" i="32"/>
  <c r="R40" i="32"/>
  <c r="S40" i="32"/>
  <c r="U40" i="32"/>
  <c r="Z40" i="32" s="1"/>
  <c r="Q41" i="32"/>
  <c r="R41" i="32"/>
  <c r="S41" i="32"/>
  <c r="U41" i="32"/>
  <c r="Z41" i="32" s="1"/>
  <c r="Q42" i="32"/>
  <c r="R42" i="32"/>
  <c r="S42" i="32"/>
  <c r="U42" i="32"/>
  <c r="X42" i="32" s="1"/>
  <c r="Q43" i="32"/>
  <c r="R43" i="32"/>
  <c r="S43" i="32"/>
  <c r="U43" i="32"/>
  <c r="V43" i="32" s="1"/>
  <c r="Q44" i="32"/>
  <c r="R44" i="32"/>
  <c r="S44" i="32"/>
  <c r="U44" i="32"/>
  <c r="Z44" i="32" s="1"/>
  <c r="Q45" i="32"/>
  <c r="R45" i="32"/>
  <c r="S45" i="32"/>
  <c r="U45" i="32"/>
  <c r="Y45" i="32" s="1"/>
  <c r="X45" i="32"/>
  <c r="Q46" i="32"/>
  <c r="R46" i="32"/>
  <c r="S46" i="32"/>
  <c r="U46" i="32"/>
  <c r="Z46" i="32" s="1"/>
  <c r="Q47" i="32"/>
  <c r="R47" i="32"/>
  <c r="S47" i="32"/>
  <c r="U47" i="32"/>
  <c r="Z47" i="32" s="1"/>
  <c r="Q48" i="32"/>
  <c r="R48" i="32"/>
  <c r="S48" i="32"/>
  <c r="U48" i="32"/>
  <c r="Y48" i="32" s="1"/>
  <c r="Q49" i="32"/>
  <c r="R49" i="32"/>
  <c r="S49" i="32"/>
  <c r="U49" i="32"/>
  <c r="Y49" i="32" s="1"/>
  <c r="Q50" i="32"/>
  <c r="R50" i="32"/>
  <c r="S50" i="32"/>
  <c r="U50" i="32"/>
  <c r="Z50" i="32" s="1"/>
  <c r="Q51" i="32"/>
  <c r="R51" i="32"/>
  <c r="S51" i="32"/>
  <c r="U51" i="32"/>
  <c r="Y51" i="32" s="1"/>
  <c r="Q52" i="32"/>
  <c r="R52" i="32"/>
  <c r="S52" i="32"/>
  <c r="U52" i="32"/>
  <c r="Z52" i="32" s="1"/>
  <c r="J194" i="32"/>
  <c r="J199" i="32"/>
  <c r="K194" i="32"/>
  <c r="K201" i="32" s="1"/>
  <c r="K199" i="32"/>
  <c r="K204" i="32"/>
  <c r="L194" i="32"/>
  <c r="M194" i="32"/>
  <c r="N194" i="32"/>
  <c r="N199" i="32"/>
  <c r="O194" i="32"/>
  <c r="Q197" i="32"/>
  <c r="J203" i="32"/>
  <c r="X8" i="32"/>
  <c r="Y24" i="32"/>
  <c r="X32" i="32"/>
  <c r="Z26" i="32"/>
  <c r="H31" i="3"/>
  <c r="H35" i="3"/>
  <c r="H36" i="3" s="1"/>
  <c r="H37" i="3" s="1"/>
  <c r="B27" i="3"/>
  <c r="G9" i="3"/>
  <c r="H9" i="3" s="1"/>
  <c r="I9" i="3" s="1"/>
  <c r="G13" i="3"/>
  <c r="L9" i="3"/>
  <c r="M9" i="3" s="1"/>
  <c r="N9" i="3" s="1"/>
  <c r="G12" i="3"/>
  <c r="H12" i="3" s="1"/>
  <c r="I12" i="3" s="1"/>
  <c r="L12" i="3"/>
  <c r="M12" i="3" s="1"/>
  <c r="N12" i="3" s="1"/>
  <c r="L13" i="3"/>
  <c r="M13" i="3" s="1"/>
  <c r="N13" i="3" s="1"/>
  <c r="I14" i="3"/>
  <c r="H22" i="3"/>
  <c r="H23" i="3" s="1"/>
  <c r="K21" i="3"/>
  <c r="K22" i="3" s="1"/>
  <c r="H27" i="3"/>
  <c r="L11" i="3"/>
  <c r="M11" i="3" s="1"/>
  <c r="N11" i="3" s="1"/>
  <c r="G10" i="3"/>
  <c r="H10" i="3" s="1"/>
  <c r="I10" i="3" s="1"/>
  <c r="N10" i="3" s="1"/>
  <c r="M10" i="3" s="1"/>
  <c r="K10" i="3" s="1"/>
  <c r="B24" i="3"/>
  <c r="X6" i="32"/>
  <c r="Z42" i="32"/>
  <c r="X16" i="32"/>
  <c r="Z16" i="32"/>
  <c r="V17" i="32"/>
  <c r="X31" i="32"/>
  <c r="Y6" i="32"/>
  <c r="X52" i="32"/>
  <c r="X46" i="32"/>
  <c r="Z23" i="32"/>
  <c r="Y12" i="32"/>
  <c r="Z45" i="32"/>
  <c r="V20" i="32"/>
  <c r="U110" i="32"/>
  <c r="Z33" i="32"/>
  <c r="X18" i="32"/>
  <c r="Y15" i="32"/>
  <c r="Z15" i="32"/>
  <c r="X39" i="32"/>
  <c r="Z51" i="32"/>
  <c r="X30" i="32"/>
  <c r="Z30" i="32"/>
  <c r="V22" i="32"/>
  <c r="T59" i="32"/>
  <c r="Y14" i="32"/>
  <c r="X25" i="32"/>
  <c r="Z22" i="32"/>
  <c r="Y9" i="32"/>
  <c r="V52" i="32"/>
  <c r="X40" i="32"/>
  <c r="G8" i="3" l="1"/>
  <c r="AA33" i="32"/>
  <c r="AB33" i="32" s="1"/>
  <c r="V51" i="32"/>
  <c r="J200" i="32"/>
  <c r="N200" i="32"/>
  <c r="X9" i="32"/>
  <c r="Z43" i="32"/>
  <c r="X14" i="32"/>
  <c r="V15" i="32"/>
  <c r="Z14" i="32"/>
  <c r="Y50" i="32"/>
  <c r="V34" i="32"/>
  <c r="Y44" i="32"/>
  <c r="X44" i="32"/>
  <c r="Z6" i="32"/>
  <c r="AA6" i="32" s="1"/>
  <c r="AB6" i="32" s="1"/>
  <c r="V31" i="32"/>
  <c r="Y21" i="32"/>
  <c r="Z24" i="32"/>
  <c r="AA24" i="32" s="1"/>
  <c r="AB24" i="32" s="1"/>
  <c r="X50" i="32"/>
  <c r="AA50" i="32" s="1"/>
  <c r="AB50" i="32" s="1"/>
  <c r="AA39" i="32"/>
  <c r="AB39" i="32" s="1"/>
  <c r="X47" i="32"/>
  <c r="Z29" i="32"/>
  <c r="Z25" i="32"/>
  <c r="AA25" i="32" s="1"/>
  <c r="AB25" i="32" s="1"/>
  <c r="U60" i="32"/>
  <c r="X35" i="32"/>
  <c r="AA35" i="32" s="1"/>
  <c r="AB35" i="32" s="1"/>
  <c r="Y36" i="32"/>
  <c r="Y18" i="32"/>
  <c r="AA18" i="32" s="1"/>
  <c r="AB18" i="32" s="1"/>
  <c r="Y52" i="32"/>
  <c r="AA52" i="32" s="1"/>
  <c r="AB52" i="32" s="1"/>
  <c r="V25" i="32"/>
  <c r="V19" i="32"/>
  <c r="V35" i="32"/>
  <c r="X7" i="32"/>
  <c r="X23" i="32"/>
  <c r="Y19" i="32"/>
  <c r="X36" i="32"/>
  <c r="Z32" i="32"/>
  <c r="AA32" i="32" s="1"/>
  <c r="AB32" i="32" s="1"/>
  <c r="V36" i="32"/>
  <c r="Y29" i="32"/>
  <c r="Z19" i="32"/>
  <c r="Y22" i="32"/>
  <c r="AA22" i="32" s="1"/>
  <c r="AB22" i="32" s="1"/>
  <c r="X43" i="32"/>
  <c r="X41" i="32"/>
  <c r="AA41" i="32" s="1"/>
  <c r="AB41" i="32" s="1"/>
  <c r="Y46" i="32"/>
  <c r="AA46" i="32" s="1"/>
  <c r="AB46" i="32" s="1"/>
  <c r="Y23" i="32"/>
  <c r="V13" i="32"/>
  <c r="V11" i="32"/>
  <c r="W17" i="32"/>
  <c r="T54" i="32"/>
  <c r="AA40" i="32"/>
  <c r="AB40" i="32" s="1"/>
  <c r="AA34" i="32"/>
  <c r="AB34" i="32" s="1"/>
  <c r="AA45" i="32"/>
  <c r="AB45" i="32" s="1"/>
  <c r="AA30" i="32"/>
  <c r="AB30" i="32" s="1"/>
  <c r="AA15" i="32"/>
  <c r="AB15" i="32" s="1"/>
  <c r="AA31" i="32"/>
  <c r="AB31" i="32" s="1"/>
  <c r="X10" i="32"/>
  <c r="Z38" i="32"/>
  <c r="AA38" i="32" s="1"/>
  <c r="AB38" i="32" s="1"/>
  <c r="X11" i="32"/>
  <c r="AA11" i="32" s="1"/>
  <c r="AB11" i="32" s="1"/>
  <c r="Z21" i="32"/>
  <c r="Z10" i="32"/>
  <c r="Z49" i="32"/>
  <c r="X49" i="32"/>
  <c r="X48" i="32"/>
  <c r="V33" i="32"/>
  <c r="Y26" i="32"/>
  <c r="AA26" i="32" s="1"/>
  <c r="AB26" i="32" s="1"/>
  <c r="V30" i="32"/>
  <c r="G11" i="3"/>
  <c r="H11" i="3" s="1"/>
  <c r="I11" i="3" s="1"/>
  <c r="Y16" i="32"/>
  <c r="AA16" i="32" s="1"/>
  <c r="AB16" i="32" s="1"/>
  <c r="Y47" i="32"/>
  <c r="X17" i="32"/>
  <c r="Y17" i="32"/>
  <c r="Z7" i="32"/>
  <c r="U59" i="32"/>
  <c r="U54" i="32"/>
  <c r="T60" i="32"/>
  <c r="AA42" i="32"/>
  <c r="AB42" i="32" s="1"/>
  <c r="Z27" i="32"/>
  <c r="X51" i="32"/>
  <c r="AA51" i="32" s="1"/>
  <c r="AB51" i="32" s="1"/>
  <c r="Z48" i="32"/>
  <c r="Y28" i="32"/>
  <c r="Z28" i="32"/>
  <c r="Y27" i="32"/>
  <c r="X13" i="32"/>
  <c r="Y13" i="32"/>
  <c r="X12" i="32"/>
  <c r="H24" i="3"/>
  <c r="W52" i="32"/>
  <c r="Z9" i="32"/>
  <c r="I22" i="3"/>
  <c r="Z12" i="32"/>
  <c r="H13" i="3"/>
  <c r="I13" i="3" s="1"/>
  <c r="V42" i="32"/>
  <c r="V39" i="32"/>
  <c r="X37" i="32"/>
  <c r="AA37" i="32" s="1"/>
  <c r="AB37" i="32" s="1"/>
  <c r="X20" i="32"/>
  <c r="Y20" i="32"/>
  <c r="Y8" i="32"/>
  <c r="Z8" i="32"/>
  <c r="AA9" i="32" l="1"/>
  <c r="AB9" i="32" s="1"/>
  <c r="AA43" i="32"/>
  <c r="AB43" i="32" s="1"/>
  <c r="AA44" i="32"/>
  <c r="AB44" i="32" s="1"/>
  <c r="AA21" i="32"/>
  <c r="AB21" i="32" s="1"/>
  <c r="AA14" i="32"/>
  <c r="AB14" i="32" s="1"/>
  <c r="AA29" i="32"/>
  <c r="AB29" i="32" s="1"/>
  <c r="U58" i="32"/>
  <c r="U62" i="32" s="1"/>
  <c r="AA36" i="32"/>
  <c r="AB36" i="32" s="1"/>
  <c r="AA7" i="32"/>
  <c r="AB7" i="32" s="1"/>
  <c r="AA23" i="32"/>
  <c r="AB23" i="32" s="1"/>
  <c r="U109" i="32"/>
  <c r="U108" i="32" s="1"/>
  <c r="U112" i="32" s="1"/>
  <c r="AA10" i="32"/>
  <c r="T110" i="32" s="1"/>
  <c r="AA20" i="32"/>
  <c r="AB20" i="32" s="1"/>
  <c r="AA13" i="32"/>
  <c r="AB13" i="32" s="1"/>
  <c r="AA47" i="32"/>
  <c r="AB47" i="32" s="1"/>
  <c r="AA19" i="32"/>
  <c r="AB19" i="32" s="1"/>
  <c r="I21" i="3"/>
  <c r="AA27" i="32"/>
  <c r="AB27" i="32" s="1"/>
  <c r="AA28" i="32"/>
  <c r="AB28" i="32" s="1"/>
  <c r="T58" i="32"/>
  <c r="T109" i="32"/>
  <c r="AA17" i="32"/>
  <c r="AB17" i="32" s="1"/>
  <c r="AA48" i="32"/>
  <c r="AB48" i="32" s="1"/>
  <c r="U105" i="32"/>
  <c r="V54" i="32"/>
  <c r="V105" i="32" s="1"/>
  <c r="AA49" i="32"/>
  <c r="AB49" i="32" s="1"/>
  <c r="W105" i="32"/>
  <c r="AA8" i="32"/>
  <c r="AB8" i="32" s="1"/>
  <c r="AA12" i="32"/>
  <c r="AB12" i="32" s="1"/>
  <c r="W54" i="32"/>
  <c r="AB10" i="32" l="1"/>
  <c r="I23" i="3"/>
  <c r="I24" i="3" s="1"/>
  <c r="T62" i="32"/>
  <c r="T105" i="32" s="1"/>
  <c r="T108" i="32"/>
  <c r="T112" i="32" s="1"/>
  <c r="AA54" i="32"/>
  <c r="AA57" i="32" s="1"/>
  <c r="AA105" i="32" l="1"/>
</calcChain>
</file>

<file path=xl/comments1.xml><?xml version="1.0" encoding="utf-8"?>
<comments xmlns="http://schemas.openxmlformats.org/spreadsheetml/2006/main">
  <authors>
    <author>Bethy Solis</author>
  </authors>
  <commentList>
    <comment ref="R114" authorId="0" shapeId="0">
      <text>
        <r>
          <rPr>
            <b/>
            <sz val="8"/>
            <color indexed="81"/>
            <rFont val="Tahoma"/>
            <family val="2"/>
          </rPr>
          <t>Mariso; 
En el pago de isan se reporta hasta la 661</t>
        </r>
      </text>
    </comment>
    <comment ref="C199" authorId="0" shapeId="0">
      <text>
        <r>
          <rPr>
            <b/>
            <sz val="8"/>
            <color indexed="81"/>
            <rFont val="Tahoma"/>
            <family val="2"/>
          </rPr>
          <t>Mariso; 
En el pago de isan se reporta hasta la 661</t>
        </r>
      </text>
    </comment>
  </commentList>
</comments>
</file>

<file path=xl/comments2.xml><?xml version="1.0" encoding="utf-8"?>
<comments xmlns="http://schemas.openxmlformats.org/spreadsheetml/2006/main">
  <authors>
    <author>Gpe Beatriz Solis Medina</author>
    <author>Beatriz Solis Medina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Gpe Beatriz Solis Medina:</t>
        </r>
        <r>
          <rPr>
            <sz val="9"/>
            <color indexed="81"/>
            <rFont val="Tahoma"/>
            <family val="2"/>
          </rPr>
          <t xml:space="preserve">
INCLUYE LA CUOTA ASOC
</t>
        </r>
      </text>
    </comment>
    <comment ref="M65" authorId="1" shapeId="0">
      <text>
        <r>
          <rPr>
            <b/>
            <sz val="10"/>
            <color indexed="81"/>
            <rFont val="Tahoma"/>
            <family val="2"/>
          </rPr>
          <t>Beatriz Solis Medina:</t>
        </r>
        <r>
          <rPr>
            <sz val="10"/>
            <color indexed="81"/>
            <rFont val="Tahoma"/>
            <family val="2"/>
          </rPr>
          <t xml:space="preserve">
SUBSIDIO EN FINANCIAMIENTOS TFS LOS SUMO AL COSTO PARA EL EFECTO EN LAS COMISIONES
</t>
        </r>
      </text>
    </comment>
  </commentList>
</comments>
</file>

<file path=xl/comments3.xml><?xml version="1.0" encoding="utf-8"?>
<comments xmlns="http://schemas.openxmlformats.org/spreadsheetml/2006/main">
  <authors>
    <author>Gpe Beatriz Solis Medina</author>
    <author>Beatriz Solis Medina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Gpe Beatriz Solis Medina:</t>
        </r>
        <r>
          <rPr>
            <sz val="9"/>
            <color indexed="81"/>
            <rFont val="Tahoma"/>
            <family val="2"/>
          </rPr>
          <t xml:space="preserve">
INCLUYE LA CUOTA ASOC
</t>
        </r>
      </text>
    </comment>
    <comment ref="M78" authorId="1" shapeId="0">
      <text>
        <r>
          <rPr>
            <b/>
            <sz val="10"/>
            <color indexed="81"/>
            <rFont val="Tahoma"/>
            <family val="2"/>
          </rPr>
          <t>Beatriz Solis Medina:</t>
        </r>
        <r>
          <rPr>
            <sz val="10"/>
            <color indexed="81"/>
            <rFont val="Tahoma"/>
            <family val="2"/>
          </rPr>
          <t xml:space="preserve">
SUBSIDIO EN FINANCIAMIENTOS TFS LOS SUMO AL COSTO PARA EL EFECTO EN LAS COMISIONES
</t>
        </r>
      </text>
    </comment>
  </commentList>
</comments>
</file>

<file path=xl/sharedStrings.xml><?xml version="1.0" encoding="utf-8"?>
<sst xmlns="http://schemas.openxmlformats.org/spreadsheetml/2006/main" count="1048" uniqueCount="551">
  <si>
    <t>DESCUENTOS</t>
  </si>
  <si>
    <t xml:space="preserve">1B3DL46X44N293206 </t>
  </si>
  <si>
    <t>0137-TCN06</t>
  </si>
  <si>
    <t>4RUNNER LIMITED</t>
  </si>
  <si>
    <t>BUCAAR, S.A.</t>
  </si>
  <si>
    <t>AINT,S DE R.L. DE C.</t>
  </si>
  <si>
    <t>REPORTE DE ISAN JULIO/06</t>
  </si>
  <si>
    <t>663</t>
  </si>
  <si>
    <t>AGOSTO.2006</t>
  </si>
  <si>
    <t>F&amp;i</t>
  </si>
  <si>
    <t>AGUILAR SAN ROMAN AN</t>
  </si>
  <si>
    <t>0710-TCN06</t>
  </si>
  <si>
    <t>BARRIOS NAVA MARIA A</t>
  </si>
  <si>
    <t xml:space="preserve">2T1BR32E06C668677 </t>
  </si>
  <si>
    <t xml:space="preserve">2TIBR32E26C621098 </t>
  </si>
  <si>
    <t xml:space="preserve">JTFRX13P668001091 </t>
  </si>
  <si>
    <t xml:space="preserve">JTFRX13P068000986 </t>
  </si>
  <si>
    <t xml:space="preserve">8AJEX32G064003770 </t>
  </si>
  <si>
    <t xml:space="preserve">2T1KR32E67C630047 </t>
  </si>
  <si>
    <t>COROLLA LE SIN Q/C</t>
  </si>
  <si>
    <t>0576-TCN06</t>
  </si>
  <si>
    <t>MARTINEZ ROJAS JUAN</t>
  </si>
  <si>
    <t>0546-TCN06</t>
  </si>
  <si>
    <t>0671-TCN06</t>
  </si>
  <si>
    <t>LOPEZ MEDINA FRANCIS</t>
  </si>
  <si>
    <t>FORANEO</t>
  </si>
  <si>
    <t xml:space="preserve">2T1BR32E07C718348 </t>
  </si>
  <si>
    <t xml:space="preserve">2T1BR32E76C710102 </t>
  </si>
  <si>
    <t xml:space="preserve">2T1BR32E57C719205 </t>
  </si>
  <si>
    <t>0740-TCN06</t>
  </si>
  <si>
    <t>PRIUS</t>
  </si>
  <si>
    <t>5% comercial</t>
  </si>
  <si>
    <t>IVA USADOS</t>
  </si>
  <si>
    <t>EARNBACK</t>
  </si>
  <si>
    <t>MODIFICADO</t>
  </si>
  <si>
    <t>CAMRY</t>
  </si>
  <si>
    <t>MOD</t>
  </si>
  <si>
    <t>TOTAL NUEVOS</t>
  </si>
  <si>
    <t>TOTAL USADOS</t>
  </si>
  <si>
    <t>TOTAL</t>
  </si>
  <si>
    <t>DIFERENCIA</t>
  </si>
  <si>
    <t>No</t>
  </si>
  <si>
    <t>VENTA</t>
  </si>
  <si>
    <t>UTILIDAD</t>
  </si>
  <si>
    <t>YARIS</t>
  </si>
  <si>
    <t>T. NUEVOS</t>
  </si>
  <si>
    <t>ESTADO FINANCIERO TOYOTA</t>
  </si>
  <si>
    <t>AÑO</t>
  </si>
  <si>
    <t>MR2 SPYDER</t>
  </si>
  <si>
    <t xml:space="preserve"> </t>
  </si>
  <si>
    <t xml:space="preserve">VENTA DE VEHICULOS </t>
  </si>
  <si>
    <t>Nº FACT</t>
  </si>
  <si>
    <t>CVE VEHIC SHCP</t>
  </si>
  <si>
    <t>TIPO DE VEHICULO</t>
  </si>
  <si>
    <t>INVENT</t>
  </si>
  <si>
    <t>NOMBRE</t>
  </si>
  <si>
    <t>Nº DE CHASIS</t>
  </si>
  <si>
    <t xml:space="preserve">JTDBT923571074188 </t>
  </si>
  <si>
    <t xml:space="preserve">JTDBT923571078953 </t>
  </si>
  <si>
    <t>UNITED AUTO DE AGUAS</t>
  </si>
  <si>
    <t>VEHICULOS TOY S. DE</t>
  </si>
  <si>
    <t>edo. Res</t>
  </si>
  <si>
    <t>ALDEN QUERETARO S. D</t>
  </si>
  <si>
    <t>RUSH</t>
  </si>
  <si>
    <t xml:space="preserve">8AJEX32G564003831 </t>
  </si>
  <si>
    <t xml:space="preserve">8AJEX32G364003729 </t>
  </si>
  <si>
    <t xml:space="preserve">8AJEX32G764003829 </t>
  </si>
  <si>
    <t xml:space="preserve">8AJEX32G364003536 </t>
  </si>
  <si>
    <t xml:space="preserve">8AJEX32G664003949 </t>
  </si>
  <si>
    <t>VENTURA SEGOBIA JOSE</t>
  </si>
  <si>
    <t>MARTINEZ DEL CAMPO H</t>
  </si>
  <si>
    <t>AUTOS CHAMPS S.A. D</t>
  </si>
  <si>
    <t>0096-TCN06</t>
  </si>
  <si>
    <t>0675-TCN06</t>
  </si>
  <si>
    <t>TOTAL INTERCAMBIOS</t>
  </si>
  <si>
    <t>KEPLER CONTAB</t>
  </si>
  <si>
    <t>LAND CRUISER</t>
  </si>
  <si>
    <t>0690-TCN06</t>
  </si>
  <si>
    <t>VALOR MOTRIZ DE TAMA</t>
  </si>
  <si>
    <t>0586-TCN06</t>
  </si>
  <si>
    <t>0713-TCN06</t>
  </si>
  <si>
    <t>SAUCEDO MEDINA JUAN</t>
  </si>
  <si>
    <t>0609-TCN06</t>
  </si>
  <si>
    <t>LEDESMA CACIQUE MA.</t>
  </si>
  <si>
    <t>0673-TCN06</t>
  </si>
  <si>
    <t>0672-TCN06</t>
  </si>
  <si>
    <t>PROMOTORA AUTOMOTRIZ</t>
  </si>
  <si>
    <t>0510-TCN06</t>
  </si>
  <si>
    <t>GE CAPITAL CEF MEXIC</t>
  </si>
  <si>
    <t>0727-TCN06</t>
  </si>
  <si>
    <t>SANCHEZ AYALA MIGUEL</t>
  </si>
  <si>
    <t>0669-TCN06</t>
  </si>
  <si>
    <t>0691-TCN06</t>
  </si>
  <si>
    <t>0692-TCN06</t>
  </si>
  <si>
    <t>CONTRERAS SOTO VICTO</t>
  </si>
  <si>
    <t>0659-TCN06</t>
  </si>
  <si>
    <t>OK CONTA</t>
  </si>
  <si>
    <t>AVANZA</t>
  </si>
  <si>
    <t>TUNDRA</t>
  </si>
  <si>
    <t>ALDEN SATELITE S DE</t>
  </si>
  <si>
    <t>0686-TCN06</t>
  </si>
  <si>
    <t>VEGA MUñOZ FERNANDO</t>
  </si>
  <si>
    <t>SANCHEZ ROBLES ERICK</t>
  </si>
  <si>
    <t>0754-TCN06</t>
  </si>
  <si>
    <t>SOTO RUIZ EULOGIO</t>
  </si>
  <si>
    <t xml:space="preserve">JTEZT17RX60025422 </t>
  </si>
  <si>
    <t xml:space="preserve">JTEZU14RX70084196 </t>
  </si>
  <si>
    <t xml:space="preserve">4T1BE46K47U570043 </t>
  </si>
  <si>
    <t xml:space="preserve">4T1BE46K97U051800 </t>
  </si>
  <si>
    <t>AGUILAR AGUILAR J. E</t>
  </si>
  <si>
    <t>0732-TCN06</t>
  </si>
  <si>
    <t>0647-TCN06</t>
  </si>
  <si>
    <t>0737-TCN06</t>
  </si>
  <si>
    <t>ESCOTO ROBLES PETROU</t>
  </si>
  <si>
    <t>0743-TCN06</t>
  </si>
  <si>
    <t>como nuevos</t>
  </si>
  <si>
    <t>EDISON MAQUINARIA S.</t>
  </si>
  <si>
    <t>SIENNA XLE PIEL</t>
  </si>
  <si>
    <t>0746-TCN06</t>
  </si>
  <si>
    <t>GONZALEZ ANTILLON MA</t>
  </si>
  <si>
    <t>0729-TCN06</t>
  </si>
  <si>
    <t>ENRIQUEZ RAMIREZ JUA</t>
  </si>
  <si>
    <t>0303-TCN06</t>
  </si>
  <si>
    <t>0333-TCN06</t>
  </si>
  <si>
    <t>0331-TCN06</t>
  </si>
  <si>
    <t xml:space="preserve">5TDZA22C96S546048 </t>
  </si>
  <si>
    <t xml:space="preserve">5TDZA22C86S531332 </t>
  </si>
  <si>
    <t xml:space="preserve">3TMJU62N66M028329 </t>
  </si>
  <si>
    <t xml:space="preserve">3TMJU62N06M018797 </t>
  </si>
  <si>
    <t>A PAGAR</t>
  </si>
  <si>
    <t xml:space="preserve">T. AUTOS </t>
  </si>
  <si>
    <t>A</t>
  </si>
  <si>
    <t>SIENNA XLE</t>
  </si>
  <si>
    <t>ALECSA CELAYA S DE RL DE CV</t>
  </si>
  <si>
    <t>TOYOMOTORS S.A. DE C</t>
  </si>
  <si>
    <t>ALECSA PACHUCA S DE</t>
  </si>
  <si>
    <t>FJ CRUISER</t>
  </si>
  <si>
    <t>YARIS SEDAN CORE AT A/C</t>
  </si>
  <si>
    <t>TACOMA DOB CAB TRD SPORT DOB.CABINA</t>
  </si>
  <si>
    <t>YARIS SEDAN CORE MT A/C</t>
  </si>
  <si>
    <t>0023-TCU06</t>
  </si>
  <si>
    <t>VIZCAYA RENDON GUILL</t>
  </si>
  <si>
    <t>0024-TCU06</t>
  </si>
  <si>
    <t>0028-TCU06</t>
  </si>
  <si>
    <t>0680-TCN06</t>
  </si>
  <si>
    <t>0756-TCN06</t>
  </si>
  <si>
    <t>HERBERT CARRILLO JUL</t>
  </si>
  <si>
    <t>0757-TCN06</t>
  </si>
  <si>
    <t>0347-TCN06</t>
  </si>
  <si>
    <t>0391-TCN06</t>
  </si>
  <si>
    <t xml:space="preserve">JTMZD31V066016857 </t>
  </si>
  <si>
    <t>INICIO</t>
  </si>
  <si>
    <t>FIN</t>
  </si>
  <si>
    <t>PRUEBA GLOBAL DE ISAN</t>
  </si>
  <si>
    <t>TIPO</t>
  </si>
  <si>
    <t>FECHA FACTURA</t>
  </si>
  <si>
    <t>FACTURA</t>
  </si>
  <si>
    <t>% PARA</t>
  </si>
  <si>
    <t>APLICARSE SOBRE</t>
  </si>
  <si>
    <t>LIMITE</t>
  </si>
  <si>
    <t>CUOTA</t>
  </si>
  <si>
    <t>EL EXCEDENTE DEL</t>
  </si>
  <si>
    <t>INFERIOR</t>
  </si>
  <si>
    <t>SUPERIOR</t>
  </si>
  <si>
    <t>FIJA</t>
  </si>
  <si>
    <t>LIMITE INFERIOR</t>
  </si>
  <si>
    <t>SIN IVA</t>
  </si>
  <si>
    <t>(-) CANCELACIONES</t>
  </si>
  <si>
    <t>USADOS TOYOTA</t>
  </si>
  <si>
    <t>USADOS OTROS</t>
  </si>
  <si>
    <t>T. AUTOS USADOS</t>
  </si>
  <si>
    <t>0557-TCN06</t>
  </si>
  <si>
    <t>HIACE 9 PASAJEROS A/C</t>
  </si>
  <si>
    <t>0246-TCN06</t>
  </si>
  <si>
    <t>0247-TCN06</t>
  </si>
  <si>
    <t>subtotal</t>
  </si>
  <si>
    <t>isan</t>
  </si>
  <si>
    <t>iva</t>
  </si>
  <si>
    <t>total</t>
  </si>
  <si>
    <t>costo</t>
  </si>
  <si>
    <t>UB</t>
  </si>
  <si>
    <t>0734-TCN06</t>
  </si>
  <si>
    <t>0708-TCN06</t>
  </si>
  <si>
    <t xml:space="preserve">4T1DK46K87U520710 </t>
  </si>
  <si>
    <t xml:space="preserve">4T1BK46K87U520223 </t>
  </si>
  <si>
    <t xml:space="preserve">4T1BF32K36U631538 </t>
  </si>
  <si>
    <t xml:space="preserve">2T1BR32E36C601734 </t>
  </si>
  <si>
    <t xml:space="preserve">2T1BR32E87C719294 </t>
  </si>
  <si>
    <t xml:space="preserve">2T1BR32E57C719155 </t>
  </si>
  <si>
    <t>VENDEDOR</t>
  </si>
  <si>
    <t>0733-TCN06</t>
  </si>
  <si>
    <t>FELIX GUIDO ULISES</t>
  </si>
  <si>
    <t>0736-TCN06</t>
  </si>
  <si>
    <t>GUTIERREZ RODRIGUEZ</t>
  </si>
  <si>
    <t>0574-TCN06</t>
  </si>
  <si>
    <t>0577-TCN06</t>
  </si>
  <si>
    <t>0696-TCN06</t>
  </si>
  <si>
    <t>0084-TCN06</t>
  </si>
  <si>
    <t>MONTOYA MELESIO JAIM</t>
  </si>
  <si>
    <t>FAME PERISUR SA DE C</t>
  </si>
  <si>
    <t xml:space="preserve">JTMZD35V565029927 </t>
  </si>
  <si>
    <t>OK. CONTA</t>
  </si>
  <si>
    <t xml:space="preserve">3FABP05B21M109031 </t>
  </si>
  <si>
    <t>0701-TCN06</t>
  </si>
  <si>
    <t>VELAZQUEZ GUERRERO M</t>
  </si>
  <si>
    <t>CONSULTORIA INTEGRA</t>
  </si>
  <si>
    <t>0705-TCN06</t>
  </si>
  <si>
    <t xml:space="preserve">8AJEX32G264003723 </t>
  </si>
  <si>
    <t xml:space="preserve">8AJEX32G364003830 </t>
  </si>
  <si>
    <t>0718-TCN06</t>
  </si>
  <si>
    <t>SOLORZANO GONZALEZ</t>
  </si>
  <si>
    <t>0725-TCN06</t>
  </si>
  <si>
    <t xml:space="preserve">JTDBT923471057589 </t>
  </si>
  <si>
    <t xml:space="preserve">JTDBT923571071663 </t>
  </si>
  <si>
    <t xml:space="preserve">JTDBT923471074151 </t>
  </si>
  <si>
    <t xml:space="preserve">3N1JH01S94L082061 </t>
  </si>
  <si>
    <t xml:space="preserve">JIDKT923X65025902 </t>
  </si>
  <si>
    <t xml:space="preserve">8AFDT51D336280501 </t>
  </si>
  <si>
    <t xml:space="preserve">3G1SE51X76S132587 </t>
  </si>
  <si>
    <t xml:space="preserve">5TDZA23C16S539206 </t>
  </si>
  <si>
    <t xml:space="preserve">5TDZA23C76S485880 </t>
  </si>
  <si>
    <t>HIACE PANEL SUPER LARGA</t>
  </si>
  <si>
    <t>EXCENTO</t>
  </si>
  <si>
    <t>SIENNA LE</t>
  </si>
  <si>
    <t>TACOMA</t>
  </si>
  <si>
    <t>HIACE PANEL 15 PASAJ AC</t>
  </si>
  <si>
    <t>HIACE</t>
  </si>
  <si>
    <t>SEQUOIA</t>
  </si>
  <si>
    <t>SIENNA</t>
  </si>
  <si>
    <t>COROLLA</t>
  </si>
  <si>
    <t>T. AUTOS NVOS</t>
  </si>
  <si>
    <t>SOLARA</t>
  </si>
  <si>
    <t>REFACTURACION</t>
  </si>
  <si>
    <t>INTERCAM</t>
  </si>
  <si>
    <t>(-) refaccturacion</t>
  </si>
  <si>
    <t>MON SANTOS MONICA</t>
  </si>
  <si>
    <t>BASE</t>
  </si>
  <si>
    <t>LIM INF</t>
  </si>
  <si>
    <t>DE LEON MACIAS BEREN</t>
  </si>
  <si>
    <t>0717-TCN06</t>
  </si>
  <si>
    <t>MORIN GUERRERO EVERA</t>
  </si>
  <si>
    <t>0593-TCN06</t>
  </si>
  <si>
    <t>0684-TCN06</t>
  </si>
  <si>
    <t>MIJARES MOREIRA NANC</t>
  </si>
  <si>
    <t>0723-TCN06</t>
  </si>
  <si>
    <t>0752-TCN06</t>
  </si>
  <si>
    <t>GARCIA ARGUELLO ADEL</t>
  </si>
  <si>
    <t>0753-TCN06</t>
  </si>
  <si>
    <t>CARGOS DIRECTO AL COSTO</t>
  </si>
  <si>
    <t>HERNANDEZ BENITEZ F</t>
  </si>
  <si>
    <t>0728-TCN06</t>
  </si>
  <si>
    <t>Folio Inicial</t>
  </si>
  <si>
    <t>Folio Final</t>
  </si>
  <si>
    <t>YARIS SEDAN PREMIUM MT</t>
  </si>
  <si>
    <t>YARIS CORE AT</t>
  </si>
  <si>
    <t>CAMRY XLE L4 AT5 S Q/C</t>
  </si>
  <si>
    <t>804</t>
  </si>
  <si>
    <t>795</t>
  </si>
  <si>
    <t xml:space="preserve">PP agosto </t>
  </si>
  <si>
    <t>INTAGRI S.C.</t>
  </si>
  <si>
    <t>COROLLA CE AT</t>
  </si>
  <si>
    <t>CAMRY XLE V6/AT5  Q/C</t>
  </si>
  <si>
    <t>COROLLA CE MT</t>
  </si>
  <si>
    <t>RAV4 3A FILA</t>
  </si>
  <si>
    <t>USADO</t>
  </si>
  <si>
    <t>YARIS CORE MT</t>
  </si>
  <si>
    <t xml:space="preserve">REFACTURACION </t>
  </si>
  <si>
    <t>YARIS PREMIUM MT</t>
  </si>
  <si>
    <t>SIENNA LIMITED</t>
  </si>
  <si>
    <t>YARIS SEDAN PREMIUM AT</t>
  </si>
  <si>
    <t>0599-TCN06</t>
  </si>
  <si>
    <t>0592-TCN06</t>
  </si>
  <si>
    <t>RAV4 LIMITED 4X2 PIEL</t>
  </si>
  <si>
    <t xml:space="preserve">JTDBT923271049068 </t>
  </si>
  <si>
    <t xml:space="preserve">JTDBT923571069072 </t>
  </si>
  <si>
    <t xml:space="preserve">JTDBT923271067893 </t>
  </si>
  <si>
    <t xml:space="preserve">JTDBT923971054977 </t>
  </si>
  <si>
    <t xml:space="preserve">JTDBT923471069984 </t>
  </si>
  <si>
    <t xml:space="preserve">JTMZD31V775033243 </t>
  </si>
  <si>
    <t xml:space="preserve">JTMZD31V176022541 </t>
  </si>
  <si>
    <t xml:space="preserve">JTMZD31V176022152 </t>
  </si>
  <si>
    <t xml:space="preserve">JTMZD31V075035707 </t>
  </si>
  <si>
    <t xml:space="preserve">JTMZD31VX66017580 </t>
  </si>
  <si>
    <t>4RUNNER</t>
  </si>
  <si>
    <t>INTERCAMBIO</t>
  </si>
  <si>
    <t xml:space="preserve">2T1KR32E26C583498 </t>
  </si>
  <si>
    <t xml:space="preserve">JTMZD35V975033660 </t>
  </si>
  <si>
    <t xml:space="preserve">JTMZD35V565027112 </t>
  </si>
  <si>
    <t xml:space="preserve">JTMZD35V575034109 </t>
  </si>
  <si>
    <t xml:space="preserve">JTMZD35V365028775 </t>
  </si>
  <si>
    <t xml:space="preserve">JTMZD35V475034277 </t>
  </si>
  <si>
    <t>ERREGUIN GONZALEZ J.</t>
  </si>
  <si>
    <t>AUTOFINANCIAMIENTO</t>
  </si>
  <si>
    <t>0648-TCN06</t>
  </si>
  <si>
    <t>MOREIRA MURADAS NANC</t>
  </si>
  <si>
    <t>0719-TCN06</t>
  </si>
  <si>
    <t>0645-TCN06</t>
  </si>
  <si>
    <t>0668-TCN06</t>
  </si>
  <si>
    <t>0657-TCN06</t>
  </si>
  <si>
    <t>ARCHUNDIA NIETO LUIS</t>
  </si>
  <si>
    <t>0677-TCN06</t>
  </si>
  <si>
    <t>TALANCON NIEVA MARIA</t>
  </si>
  <si>
    <t>HIGHLANDER</t>
  </si>
  <si>
    <t>SUB-TOT</t>
  </si>
  <si>
    <t>ISAN</t>
  </si>
  <si>
    <t>IVA</t>
  </si>
  <si>
    <t>IMPORTE</t>
  </si>
  <si>
    <t xml:space="preserve">3TMJU62N16M018954 </t>
  </si>
  <si>
    <t xml:space="preserve">3TMJU62N86M018885 </t>
  </si>
  <si>
    <t xml:space="preserve">3TMJU62N96M019334 </t>
  </si>
  <si>
    <t xml:space="preserve">3TMJU62NX6M020136 </t>
  </si>
  <si>
    <t xml:space="preserve">JTDKT923975068211 </t>
  </si>
  <si>
    <t xml:space="preserve">JTDKT923575065189 </t>
  </si>
  <si>
    <t xml:space="preserve">JTDKT923575068562 </t>
  </si>
  <si>
    <t xml:space="preserve">JTDKT923175067182 </t>
  </si>
  <si>
    <t xml:space="preserve">JTDKT923775061080 </t>
  </si>
  <si>
    <t xml:space="preserve">JTDKT923575067279 </t>
  </si>
  <si>
    <t xml:space="preserve">JTDBT923471053851 </t>
  </si>
  <si>
    <t>0712-TCN06</t>
  </si>
  <si>
    <t>FLORES GARCIA DOLORE</t>
  </si>
  <si>
    <t>0704-TCN06</t>
  </si>
  <si>
    <t>RODRIGUEZ PLANCARTE</t>
  </si>
  <si>
    <t>0639-TCN06</t>
  </si>
  <si>
    <t>DINAMICA DE LA ISLA</t>
  </si>
  <si>
    <t>0735-TCN06</t>
  </si>
  <si>
    <t>SEMI NUEVO</t>
  </si>
  <si>
    <t>0002-TCU06</t>
  </si>
  <si>
    <t>DIAZ GONZALEZ GRACIE</t>
  </si>
  <si>
    <t>0022-TCU06</t>
  </si>
  <si>
    <t>JAUREGUI BARCENAS LE</t>
  </si>
  <si>
    <t>GONZALEZ ORTIZ ROSA</t>
  </si>
  <si>
    <t>% EXCED</t>
  </si>
  <si>
    <t>CUOTA FIJA</t>
  </si>
  <si>
    <t>CVE VEHIC</t>
  </si>
  <si>
    <t>0703-TCN06</t>
  </si>
  <si>
    <t>SURTIDORA DEL TAPICE</t>
  </si>
  <si>
    <t>0706-TCN06</t>
  </si>
  <si>
    <t>VARGAS AVALOS MARIBE</t>
  </si>
  <si>
    <t xml:space="preserve">JTMZD35V875034704 </t>
  </si>
  <si>
    <t xml:space="preserve">JTMZD33V376021081 </t>
  </si>
  <si>
    <t xml:space="preserve">JTMZD33V176021032 </t>
  </si>
  <si>
    <t xml:space="preserve">JTMZD33VX66013025 </t>
  </si>
  <si>
    <t xml:space="preserve">JTMZD33V576021809 </t>
  </si>
  <si>
    <t xml:space="preserve">JTMZD33V166020297 </t>
  </si>
  <si>
    <t xml:space="preserve">JTMZD31V375033126 </t>
  </si>
  <si>
    <t>MATRIX XR MT</t>
  </si>
  <si>
    <t>COROLLA SPORT MT</t>
  </si>
  <si>
    <t>RAV4 BASE 2A FILA</t>
  </si>
  <si>
    <t>INV</t>
  </si>
  <si>
    <t>0730-TCN06</t>
  </si>
  <si>
    <t>CASTELLANOS BARONE G</t>
  </si>
  <si>
    <t>0658-TCN06</t>
  </si>
  <si>
    <t>0688-TCN06</t>
  </si>
  <si>
    <t>KAM MOTORS S.A. DE C</t>
  </si>
  <si>
    <t>YARIS PREMIUM AUT</t>
  </si>
  <si>
    <t>0711-TCN06</t>
  </si>
  <si>
    <t xml:space="preserve">JTDBT923771054945 </t>
  </si>
  <si>
    <t xml:space="preserve">JTDBT923871075951 </t>
  </si>
  <si>
    <t>CEVER TOLUCA SA DE C</t>
  </si>
  <si>
    <t>TACOMA DOBLE CABINA SR5</t>
  </si>
  <si>
    <t>CON</t>
  </si>
  <si>
    <t xml:space="preserve">JTMZD35V475033470 </t>
  </si>
  <si>
    <t xml:space="preserve">4T1BE46K97U070038 </t>
  </si>
  <si>
    <t xml:space="preserve">4T1BK46K17U017939 </t>
  </si>
  <si>
    <t xml:space="preserve">2T1BR32E26C701291 </t>
  </si>
  <si>
    <t>INT</t>
  </si>
  <si>
    <t>AUTOMOTORES DE LA LA</t>
  </si>
  <si>
    <t>0152-TCN06</t>
  </si>
  <si>
    <t>BEJO MEXICO S.A. DE</t>
  </si>
  <si>
    <t>0687-TCN06</t>
  </si>
  <si>
    <t>PEñA  LOPEZ GRACIELA</t>
  </si>
  <si>
    <t>0678-TCN06</t>
  </si>
  <si>
    <t>DALTON AUTOMOTRIZ S</t>
  </si>
  <si>
    <t>0700-TCN06</t>
  </si>
  <si>
    <t>0652-TCN06</t>
  </si>
  <si>
    <t>0726-TCN06</t>
  </si>
  <si>
    <t>EXCELENCIA FISCAL P</t>
  </si>
  <si>
    <t>COSTO</t>
  </si>
  <si>
    <t>UTILIDAD BRUTA</t>
  </si>
  <si>
    <t>MATRIX</t>
  </si>
  <si>
    <t>RAV4</t>
  </si>
  <si>
    <t>50% isan</t>
  </si>
  <si>
    <t>con IVA</t>
  </si>
  <si>
    <t>HILUX</t>
  </si>
  <si>
    <t>0721-TCN06</t>
  </si>
  <si>
    <t>0674-TCN06</t>
  </si>
  <si>
    <t xml:space="preserve">JTFSX23P866009728 </t>
  </si>
  <si>
    <t xml:space="preserve">JTFPX22P460004908 </t>
  </si>
  <si>
    <t xml:space="preserve">8AJEX32G164003681 </t>
  </si>
  <si>
    <t xml:space="preserve">4T1DE46K57U582170 </t>
  </si>
  <si>
    <t xml:space="preserve">4T1BE46K07U055332 </t>
  </si>
  <si>
    <t xml:space="preserve">4T1BE46KX7U587882 </t>
  </si>
  <si>
    <t>REFACCT</t>
  </si>
  <si>
    <t>TOY MORELOS S DE R.L</t>
  </si>
  <si>
    <t>OZ-AUTOMOTRIZ S. DE</t>
  </si>
  <si>
    <t>0006-TCU06</t>
  </si>
  <si>
    <t>0502-TCN06</t>
  </si>
  <si>
    <t>4RUNNER SR5</t>
  </si>
  <si>
    <t>0664-TCN06</t>
  </si>
  <si>
    <t>0716-TCN06</t>
  </si>
  <si>
    <t>0702-TCN06</t>
  </si>
  <si>
    <t>NUÑEZ BARRIOS ROMAN</t>
  </si>
  <si>
    <t xml:space="preserve">5TDZA23C66S513751 </t>
  </si>
  <si>
    <t xml:space="preserve">5TDZA22C36S545008 </t>
  </si>
  <si>
    <t xml:space="preserve">5TDZA22C36S532730 </t>
  </si>
  <si>
    <t>USADOS COMO NUEVOS</t>
  </si>
  <si>
    <t>TOTAL NUEVOS TULANCIGO</t>
  </si>
  <si>
    <t>TOTAL USADOS TULANCINGO</t>
  </si>
  <si>
    <t>Si rebasa los 660,255.71 se reducira el monto del impuesto determinado la cantidad que resulte de aplicar el 7%, sobre la diferencia</t>
  </si>
  <si>
    <t>entre el precio de la unidad y los 660,255.71</t>
  </si>
  <si>
    <t>ART 8 FRACC II 1ER PARARRO:  222,032.19</t>
  </si>
  <si>
    <t>ART 8 FRACC II 2º PARRAFO:  222,032.20 Y HASTA 281,240.78</t>
  </si>
  <si>
    <t>ENERO.2017</t>
  </si>
  <si>
    <t>TARIFA APLICABLE A PARTIR DEL 1° DE ENERO 2017</t>
  </si>
  <si>
    <t>ENERO</t>
  </si>
  <si>
    <t>N</t>
  </si>
  <si>
    <t>RALLY CHAMPION , SA DE CV</t>
  </si>
  <si>
    <t>BAJA</t>
  </si>
  <si>
    <t>U-USADO</t>
  </si>
  <si>
    <t>ALTA</t>
  </si>
  <si>
    <t>WRX 6MT 17MY</t>
  </si>
  <si>
    <t>IMPREZA 2.0I LIMITED</t>
  </si>
  <si>
    <t>TRASPASO</t>
  </si>
  <si>
    <t>FORESTER 2.5I TOURING CVT</t>
  </si>
  <si>
    <t>XV 2.0I LIMITED CVT</t>
  </si>
  <si>
    <t>XV 2.0I PREMIUM CVT</t>
  </si>
  <si>
    <t>MARIA ENEIDA MARTIN AVILA</t>
  </si>
  <si>
    <t>ANABEL SAMANTHA LASA</t>
  </si>
  <si>
    <t>JULIO CESAR MIJANGOS HERNANDEZ</t>
  </si>
  <si>
    <t>OCTUBRE</t>
  </si>
  <si>
    <t>FORESTER 2.5I PREMIUM CVT</t>
  </si>
  <si>
    <t>0004-SBN18</t>
  </si>
  <si>
    <t>JF2GTAKC2JH207657</t>
  </si>
  <si>
    <t>RODRIGUEZ MARTINEZ A</t>
  </si>
  <si>
    <t>REPORTE DE ISAN DICIEMBRE.2017</t>
  </si>
  <si>
    <t>AA00848</t>
  </si>
  <si>
    <t>AA00849</t>
  </si>
  <si>
    <t>AA00840</t>
  </si>
  <si>
    <t>AA00852</t>
  </si>
  <si>
    <t>AA00854</t>
  </si>
  <si>
    <t>ZA00470</t>
  </si>
  <si>
    <t>AA00820</t>
  </si>
  <si>
    <t>AA00821</t>
  </si>
  <si>
    <t>AA00851</t>
  </si>
  <si>
    <t>AA00824</t>
  </si>
  <si>
    <t>AA00833</t>
  </si>
  <si>
    <t>AA00841</t>
  </si>
  <si>
    <t>ZA00466</t>
  </si>
  <si>
    <t>AA00843</t>
  </si>
  <si>
    <t>AA00826</t>
  </si>
  <si>
    <t>AA00850</t>
  </si>
  <si>
    <t>AA00853</t>
  </si>
  <si>
    <t>AA00855</t>
  </si>
  <si>
    <t>IMPREZA 2.0I SPORT</t>
  </si>
  <si>
    <t>0019-SBN18</t>
  </si>
  <si>
    <t>0027-SBN18</t>
  </si>
  <si>
    <t>0023-SBN18</t>
  </si>
  <si>
    <t>0026-SBN18</t>
  </si>
  <si>
    <t>0033-SBN18</t>
  </si>
  <si>
    <t>0019-SBN17</t>
  </si>
  <si>
    <t>0023-SBN17</t>
  </si>
  <si>
    <t>0022-SBN17</t>
  </si>
  <si>
    <t>0009-SBU17</t>
  </si>
  <si>
    <t>0006-SBU17</t>
  </si>
  <si>
    <t>0032-SBN17</t>
  </si>
  <si>
    <t>0024-SBN18</t>
  </si>
  <si>
    <t>0002-SBN18</t>
  </si>
  <si>
    <t>0031-SBN18</t>
  </si>
  <si>
    <t>0032-SBN18</t>
  </si>
  <si>
    <t>CERVANTES URIBE HECT</t>
  </si>
  <si>
    <t>YAMADA TAKASHI</t>
  </si>
  <si>
    <t>AUTOS JAPONESES DE C</t>
  </si>
  <si>
    <t>PINK THOMAS A</t>
  </si>
  <si>
    <t>QUIROZ MOSQUEDA LUZ</t>
  </si>
  <si>
    <t>HARMAN DE MEXICO S D</t>
  </si>
  <si>
    <t>PLEYADES AUTOMOTOR S</t>
  </si>
  <si>
    <t>MEDRANO RODRIGUEZ AD</t>
  </si>
  <si>
    <t>S DE R.L. DE C.V. AL</t>
  </si>
  <si>
    <t>URIAS RUIZ RUBEN</t>
  </si>
  <si>
    <t>OSORNIO OLVERA ESTEL</t>
  </si>
  <si>
    <t>MARTINEZ GODOY JOSE</t>
  </si>
  <si>
    <t>REYES OLVERA MA. GUA</t>
  </si>
  <si>
    <t>JF2SJDDC7JH407142</t>
  </si>
  <si>
    <t>JF2SJDDC3JH425802</t>
  </si>
  <si>
    <t>JF2SJDSC5JH408132</t>
  </si>
  <si>
    <t>JF2SJDSC4JH433958</t>
  </si>
  <si>
    <t>JF2SJDSC7JH500715</t>
  </si>
  <si>
    <t>4S3GKAS63H3602370</t>
  </si>
  <si>
    <t>4S3GKAS62H3604062</t>
  </si>
  <si>
    <t>4S3GKAL65H3600893</t>
  </si>
  <si>
    <t>JF1GPAF69GH247790</t>
  </si>
  <si>
    <t>1FMCU0G78DUC29234</t>
  </si>
  <si>
    <t>JF1VA1L66H9809072</t>
  </si>
  <si>
    <t>JF2GTABC4JH228381</t>
  </si>
  <si>
    <t>JF2GTABC8JH203418</t>
  </si>
  <si>
    <t>JF2GTABC4JH241048</t>
  </si>
  <si>
    <t>JF2GTABC0JH236994</t>
  </si>
  <si>
    <t>AA00809</t>
  </si>
  <si>
    <t>AA00878</t>
  </si>
  <si>
    <t>ZA00489</t>
  </si>
  <si>
    <t>AA00881</t>
  </si>
  <si>
    <t>ZA00474</t>
  </si>
  <si>
    <t>AA00857</t>
  </si>
  <si>
    <t>ZA00473</t>
  </si>
  <si>
    <t>AA00861</t>
  </si>
  <si>
    <t>ZA00478</t>
  </si>
  <si>
    <t>AA00863</t>
  </si>
  <si>
    <t>AA00860</t>
  </si>
  <si>
    <t>AA00867</t>
  </si>
  <si>
    <t>ZA00480</t>
  </si>
  <si>
    <t>AA00868</t>
  </si>
  <si>
    <t>AA00875</t>
  </si>
  <si>
    <t>ZA00486</t>
  </si>
  <si>
    <t>AA00876</t>
  </si>
  <si>
    <t>ZA00487</t>
  </si>
  <si>
    <t>AA00877</t>
  </si>
  <si>
    <t>AA00879</t>
  </si>
  <si>
    <t>ZA00488</t>
  </si>
  <si>
    <t>AA00880</t>
  </si>
  <si>
    <t>AA00864</t>
  </si>
  <si>
    <t>ZA00479</t>
  </si>
  <si>
    <t>AA00865</t>
  </si>
  <si>
    <t>AA00869</t>
  </si>
  <si>
    <t>ZA00482</t>
  </si>
  <si>
    <t>AA00870</t>
  </si>
  <si>
    <t>ZA00483</t>
  </si>
  <si>
    <t>AA00871</t>
  </si>
  <si>
    <t>AA00858</t>
  </si>
  <si>
    <t>ZA00471</t>
  </si>
  <si>
    <t>ZA00475</t>
  </si>
  <si>
    <t>AA00862</t>
  </si>
  <si>
    <t>AA00866</t>
  </si>
  <si>
    <t>ZA00484</t>
  </si>
  <si>
    <t>AA00872</t>
  </si>
  <si>
    <t>AA00873</t>
  </si>
  <si>
    <t>AA00874</t>
  </si>
  <si>
    <t>CB61486</t>
  </si>
  <si>
    <t>FORESTER 2.0T XT TOURING CVT</t>
  </si>
  <si>
    <t>0038-SBN18</t>
  </si>
  <si>
    <t>0003-SBU17</t>
  </si>
  <si>
    <t>0011-SBU17</t>
  </si>
  <si>
    <t>0001-SBU18</t>
  </si>
  <si>
    <t>0003-SBU18</t>
  </si>
  <si>
    <t>0034-SBN18</t>
  </si>
  <si>
    <t>0003-SBN18</t>
  </si>
  <si>
    <t>0017-SBN18</t>
  </si>
  <si>
    <t>0025-SBN18</t>
  </si>
  <si>
    <t>0035-SBN18</t>
  </si>
  <si>
    <t>0037-SBN18</t>
  </si>
  <si>
    <t>AA00587</t>
  </si>
  <si>
    <t>REPORTE DE ISAN ENERO.2018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</si>
</sst>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0_ ;[Red]\-#,##0.00\ "/>
    <numFmt numFmtId="167" formatCode="#,##0.000000000000000_ ;[Red]\-#,##0.000000000000000\ 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8"/>
      <color indexed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color indexed="57"/>
      <name val="Arial"/>
      <family val="2"/>
    </font>
    <font>
      <sz val="10"/>
      <name val="Tahoma"/>
      <family val="2"/>
    </font>
    <font>
      <sz val="8"/>
      <color indexed="12"/>
      <name val="Arial"/>
      <family val="2"/>
    </font>
    <font>
      <sz val="8"/>
      <color indexed="14"/>
      <name val="Arial"/>
      <family val="2"/>
    </font>
    <font>
      <b/>
      <i/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sz val="10"/>
      <color indexed="10"/>
      <name val="Tahoma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4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0033CC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494">
    <xf numFmtId="0" fontId="0" fillId="0" borderId="0" xfId="0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5" fillId="0" borderId="0" xfId="1" applyFont="1"/>
    <xf numFmtId="0" fontId="5" fillId="0" borderId="0" xfId="0" applyFont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6" fillId="0" borderId="4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5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43" fontId="7" fillId="0" borderId="0" xfId="1" applyFont="1" applyBorder="1"/>
    <xf numFmtId="0" fontId="5" fillId="0" borderId="5" xfId="0" applyFont="1" applyBorder="1"/>
    <xf numFmtId="0" fontId="7" fillId="0" borderId="0" xfId="0" applyFont="1"/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5" fontId="5" fillId="0" borderId="10" xfId="0" applyNumberFormat="1" applyFont="1" applyBorder="1" applyAlignment="1">
      <alignment horizontal="center" wrapText="1"/>
    </xf>
    <xf numFmtId="43" fontId="5" fillId="0" borderId="10" xfId="1" applyFont="1" applyBorder="1" applyAlignment="1">
      <alignment horizontal="center" wrapText="1"/>
    </xf>
    <xf numFmtId="43" fontId="5" fillId="0" borderId="11" xfId="1" applyFont="1" applyBorder="1" applyAlignment="1">
      <alignment horizontal="center" wrapText="1"/>
    </xf>
    <xf numFmtId="43" fontId="5" fillId="0" borderId="12" xfId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13" xfId="0" applyNumberFormat="1" applyFont="1" applyFill="1" applyBorder="1"/>
    <xf numFmtId="43" fontId="5" fillId="0" borderId="0" xfId="0" applyNumberFormat="1" applyFont="1"/>
    <xf numFmtId="0" fontId="9" fillId="0" borderId="0" xfId="0" applyFont="1"/>
    <xf numFmtId="0" fontId="9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left"/>
    </xf>
    <xf numFmtId="43" fontId="9" fillId="0" borderId="14" xfId="1" applyFont="1" applyFill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43" fontId="7" fillId="0" borderId="15" xfId="1" applyFont="1" applyBorder="1"/>
    <xf numFmtId="0" fontId="5" fillId="0" borderId="3" xfId="0" applyFont="1" applyBorder="1"/>
    <xf numFmtId="164" fontId="5" fillId="0" borderId="14" xfId="1" applyNumberFormat="1" applyFont="1" applyBorder="1" applyAlignment="1">
      <alignment horizontal="center"/>
    </xf>
    <xf numFmtId="43" fontId="5" fillId="0" borderId="14" xfId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43" fontId="7" fillId="0" borderId="16" xfId="1" applyFont="1" applyBorder="1"/>
    <xf numFmtId="0" fontId="5" fillId="0" borderId="17" xfId="0" applyFont="1" applyBorder="1"/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43" fontId="7" fillId="0" borderId="0" xfId="1" applyFont="1"/>
    <xf numFmtId="164" fontId="5" fillId="0" borderId="0" xfId="0" applyNumberFormat="1" applyFont="1" applyBorder="1" applyAlignment="1">
      <alignment horizontal="center"/>
    </xf>
    <xf numFmtId="43" fontId="5" fillId="0" borderId="0" xfId="1" applyFont="1" applyBorder="1"/>
    <xf numFmtId="0" fontId="7" fillId="0" borderId="0" xfId="0" applyFont="1" applyAlignment="1">
      <alignment horizontal="left"/>
    </xf>
    <xf numFmtId="164" fontId="7" fillId="0" borderId="18" xfId="1" applyNumberFormat="1" applyFont="1" applyFill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7" fillId="0" borderId="0" xfId="0" applyFont="1" applyBorder="1"/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43" fontId="5" fillId="0" borderId="0" xfId="1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9" fillId="0" borderId="0" xfId="1" applyFont="1"/>
    <xf numFmtId="9" fontId="5" fillId="0" borderId="0" xfId="2" applyFont="1"/>
    <xf numFmtId="9" fontId="7" fillId="0" borderId="0" xfId="2" applyFont="1"/>
    <xf numFmtId="9" fontId="5" fillId="0" borderId="0" xfId="2" applyFont="1" applyAlignment="1">
      <alignment horizontal="center"/>
    </xf>
    <xf numFmtId="43" fontId="5" fillId="0" borderId="18" xfId="1" applyFont="1" applyBorder="1" applyAlignment="1">
      <alignment horizontal="center" wrapText="1"/>
    </xf>
    <xf numFmtId="0" fontId="5" fillId="0" borderId="0" xfId="0" applyFont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4" fillId="0" borderId="0" xfId="1"/>
    <xf numFmtId="9" fontId="4" fillId="0" borderId="0" xfId="2"/>
    <xf numFmtId="164" fontId="0" fillId="0" borderId="0" xfId="0" applyNumberFormat="1"/>
    <xf numFmtId="164" fontId="0" fillId="0" borderId="0" xfId="0" applyNumberFormat="1" applyFill="1"/>
    <xf numFmtId="43" fontId="4" fillId="0" borderId="0" xfId="1" applyFont="1"/>
    <xf numFmtId="15" fontId="9" fillId="0" borderId="14" xfId="0" applyNumberFormat="1" applyFont="1" applyFill="1" applyBorder="1" applyAlignment="1">
      <alignment horizontal="center"/>
    </xf>
    <xf numFmtId="15" fontId="7" fillId="0" borderId="15" xfId="1" applyNumberFormat="1" applyFont="1" applyBorder="1" applyAlignment="1">
      <alignment horizontal="center"/>
    </xf>
    <xf numFmtId="15" fontId="5" fillId="0" borderId="14" xfId="1" applyNumberFormat="1" applyFont="1" applyBorder="1" applyAlignment="1">
      <alignment horizontal="center"/>
    </xf>
    <xf numFmtId="15" fontId="7" fillId="0" borderId="16" xfId="0" applyNumberFormat="1" applyFont="1" applyBorder="1" applyAlignment="1">
      <alignment horizontal="center"/>
    </xf>
    <xf numFmtId="43" fontId="9" fillId="0" borderId="19" xfId="1" applyFont="1" applyFill="1" applyBorder="1" applyAlignment="1">
      <alignment horizontal="center"/>
    </xf>
    <xf numFmtId="0" fontId="7" fillId="0" borderId="14" xfId="0" applyFont="1" applyFill="1" applyBorder="1" applyAlignment="1">
      <alignment horizontal="left"/>
    </xf>
    <xf numFmtId="43" fontId="9" fillId="0" borderId="14" xfId="1" applyFont="1" applyFill="1" applyBorder="1"/>
    <xf numFmtId="43" fontId="0" fillId="0" borderId="0" xfId="1" applyFont="1"/>
    <xf numFmtId="43" fontId="5" fillId="0" borderId="20" xfId="1" applyFont="1" applyBorder="1" applyAlignment="1">
      <alignment horizontal="center" wrapText="1"/>
    </xf>
    <xf numFmtId="43" fontId="5" fillId="0" borderId="14" xfId="1" applyFont="1" applyBorder="1" applyAlignment="1">
      <alignment horizontal="center" wrapText="1"/>
    </xf>
    <xf numFmtId="164" fontId="7" fillId="0" borderId="15" xfId="1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7" xfId="0" applyFont="1" applyFill="1" applyBorder="1" applyAlignment="1">
      <alignment horizontal="left"/>
    </xf>
    <xf numFmtId="43" fontId="5" fillId="0" borderId="10" xfId="1" applyFont="1" applyFill="1" applyBorder="1" applyAlignment="1">
      <alignment horizontal="center" wrapText="1"/>
    </xf>
    <xf numFmtId="43" fontId="7" fillId="0" borderId="0" xfId="1" applyFont="1" applyFill="1"/>
    <xf numFmtId="49" fontId="15" fillId="0" borderId="0" xfId="0" applyNumberFormat="1" applyFont="1" applyBorder="1" applyAlignment="1">
      <alignment horizontal="center"/>
    </xf>
    <xf numFmtId="164" fontId="7" fillId="0" borderId="14" xfId="1" applyNumberFormat="1" applyFont="1" applyBorder="1" applyAlignment="1">
      <alignment horizontal="center"/>
    </xf>
    <xf numFmtId="43" fontId="7" fillId="2" borderId="7" xfId="1" applyFont="1" applyFill="1" applyBorder="1" applyAlignment="1">
      <alignment horizontal="center"/>
    </xf>
    <xf numFmtId="43" fontId="14" fillId="0" borderId="14" xfId="1" applyFont="1" applyFill="1" applyBorder="1"/>
    <xf numFmtId="43" fontId="9" fillId="0" borderId="0" xfId="1" applyFont="1" applyFill="1" applyBorder="1"/>
    <xf numFmtId="9" fontId="9" fillId="0" borderId="0" xfId="2" applyFont="1" applyFill="1" applyBorder="1"/>
    <xf numFmtId="43" fontId="5" fillId="0" borderId="21" xfId="1" applyFont="1" applyBorder="1" applyAlignment="1">
      <alignment horizontal="center" wrapText="1"/>
    </xf>
    <xf numFmtId="9" fontId="5" fillId="0" borderId="22" xfId="2" applyFont="1" applyBorder="1" applyAlignment="1">
      <alignment horizontal="center" wrapText="1"/>
    </xf>
    <xf numFmtId="9" fontId="5" fillId="0" borderId="20" xfId="2" applyFont="1" applyBorder="1" applyAlignment="1">
      <alignment horizontal="center" wrapText="1"/>
    </xf>
    <xf numFmtId="43" fontId="15" fillId="0" borderId="7" xfId="1" applyFont="1" applyFill="1" applyBorder="1" applyAlignment="1">
      <alignment horizontal="center"/>
    </xf>
    <xf numFmtId="43" fontId="5" fillId="3" borderId="0" xfId="1" applyFont="1" applyFill="1" applyBorder="1" applyAlignment="1">
      <alignment horizontal="center"/>
    </xf>
    <xf numFmtId="0" fontId="9" fillId="0" borderId="0" xfId="0" applyFont="1" applyFill="1"/>
    <xf numFmtId="43" fontId="5" fillId="0" borderId="23" xfId="1" applyFont="1" applyBorder="1" applyAlignment="1">
      <alignment horizontal="center" wrapText="1"/>
    </xf>
    <xf numFmtId="9" fontId="5" fillId="0" borderId="2" xfId="2" applyFont="1" applyBorder="1" applyAlignment="1">
      <alignment horizontal="center" wrapText="1"/>
    </xf>
    <xf numFmtId="43" fontId="5" fillId="4" borderId="0" xfId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10" fillId="0" borderId="0" xfId="0" applyFont="1"/>
    <xf numFmtId="43" fontId="10" fillId="0" borderId="0" xfId="1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/>
    <xf numFmtId="43" fontId="5" fillId="0" borderId="0" xfId="1" applyFont="1" applyFill="1"/>
    <xf numFmtId="3" fontId="5" fillId="0" borderId="0" xfId="0" applyNumberFormat="1" applyFont="1" applyBorder="1"/>
    <xf numFmtId="3" fontId="7" fillId="0" borderId="0" xfId="0" applyNumberFormat="1" applyFont="1" applyBorder="1"/>
    <xf numFmtId="3" fontId="5" fillId="0" borderId="0" xfId="2" applyNumberFormat="1" applyFont="1" applyBorder="1" applyAlignment="1">
      <alignment horizontal="center" wrapText="1"/>
    </xf>
    <xf numFmtId="3" fontId="9" fillId="0" borderId="0" xfId="0" applyNumberFormat="1" applyFont="1" applyFill="1" applyBorder="1"/>
    <xf numFmtId="3" fontId="5" fillId="0" borderId="0" xfId="0" applyNumberFormat="1" applyFont="1" applyBorder="1" applyAlignment="1">
      <alignment horizontal="center"/>
    </xf>
    <xf numFmtId="3" fontId="9" fillId="0" borderId="0" xfId="0" applyNumberFormat="1" applyFont="1"/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164" fontId="7" fillId="0" borderId="15" xfId="1" applyNumberFormat="1" applyFont="1" applyBorder="1" applyAlignment="1">
      <alignment horizontal="left"/>
    </xf>
    <xf numFmtId="164" fontId="5" fillId="0" borderId="14" xfId="1" applyNumberFormat="1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1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5" fillId="0" borderId="0" xfId="0" applyFont="1" applyFill="1" applyBorder="1" applyAlignment="1">
      <alignment horizontal="right"/>
    </xf>
    <xf numFmtId="43" fontId="16" fillId="0" borderId="7" xfId="1" applyFont="1" applyBorder="1" applyAlignment="1">
      <alignment horizontal="center"/>
    </xf>
    <xf numFmtId="0" fontId="10" fillId="0" borderId="14" xfId="0" applyFont="1" applyFill="1" applyBorder="1" applyAlignment="1">
      <alignment horizontal="left"/>
    </xf>
    <xf numFmtId="9" fontId="9" fillId="4" borderId="0" xfId="2" applyFont="1" applyFill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7" fillId="5" borderId="0" xfId="0" applyFont="1" applyFill="1"/>
    <xf numFmtId="43" fontId="9" fillId="0" borderId="0" xfId="0" applyNumberFormat="1" applyFont="1"/>
    <xf numFmtId="49" fontId="7" fillId="6" borderId="7" xfId="0" applyNumberFormat="1" applyFont="1" applyFill="1" applyBorder="1" applyAlignment="1">
      <alignment horizontal="center"/>
    </xf>
    <xf numFmtId="43" fontId="18" fillId="0" borderId="0" xfId="1" applyFont="1"/>
    <xf numFmtId="43" fontId="6" fillId="0" borderId="0" xfId="1" applyFont="1"/>
    <xf numFmtId="0" fontId="9" fillId="0" borderId="0" xfId="0" applyFont="1" applyFill="1" applyBorder="1"/>
    <xf numFmtId="43" fontId="14" fillId="0" borderId="14" xfId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43" fontId="0" fillId="0" borderId="0" xfId="0" applyNumberFormat="1"/>
    <xf numFmtId="3" fontId="5" fillId="0" borderId="0" xfId="0" applyNumberFormat="1" applyFont="1"/>
    <xf numFmtId="3" fontId="7" fillId="0" borderId="0" xfId="0" applyNumberFormat="1" applyFont="1"/>
    <xf numFmtId="3" fontId="5" fillId="0" borderId="1" xfId="2" applyNumberFormat="1" applyFont="1" applyBorder="1" applyAlignment="1">
      <alignment horizontal="center" wrapText="1"/>
    </xf>
    <xf numFmtId="3" fontId="5" fillId="0" borderId="0" xfId="0" applyNumberFormat="1" applyFont="1" applyAlignment="1">
      <alignment horizontal="center"/>
    </xf>
    <xf numFmtId="43" fontId="5" fillId="0" borderId="24" xfId="1" applyFont="1" applyBorder="1"/>
    <xf numFmtId="0" fontId="9" fillId="0" borderId="25" xfId="0" applyFont="1" applyFill="1" applyBorder="1" applyAlignment="1">
      <alignment horizontal="center"/>
    </xf>
    <xf numFmtId="164" fontId="7" fillId="0" borderId="21" xfId="1" applyNumberFormat="1" applyFont="1" applyBorder="1" applyAlignment="1">
      <alignment horizontal="center"/>
    </xf>
    <xf numFmtId="164" fontId="5" fillId="0" borderId="26" xfId="1" applyNumberFormat="1" applyFont="1" applyBorder="1" applyAlignment="1">
      <alignment horizontal="center"/>
    </xf>
    <xf numFmtId="164" fontId="5" fillId="0" borderId="25" xfId="1" applyNumberFormat="1" applyFont="1" applyBorder="1" applyAlignment="1">
      <alignment horizontal="center"/>
    </xf>
    <xf numFmtId="43" fontId="5" fillId="5" borderId="2" xfId="1" applyFont="1" applyFill="1" applyBorder="1" applyAlignment="1">
      <alignment horizontal="center"/>
    </xf>
    <xf numFmtId="4" fontId="5" fillId="0" borderId="0" xfId="0" applyNumberFormat="1" applyFont="1" applyBorder="1"/>
    <xf numFmtId="4" fontId="7" fillId="0" borderId="0" xfId="0" applyNumberFormat="1" applyFont="1" applyBorder="1"/>
    <xf numFmtId="4" fontId="5" fillId="0" borderId="0" xfId="2" applyNumberFormat="1" applyFont="1" applyBorder="1" applyAlignment="1">
      <alignment horizontal="center" wrapText="1"/>
    </xf>
    <xf numFmtId="4" fontId="9" fillId="0" borderId="0" xfId="0" applyNumberFormat="1" applyFont="1" applyFill="1" applyBorder="1"/>
    <xf numFmtId="4" fontId="5" fillId="0" borderId="0" xfId="0" applyNumberFormat="1" applyFont="1" applyBorder="1" applyAlignment="1">
      <alignment horizontal="center"/>
    </xf>
    <xf numFmtId="9" fontId="19" fillId="0" borderId="0" xfId="1" applyNumberFormat="1" applyFont="1" applyFill="1" applyBorder="1" applyAlignment="1">
      <alignment horizontal="center"/>
    </xf>
    <xf numFmtId="43" fontId="20" fillId="0" borderId="14" xfId="1" applyFont="1" applyFill="1" applyBorder="1"/>
    <xf numFmtId="165" fontId="9" fillId="0" borderId="0" xfId="1" applyNumberFormat="1" applyFont="1" applyFill="1" applyBorder="1"/>
    <xf numFmtId="49" fontId="10" fillId="0" borderId="14" xfId="0" applyNumberFormat="1" applyFont="1" applyFill="1" applyBorder="1" applyAlignment="1">
      <alignment horizontal="left"/>
    </xf>
    <xf numFmtId="43" fontId="4" fillId="0" borderId="0" xfId="1" applyFill="1" applyBorder="1"/>
    <xf numFmtId="0" fontId="0" fillId="0" borderId="0" xfId="0" applyBorder="1"/>
    <xf numFmtId="43" fontId="4" fillId="0" borderId="0" xfId="1" applyFont="1" applyBorder="1"/>
    <xf numFmtId="43" fontId="4" fillId="0" borderId="0" xfId="1" applyBorder="1"/>
    <xf numFmtId="164" fontId="0" fillId="0" borderId="0" xfId="0" applyNumberFormat="1" applyBorder="1"/>
    <xf numFmtId="43" fontId="0" fillId="0" borderId="0" xfId="1" applyFont="1" applyBorder="1"/>
    <xf numFmtId="164" fontId="12" fillId="0" borderId="0" xfId="1" applyNumberFormat="1" applyFont="1" applyFill="1" applyBorder="1" applyAlignment="1">
      <alignment horizontal="left"/>
    </xf>
    <xf numFmtId="0" fontId="8" fillId="7" borderId="7" xfId="0" applyFont="1" applyFill="1" applyBorder="1" applyAlignment="1">
      <alignment horizontal="left"/>
    </xf>
    <xf numFmtId="0" fontId="21" fillId="0" borderId="2" xfId="0" applyFont="1" applyBorder="1" applyAlignment="1">
      <alignment horizontal="center"/>
    </xf>
    <xf numFmtId="165" fontId="7" fillId="0" borderId="0" xfId="1" applyNumberFormat="1" applyFont="1" applyBorder="1"/>
    <xf numFmtId="165" fontId="7" fillId="0" borderId="0" xfId="1" applyNumberFormat="1" applyFont="1" applyBorder="1" applyAlignment="1">
      <alignment horizontal="center" wrapText="1"/>
    </xf>
    <xf numFmtId="165" fontId="7" fillId="0" borderId="0" xfId="1" applyNumberFormat="1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43" fontId="9" fillId="0" borderId="0" xfId="0" applyNumberFormat="1" applyFont="1" applyFill="1" applyBorder="1"/>
    <xf numFmtId="0" fontId="0" fillId="0" borderId="0" xfId="0" applyFill="1"/>
    <xf numFmtId="0" fontId="9" fillId="0" borderId="0" xfId="0" applyFont="1" applyFill="1" applyAlignment="1">
      <alignment horizontal="left"/>
    </xf>
    <xf numFmtId="3" fontId="9" fillId="0" borderId="0" xfId="0" applyNumberFormat="1" applyFont="1" applyFill="1"/>
    <xf numFmtId="43" fontId="9" fillId="5" borderId="0" xfId="1" applyFont="1" applyFill="1" applyBorder="1"/>
    <xf numFmtId="0" fontId="9" fillId="0" borderId="0" xfId="0" applyFont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43" fontId="9" fillId="0" borderId="0" xfId="0" applyNumberFormat="1" applyFont="1" applyFill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14" fontId="4" fillId="0" borderId="14" xfId="0" applyNumberFormat="1" applyFont="1" applyFill="1" applyBorder="1" applyAlignment="1">
      <alignment horizontal="center"/>
    </xf>
    <xf numFmtId="43" fontId="4" fillId="0" borderId="20" xfId="1" applyFont="1" applyFill="1" applyBorder="1"/>
    <xf numFmtId="43" fontId="4" fillId="0" borderId="14" xfId="1" applyFont="1" applyFill="1" applyBorder="1"/>
    <xf numFmtId="43" fontId="7" fillId="0" borderId="15" xfId="1" applyNumberFormat="1" applyFont="1" applyFill="1" applyBorder="1" applyAlignment="1">
      <alignment horizontal="center"/>
    </xf>
    <xf numFmtId="43" fontId="7" fillId="0" borderId="15" xfId="1" applyNumberFormat="1" applyFont="1" applyBorder="1" applyAlignment="1">
      <alignment horizontal="center"/>
    </xf>
    <xf numFmtId="43" fontId="7" fillId="0" borderId="16" xfId="1" applyNumberFormat="1" applyFont="1" applyBorder="1"/>
    <xf numFmtId="43" fontId="5" fillId="0" borderId="14" xfId="1" applyNumberFormat="1" applyFont="1" applyBorder="1" applyAlignment="1">
      <alignment horizontal="center"/>
    </xf>
    <xf numFmtId="43" fontId="7" fillId="0" borderId="16" xfId="1" applyNumberFormat="1" applyFont="1" applyFill="1" applyBorder="1"/>
    <xf numFmtId="43" fontId="5" fillId="0" borderId="0" xfId="1" applyNumberFormat="1" applyFont="1" applyBorder="1"/>
    <xf numFmtId="43" fontId="5" fillId="0" borderId="0" xfId="1" applyNumberFormat="1" applyFont="1" applyFill="1"/>
    <xf numFmtId="43" fontId="7" fillId="0" borderId="0" xfId="1" applyNumberFormat="1" applyFont="1"/>
    <xf numFmtId="43" fontId="13" fillId="0" borderId="0" xfId="1" applyNumberFormat="1" applyFont="1"/>
    <xf numFmtId="43" fontId="5" fillId="0" borderId="27" xfId="1" applyNumberFormat="1" applyFont="1" applyBorder="1"/>
    <xf numFmtId="43" fontId="5" fillId="0" borderId="19" xfId="0" applyNumberFormat="1" applyFont="1" applyFill="1" applyBorder="1" applyAlignment="1">
      <alignment horizontal="center"/>
    </xf>
    <xf numFmtId="43" fontId="5" fillId="0" borderId="15" xfId="1" quotePrefix="1" applyNumberFormat="1" applyFont="1" applyFill="1" applyBorder="1" applyAlignment="1">
      <alignment horizontal="center"/>
    </xf>
    <xf numFmtId="0" fontId="10" fillId="0" borderId="14" xfId="0" applyFont="1" applyFill="1" applyBorder="1"/>
    <xf numFmtId="164" fontId="22" fillId="0" borderId="13" xfId="0" applyNumberFormat="1" applyFont="1" applyFill="1" applyBorder="1"/>
    <xf numFmtId="43" fontId="5" fillId="0" borderId="20" xfId="1" quotePrefix="1" applyNumberFormat="1" applyFont="1" applyFill="1" applyBorder="1" applyAlignment="1">
      <alignment horizontal="center"/>
    </xf>
    <xf numFmtId="43" fontId="22" fillId="0" borderId="0" xfId="1" applyFont="1" applyFill="1" applyBorder="1"/>
    <xf numFmtId="43" fontId="14" fillId="0" borderId="0" xfId="1" applyFont="1" applyFill="1" applyBorder="1"/>
    <xf numFmtId="41" fontId="9" fillId="0" borderId="0" xfId="2" applyNumberFormat="1" applyFont="1" applyFill="1" applyBorder="1"/>
    <xf numFmtId="14" fontId="0" fillId="0" borderId="0" xfId="0" applyNumberFormat="1"/>
    <xf numFmtId="49" fontId="10" fillId="0" borderId="26" xfId="0" applyNumberFormat="1" applyFont="1" applyFill="1" applyBorder="1" applyAlignment="1">
      <alignment horizontal="right"/>
    </xf>
    <xf numFmtId="49" fontId="10" fillId="0" borderId="20" xfId="0" applyNumberFormat="1" applyFont="1" applyFill="1" applyBorder="1" applyAlignment="1">
      <alignment horizontal="center"/>
    </xf>
    <xf numFmtId="49" fontId="10" fillId="0" borderId="26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right"/>
    </xf>
    <xf numFmtId="49" fontId="10" fillId="0" borderId="0" xfId="0" applyNumberFormat="1" applyFont="1" applyFill="1" applyAlignment="1">
      <alignment horizontal="center"/>
    </xf>
    <xf numFmtId="0" fontId="10" fillId="0" borderId="14" xfId="0" applyFont="1" applyBorder="1"/>
    <xf numFmtId="0" fontId="10" fillId="0" borderId="0" xfId="0" applyFont="1" applyFill="1" applyAlignment="1">
      <alignment horizontal="left"/>
    </xf>
    <xf numFmtId="0" fontId="24" fillId="0" borderId="0" xfId="0" applyFont="1"/>
    <xf numFmtId="14" fontId="24" fillId="0" borderId="0" xfId="0" applyNumberFormat="1" applyFont="1"/>
    <xf numFmtId="43" fontId="24" fillId="0" borderId="0" xfId="0" applyNumberFormat="1" applyFont="1"/>
    <xf numFmtId="0" fontId="22" fillId="0" borderId="0" xfId="0" applyFont="1" applyFill="1" applyBorder="1"/>
    <xf numFmtId="43" fontId="0" fillId="2" borderId="0" xfId="0" applyNumberFormat="1" applyFill="1"/>
    <xf numFmtId="43" fontId="24" fillId="2" borderId="0" xfId="0" applyNumberFormat="1" applyFont="1" applyFill="1"/>
    <xf numFmtId="43" fontId="0" fillId="5" borderId="0" xfId="0" applyNumberFormat="1" applyFill="1"/>
    <xf numFmtId="43" fontId="0" fillId="8" borderId="0" xfId="0" applyNumberFormat="1" applyFill="1"/>
    <xf numFmtId="43" fontId="24" fillId="8" borderId="0" xfId="0" applyNumberFormat="1" applyFont="1" applyFill="1"/>
    <xf numFmtId="0" fontId="9" fillId="4" borderId="27" xfId="0" quotePrefix="1" applyFont="1" applyFill="1" applyBorder="1" applyAlignment="1">
      <alignment horizontal="left"/>
    </xf>
    <xf numFmtId="0" fontId="9" fillId="5" borderId="27" xfId="0" quotePrefix="1" applyFont="1" applyFill="1" applyBorder="1" applyAlignment="1">
      <alignment horizontal="left"/>
    </xf>
    <xf numFmtId="0" fontId="9" fillId="0" borderId="27" xfId="0" quotePrefix="1" applyNumberFormat="1" applyFont="1" applyFill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3" fontId="9" fillId="0" borderId="0" xfId="1" applyNumberFormat="1" applyFont="1" applyFill="1" applyBorder="1"/>
    <xf numFmtId="43" fontId="9" fillId="0" borderId="0" xfId="2" applyNumberFormat="1" applyFont="1" applyFill="1" applyBorder="1"/>
    <xf numFmtId="43" fontId="9" fillId="0" borderId="27" xfId="0" quotePrefix="1" applyNumberFormat="1" applyFont="1" applyFill="1" applyBorder="1" applyAlignment="1">
      <alignment horizontal="left"/>
    </xf>
    <xf numFmtId="43" fontId="9" fillId="4" borderId="27" xfId="0" quotePrefix="1" applyNumberFormat="1" applyFont="1" applyFill="1" applyBorder="1" applyAlignment="1">
      <alignment horizontal="left"/>
    </xf>
    <xf numFmtId="43" fontId="9" fillId="5" borderId="27" xfId="0" quotePrefix="1" applyNumberFormat="1" applyFont="1" applyFill="1" applyBorder="1" applyAlignment="1">
      <alignment horizontal="left"/>
    </xf>
    <xf numFmtId="43" fontId="0" fillId="0" borderId="0" xfId="0" applyNumberFormat="1" applyFill="1"/>
    <xf numFmtId="43" fontId="24" fillId="0" borderId="0" xfId="0" applyNumberFormat="1" applyFont="1" applyFill="1"/>
    <xf numFmtId="0" fontId="10" fillId="0" borderId="20" xfId="0" applyFont="1" applyFill="1" applyBorder="1"/>
    <xf numFmtId="0" fontId="10" fillId="0" borderId="0" xfId="0" applyFont="1" applyFill="1"/>
    <xf numFmtId="3" fontId="9" fillId="0" borderId="0" xfId="0" applyNumberFormat="1" applyFont="1" applyBorder="1"/>
    <xf numFmtId="43" fontId="9" fillId="0" borderId="0" xfId="0" applyNumberFormat="1" applyFont="1" applyAlignment="1">
      <alignment horizontal="center"/>
    </xf>
    <xf numFmtId="43" fontId="0" fillId="9" borderId="0" xfId="0" applyNumberFormat="1" applyFill="1"/>
    <xf numFmtId="3" fontId="22" fillId="0" borderId="0" xfId="0" applyNumberFormat="1" applyFont="1" applyFill="1" applyBorder="1"/>
    <xf numFmtId="9" fontId="22" fillId="0" borderId="0" xfId="2" applyFont="1" applyFill="1" applyBorder="1"/>
    <xf numFmtId="4" fontId="22" fillId="0" borderId="0" xfId="0" applyNumberFormat="1" applyFont="1" applyFill="1" applyBorder="1"/>
    <xf numFmtId="0" fontId="22" fillId="0" borderId="0" xfId="0" applyFont="1"/>
    <xf numFmtId="43" fontId="22" fillId="2" borderId="0" xfId="0" applyNumberFormat="1" applyFont="1" applyFill="1"/>
    <xf numFmtId="43" fontId="12" fillId="8" borderId="0" xfId="0" applyNumberFormat="1" applyFont="1" applyFill="1"/>
    <xf numFmtId="43" fontId="10" fillId="10" borderId="0" xfId="1" applyFont="1" applyFill="1"/>
    <xf numFmtId="15" fontId="7" fillId="0" borderId="7" xfId="0" applyNumberFormat="1" applyFont="1" applyBorder="1" applyAlignment="1">
      <alignment horizontal="left"/>
    </xf>
    <xf numFmtId="15" fontId="7" fillId="0" borderId="15" xfId="1" applyNumberFormat="1" applyFont="1" applyBorder="1" applyAlignment="1">
      <alignment horizontal="left"/>
    </xf>
    <xf numFmtId="15" fontId="5" fillId="0" borderId="14" xfId="1" applyNumberFormat="1" applyFont="1" applyBorder="1" applyAlignment="1">
      <alignment horizontal="left"/>
    </xf>
    <xf numFmtId="15" fontId="7" fillId="0" borderId="16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43" fontId="5" fillId="0" borderId="28" xfId="1" applyNumberFormat="1" applyFont="1" applyFill="1" applyBorder="1"/>
    <xf numFmtId="3" fontId="5" fillId="0" borderId="0" xfId="0" applyNumberFormat="1" applyFont="1" applyFill="1"/>
    <xf numFmtId="3" fontId="7" fillId="0" borderId="0" xfId="0" applyNumberFormat="1" applyFont="1" applyFill="1"/>
    <xf numFmtId="3" fontId="5" fillId="0" borderId="1" xfId="2" applyNumberFormat="1" applyFont="1" applyFill="1" applyBorder="1" applyAlignment="1">
      <alignment horizontal="center" wrapText="1"/>
    </xf>
    <xf numFmtId="49" fontId="15" fillId="0" borderId="0" xfId="0" applyNumberFormat="1" applyFont="1" applyBorder="1" applyAlignment="1">
      <alignment horizontal="left"/>
    </xf>
    <xf numFmtId="164" fontId="7" fillId="0" borderId="14" xfId="1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164" fontId="5" fillId="0" borderId="15" xfId="1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/>
    <xf numFmtId="43" fontId="4" fillId="0" borderId="0" xfId="1" applyFont="1" applyFill="1" applyBorder="1"/>
    <xf numFmtId="43" fontId="10" fillId="0" borderId="0" xfId="1" applyFont="1" applyFill="1" applyBorder="1"/>
    <xf numFmtId="0" fontId="7" fillId="0" borderId="0" xfId="0" applyFont="1" applyFill="1" applyBorder="1"/>
    <xf numFmtId="3" fontId="10" fillId="0" borderId="0" xfId="0" applyNumberFormat="1" applyFont="1" applyFill="1" applyBorder="1"/>
    <xf numFmtId="9" fontId="0" fillId="0" borderId="0" xfId="2" applyFont="1" applyAlignment="1">
      <alignment horizontal="center"/>
    </xf>
    <xf numFmtId="43" fontId="9" fillId="0" borderId="0" xfId="1" applyFont="1" applyFill="1"/>
    <xf numFmtId="49" fontId="7" fillId="0" borderId="7" xfId="0" applyNumberFormat="1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43" fontId="10" fillId="0" borderId="0" xfId="1" applyFont="1" applyBorder="1" applyAlignment="1">
      <alignment horizontal="center"/>
    </xf>
    <xf numFmtId="43" fontId="25" fillId="0" borderId="0" xfId="1" applyFont="1" applyBorder="1" applyAlignment="1">
      <alignment horizontal="center"/>
    </xf>
    <xf numFmtId="43" fontId="10" fillId="0" borderId="12" xfId="1" applyFont="1" applyFill="1" applyBorder="1" applyAlignment="1">
      <alignment horizontal="center" wrapText="1"/>
    </xf>
    <xf numFmtId="43" fontId="9" fillId="0" borderId="15" xfId="1" applyFont="1" applyFill="1" applyBorder="1"/>
    <xf numFmtId="43" fontId="9" fillId="0" borderId="16" xfId="1" applyFont="1" applyBorder="1"/>
    <xf numFmtId="43" fontId="10" fillId="0" borderId="27" xfId="1" applyFont="1" applyBorder="1"/>
    <xf numFmtId="43" fontId="10" fillId="0" borderId="0" xfId="1" applyFont="1" applyBorder="1"/>
    <xf numFmtId="43" fontId="10" fillId="0" borderId="0" xfId="0" applyNumberFormat="1" applyFont="1"/>
    <xf numFmtId="15" fontId="7" fillId="7" borderId="7" xfId="0" applyNumberFormat="1" applyFont="1" applyFill="1" applyBorder="1" applyAlignment="1">
      <alignment horizontal="left"/>
    </xf>
    <xf numFmtId="43" fontId="13" fillId="0" borderId="0" xfId="1" applyNumberFormat="1" applyFont="1" applyFill="1"/>
    <xf numFmtId="43" fontId="7" fillId="0" borderId="28" xfId="1" applyNumberFormat="1" applyFont="1" applyFill="1" applyBorder="1"/>
    <xf numFmtId="166" fontId="5" fillId="0" borderId="3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6" fontId="5" fillId="0" borderId="5" xfId="0" applyNumberFormat="1" applyFont="1" applyBorder="1"/>
    <xf numFmtId="166" fontId="5" fillId="0" borderId="23" xfId="1" applyNumberFormat="1" applyFont="1" applyBorder="1" applyAlignment="1">
      <alignment horizontal="center" wrapText="1"/>
    </xf>
    <xf numFmtId="166" fontId="5" fillId="0" borderId="0" xfId="0" applyNumberFormat="1" applyFont="1"/>
    <xf numFmtId="166" fontId="9" fillId="0" borderId="0" xfId="0" applyNumberFormat="1" applyFont="1" applyFill="1" applyBorder="1"/>
    <xf numFmtId="43" fontId="0" fillId="0" borderId="0" xfId="1" applyFont="1" applyFill="1" applyBorder="1"/>
    <xf numFmtId="164" fontId="0" fillId="0" borderId="0" xfId="0" applyNumberFormat="1" applyFill="1" applyBorder="1"/>
    <xf numFmtId="0" fontId="10" fillId="0" borderId="0" xfId="0" applyFont="1" applyFill="1" applyAlignment="1">
      <alignment horizontal="center"/>
    </xf>
    <xf numFmtId="166" fontId="5" fillId="0" borderId="22" xfId="0" applyNumberFormat="1" applyFont="1" applyBorder="1"/>
    <xf numFmtId="166" fontId="5" fillId="0" borderId="29" xfId="0" applyNumberFormat="1" applyFont="1" applyBorder="1"/>
    <xf numFmtId="4" fontId="26" fillId="0" borderId="0" xfId="0" applyNumberFormat="1" applyFont="1" applyProtection="1">
      <protection locked="0" hidden="1"/>
    </xf>
    <xf numFmtId="9" fontId="10" fillId="0" borderId="0" xfId="2" applyFont="1" applyAlignment="1">
      <alignment horizontal="center"/>
    </xf>
    <xf numFmtId="0" fontId="4" fillId="0" borderId="0" xfId="0" applyFont="1"/>
    <xf numFmtId="4" fontId="0" fillId="0" borderId="0" xfId="0" applyNumberFormat="1"/>
    <xf numFmtId="0" fontId="0" fillId="0" borderId="0" xfId="0" applyFill="1" applyBorder="1" applyAlignment="1">
      <alignment horizontal="right"/>
    </xf>
    <xf numFmtId="43" fontId="10" fillId="0" borderId="0" xfId="1" applyNumberFormat="1" applyFont="1" applyFill="1"/>
    <xf numFmtId="43" fontId="10" fillId="0" borderId="28" xfId="1" applyNumberFormat="1" applyFont="1" applyFill="1" applyBorder="1"/>
    <xf numFmtId="43" fontId="10" fillId="0" borderId="27" xfId="1" applyNumberFormat="1" applyFont="1" applyBorder="1"/>
    <xf numFmtId="43" fontId="9" fillId="0" borderId="0" xfId="1" applyNumberFormat="1" applyFont="1"/>
    <xf numFmtId="43" fontId="10" fillId="0" borderId="0" xfId="1" applyNumberFormat="1" applyFont="1" applyBorder="1"/>
    <xf numFmtId="43" fontId="0" fillId="0" borderId="0" xfId="0" applyNumberFormat="1" applyAlignment="1">
      <alignment horizontal="center"/>
    </xf>
    <xf numFmtId="43" fontId="22" fillId="0" borderId="0" xfId="1" applyNumberFormat="1" applyFont="1" applyFill="1"/>
    <xf numFmtId="43" fontId="22" fillId="0" borderId="0" xfId="1" applyNumberFormat="1" applyFont="1" applyFill="1" applyBorder="1"/>
    <xf numFmtId="0" fontId="5" fillId="0" borderId="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wrapText="1"/>
    </xf>
    <xf numFmtId="43" fontId="0" fillId="2" borderId="20" xfId="1" applyFont="1" applyFill="1" applyBorder="1"/>
    <xf numFmtId="43" fontId="0" fillId="0" borderId="20" xfId="1" applyFont="1" applyBorder="1"/>
    <xf numFmtId="0" fontId="4" fillId="0" borderId="0" xfId="0" applyFont="1" applyFill="1"/>
    <xf numFmtId="43" fontId="10" fillId="0" borderId="0" xfId="1" applyNumberFormat="1" applyFont="1" applyFill="1" applyBorder="1"/>
    <xf numFmtId="0" fontId="5" fillId="0" borderId="0" xfId="0" applyFont="1" applyFill="1" applyAlignment="1">
      <alignment horizontal="center"/>
    </xf>
    <xf numFmtId="3" fontId="10" fillId="0" borderId="30" xfId="0" applyNumberFormat="1" applyFont="1" applyFill="1" applyBorder="1"/>
    <xf numFmtId="0" fontId="5" fillId="0" borderId="4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5" fillId="0" borderId="31" xfId="0" applyFont="1" applyBorder="1" applyAlignment="1">
      <alignment horizontal="right" wrapText="1"/>
    </xf>
    <xf numFmtId="164" fontId="7" fillId="0" borderId="21" xfId="1" applyNumberFormat="1" applyFont="1" applyBorder="1" applyAlignment="1">
      <alignment horizontal="right"/>
    </xf>
    <xf numFmtId="164" fontId="7" fillId="0" borderId="26" xfId="1" applyNumberFormat="1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165" fontId="5" fillId="0" borderId="0" xfId="1" applyNumberFormat="1" applyFont="1" applyBorder="1"/>
    <xf numFmtId="165" fontId="5" fillId="0" borderId="0" xfId="1" applyNumberFormat="1" applyFont="1" applyBorder="1" applyAlignment="1">
      <alignment horizontal="center" wrapText="1"/>
    </xf>
    <xf numFmtId="9" fontId="0" fillId="0" borderId="0" xfId="0" applyNumberFormat="1"/>
    <xf numFmtId="0" fontId="9" fillId="7" borderId="0" xfId="0" applyFont="1" applyFill="1" applyAlignment="1">
      <alignment horizontal="center"/>
    </xf>
    <xf numFmtId="43" fontId="9" fillId="7" borderId="0" xfId="1" applyFont="1" applyFill="1"/>
    <xf numFmtId="0" fontId="10" fillId="0" borderId="30" xfId="0" applyFont="1" applyBorder="1" applyAlignment="1">
      <alignment horizontal="left"/>
    </xf>
    <xf numFmtId="43" fontId="0" fillId="0" borderId="0" xfId="1" applyFont="1" applyFill="1"/>
    <xf numFmtId="0" fontId="7" fillId="0" borderId="7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43" fontId="22" fillId="0" borderId="20" xfId="1" applyFont="1" applyBorder="1"/>
    <xf numFmtId="0" fontId="0" fillId="0" borderId="0" xfId="0" applyFill="1" applyAlignment="1">
      <alignment horizontal="center"/>
    </xf>
    <xf numFmtId="43" fontId="5" fillId="0" borderId="0" xfId="1" applyFont="1" applyBorder="1" applyAlignment="1">
      <alignment horizontal="center" wrapText="1"/>
    </xf>
    <xf numFmtId="0" fontId="10" fillId="0" borderId="0" xfId="0" applyFont="1" applyFill="1" applyBorder="1"/>
    <xf numFmtId="14" fontId="0" fillId="0" borderId="0" xfId="0" applyNumberFormat="1" applyFill="1" applyBorder="1" applyAlignment="1">
      <alignment horizontal="center"/>
    </xf>
    <xf numFmtId="167" fontId="9" fillId="0" borderId="0" xfId="0" applyNumberFormat="1" applyFont="1" applyFill="1" applyBorder="1"/>
    <xf numFmtId="43" fontId="4" fillId="0" borderId="0" xfId="1" applyFont="1" applyFill="1"/>
    <xf numFmtId="165" fontId="9" fillId="0" borderId="0" xfId="1" applyNumberFormat="1" applyFont="1" applyFill="1" applyBorder="1" applyAlignment="1">
      <alignment horizontal="center"/>
    </xf>
    <xf numFmtId="166" fontId="10" fillId="0" borderId="0" xfId="0" applyNumberFormat="1" applyFont="1" applyFill="1" applyBorder="1"/>
    <xf numFmtId="14" fontId="29" fillId="0" borderId="0" xfId="0" applyNumberFormat="1" applyFont="1" applyFill="1" applyBorder="1"/>
    <xf numFmtId="43" fontId="4" fillId="0" borderId="0" xfId="0" applyNumberFormat="1" applyFont="1" applyFill="1"/>
    <xf numFmtId="0" fontId="33" fillId="0" borderId="0" xfId="0" applyFont="1" applyFill="1" applyBorder="1" applyAlignment="1">
      <alignment horizontal="right"/>
    </xf>
    <xf numFmtId="0" fontId="33" fillId="0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3" fontId="33" fillId="0" borderId="0" xfId="0" applyNumberFormat="1" applyFont="1" applyFill="1"/>
    <xf numFmtId="43" fontId="5" fillId="11" borderId="0" xfId="1" applyFont="1" applyFill="1" applyBorder="1" applyAlignment="1">
      <alignment horizontal="center"/>
    </xf>
    <xf numFmtId="165" fontId="9" fillId="11" borderId="0" xfId="1" applyNumberFormat="1" applyFont="1" applyFill="1"/>
    <xf numFmtId="43" fontId="7" fillId="12" borderId="7" xfId="1" applyFont="1" applyFill="1" applyBorder="1" applyAlignment="1">
      <alignment horizontal="center"/>
    </xf>
    <xf numFmtId="43" fontId="5" fillId="0" borderId="0" xfId="1" applyNumberFormat="1" applyFont="1" applyFill="1" applyBorder="1"/>
    <xf numFmtId="43" fontId="7" fillId="0" borderId="0" xfId="1" applyNumberFormat="1" applyFont="1" applyFill="1" applyBorder="1"/>
    <xf numFmtId="43" fontId="10" fillId="13" borderId="0" xfId="1" applyNumberFormat="1" applyFont="1" applyFill="1" applyBorder="1"/>
    <xf numFmtId="43" fontId="9" fillId="0" borderId="0" xfId="0" applyNumberFormat="1" applyFont="1" applyFill="1" applyBorder="1" applyAlignment="1">
      <alignment horizontal="center"/>
    </xf>
    <xf numFmtId="43" fontId="9" fillId="14" borderId="0" xfId="1" applyFont="1" applyFill="1" applyBorder="1"/>
    <xf numFmtId="43" fontId="10" fillId="0" borderId="20" xfId="1" quotePrefix="1" applyNumberFormat="1" applyFont="1" applyFill="1" applyBorder="1" applyAlignment="1">
      <alignment horizontal="center"/>
    </xf>
    <xf numFmtId="165" fontId="33" fillId="0" borderId="0" xfId="1" applyNumberFormat="1" applyFont="1" applyFill="1" applyBorder="1"/>
    <xf numFmtId="43" fontId="9" fillId="0" borderId="20" xfId="1" applyFont="1" applyFill="1" applyBorder="1"/>
    <xf numFmtId="0" fontId="33" fillId="0" borderId="0" xfId="0" applyFont="1" applyFill="1" applyBorder="1"/>
    <xf numFmtId="0" fontId="34" fillId="0" borderId="0" xfId="0" applyFont="1" applyFill="1" applyBorder="1"/>
    <xf numFmtId="43" fontId="10" fillId="15" borderId="28" xfId="1" applyFont="1" applyFill="1" applyBorder="1"/>
    <xf numFmtId="9" fontId="33" fillId="0" borderId="0" xfId="2" applyFont="1" applyFill="1" applyBorder="1"/>
    <xf numFmtId="165" fontId="34" fillId="0" borderId="0" xfId="1" applyNumberFormat="1" applyFont="1" applyFill="1" applyBorder="1"/>
    <xf numFmtId="9" fontId="34" fillId="0" borderId="0" xfId="2" applyFont="1" applyFill="1" applyBorder="1"/>
    <xf numFmtId="4" fontId="0" fillId="0" borderId="0" xfId="0" applyNumberFormat="1" applyFill="1"/>
    <xf numFmtId="0" fontId="38" fillId="0" borderId="4" xfId="0" applyFont="1" applyBorder="1" applyAlignment="1">
      <alignment horizontal="right"/>
    </xf>
    <xf numFmtId="0" fontId="38" fillId="0" borderId="2" xfId="0" applyFont="1" applyBorder="1" applyAlignment="1">
      <alignment horizontal="left"/>
    </xf>
    <xf numFmtId="0" fontId="39" fillId="0" borderId="2" xfId="0" applyFont="1" applyBorder="1" applyAlignment="1">
      <alignment horizontal="left"/>
    </xf>
    <xf numFmtId="0" fontId="38" fillId="0" borderId="2" xfId="0" applyFont="1" applyBorder="1" applyAlignment="1">
      <alignment horizontal="center"/>
    </xf>
    <xf numFmtId="0" fontId="38" fillId="0" borderId="2" xfId="0" applyFont="1" applyFill="1" applyBorder="1" applyAlignment="1">
      <alignment horizontal="center"/>
    </xf>
    <xf numFmtId="43" fontId="38" fillId="4" borderId="2" xfId="1" applyFont="1" applyFill="1" applyBorder="1" applyAlignment="1">
      <alignment horizontal="center"/>
    </xf>
    <xf numFmtId="43" fontId="38" fillId="5" borderId="2" xfId="1" applyFont="1" applyFill="1" applyBorder="1" applyAlignment="1">
      <alignment horizontal="center"/>
    </xf>
    <xf numFmtId="43" fontId="38" fillId="0" borderId="2" xfId="1" applyFont="1" applyBorder="1" applyAlignment="1">
      <alignment horizontal="center"/>
    </xf>
    <xf numFmtId="43" fontId="37" fillId="0" borderId="2" xfId="1" applyFont="1" applyBorder="1" applyAlignment="1">
      <alignment horizontal="center"/>
    </xf>
    <xf numFmtId="43" fontId="30" fillId="0" borderId="0" xfId="1" applyFont="1" applyFill="1"/>
    <xf numFmtId="43" fontId="33" fillId="0" borderId="0" xfId="1" applyFont="1" applyFill="1" applyBorder="1"/>
    <xf numFmtId="3" fontId="40" fillId="0" borderId="0" xfId="0" applyNumberFormat="1" applyFont="1" applyFill="1" applyBorder="1"/>
    <xf numFmtId="0" fontId="33" fillId="0" borderId="0" xfId="0" applyFont="1"/>
    <xf numFmtId="43" fontId="34" fillId="0" borderId="0" xfId="1" applyFont="1" applyFill="1" applyBorder="1"/>
    <xf numFmtId="3" fontId="35" fillId="0" borderId="0" xfId="0" applyNumberFormat="1" applyFont="1" applyFill="1" applyBorder="1"/>
    <xf numFmtId="0" fontId="34" fillId="0" borderId="0" xfId="0" applyFont="1"/>
    <xf numFmtId="0" fontId="33" fillId="0" borderId="0" xfId="0" applyFont="1" applyFill="1"/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3" fontId="33" fillId="0" borderId="0" xfId="0" applyNumberFormat="1" applyFont="1" applyFill="1" applyBorder="1"/>
    <xf numFmtId="43" fontId="33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43" fontId="33" fillId="0" borderId="0" xfId="0" applyNumberFormat="1" applyFont="1" applyFill="1" applyBorder="1" applyAlignment="1">
      <alignment horizontal="left"/>
    </xf>
    <xf numFmtId="0" fontId="34" fillId="0" borderId="0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40" fillId="0" borderId="0" xfId="0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165" fontId="33" fillId="0" borderId="28" xfId="1" applyNumberFormat="1" applyFont="1" applyFill="1" applyBorder="1"/>
    <xf numFmtId="14" fontId="33" fillId="0" borderId="0" xfId="0" applyNumberFormat="1" applyFont="1"/>
    <xf numFmtId="43" fontId="33" fillId="0" borderId="0" xfId="0" applyNumberFormat="1" applyFont="1" applyFill="1" applyBorder="1" applyAlignment="1">
      <alignment horizontal="right"/>
    </xf>
    <xf numFmtId="3" fontId="35" fillId="0" borderId="30" xfId="0" applyNumberFormat="1" applyFont="1" applyFill="1" applyBorder="1"/>
    <xf numFmtId="4" fontId="10" fillId="0" borderId="0" xfId="0" applyNumberFormat="1" applyFont="1" applyFill="1"/>
    <xf numFmtId="43" fontId="10" fillId="0" borderId="0" xfId="0" applyNumberFormat="1" applyFont="1" applyFill="1"/>
    <xf numFmtId="43" fontId="10" fillId="16" borderId="0" xfId="1" applyFont="1" applyFill="1"/>
    <xf numFmtId="0" fontId="4" fillId="0" borderId="0" xfId="0" applyFont="1" applyFill="1" applyAlignment="1">
      <alignment horizontal="center"/>
    </xf>
    <xf numFmtId="14" fontId="4" fillId="0" borderId="0" xfId="0" applyNumberFormat="1" applyFont="1"/>
    <xf numFmtId="43" fontId="4" fillId="0" borderId="22" xfId="1" applyFont="1" applyFill="1" applyBorder="1"/>
    <xf numFmtId="43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/>
    <xf numFmtId="165" fontId="4" fillId="0" borderId="0" xfId="1" applyNumberFormat="1" applyFont="1" applyFill="1" applyBorder="1"/>
    <xf numFmtId="9" fontId="4" fillId="0" borderId="0" xfId="2" applyFont="1" applyFill="1" applyBorder="1"/>
    <xf numFmtId="0" fontId="4" fillId="0" borderId="26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4" fillId="0" borderId="20" xfId="0" applyFont="1" applyFill="1" applyBorder="1"/>
    <xf numFmtId="43" fontId="4" fillId="0" borderId="13" xfId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10" fillId="5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/>
    <xf numFmtId="14" fontId="4" fillId="0" borderId="0" xfId="0" applyNumberFormat="1" applyFont="1" applyFill="1"/>
    <xf numFmtId="1" fontId="0" fillId="0" borderId="0" xfId="0" applyNumberFormat="1" applyFill="1"/>
    <xf numFmtId="43" fontId="7" fillId="0" borderId="0" xfId="0" applyNumberFormat="1" applyFont="1" applyAlignment="1">
      <alignment horizontal="center"/>
    </xf>
    <xf numFmtId="3" fontId="10" fillId="11" borderId="0" xfId="0" applyNumberFormat="1" applyFont="1" applyFill="1" applyAlignment="1">
      <alignment horizontal="left"/>
    </xf>
    <xf numFmtId="43" fontId="4" fillId="0" borderId="0" xfId="0" applyNumberFormat="1" applyFont="1" applyFill="1" applyBorder="1" applyAlignment="1">
      <alignment horizontal="center"/>
    </xf>
    <xf numFmtId="0" fontId="36" fillId="0" borderId="0" xfId="0" applyFont="1" applyAlignment="1">
      <alignment horizontal="right"/>
    </xf>
    <xf numFmtId="0" fontId="36" fillId="0" borderId="0" xfId="0" applyFont="1"/>
    <xf numFmtId="14" fontId="36" fillId="0" borderId="0" xfId="0" applyNumberFormat="1" applyFont="1"/>
    <xf numFmtId="43" fontId="36" fillId="0" borderId="0" xfId="1" applyFont="1"/>
    <xf numFmtId="0" fontId="33" fillId="0" borderId="0" xfId="0" applyFont="1" applyAlignment="1">
      <alignment horizontal="right"/>
    </xf>
    <xf numFmtId="43" fontId="33" fillId="0" borderId="0" xfId="1" applyFont="1"/>
    <xf numFmtId="0" fontId="10" fillId="0" borderId="0" xfId="0" applyFont="1" applyAlignment="1">
      <alignment horizontal="center"/>
    </xf>
    <xf numFmtId="0" fontId="41" fillId="0" borderId="0" xfId="0" applyFont="1" applyFill="1" applyBorder="1"/>
    <xf numFmtId="166" fontId="5" fillId="0" borderId="0" xfId="0" applyNumberFormat="1" applyFont="1" applyFill="1"/>
    <xf numFmtId="43" fontId="0" fillId="0" borderId="0" xfId="1" applyFont="1" applyAlignment="1">
      <alignment horizontal="center"/>
    </xf>
    <xf numFmtId="4" fontId="0" fillId="0" borderId="0" xfId="0" applyNumberFormat="1" applyFill="1" applyAlignment="1">
      <alignment horizontal="center"/>
    </xf>
    <xf numFmtId="43" fontId="4" fillId="0" borderId="0" xfId="0" applyNumberFormat="1" applyFont="1" applyFill="1" applyBorder="1"/>
    <xf numFmtId="0" fontId="0" fillId="0" borderId="0" xfId="0" applyFont="1" applyFill="1" applyBorder="1"/>
    <xf numFmtId="0" fontId="41" fillId="0" borderId="0" xfId="0" applyFont="1" applyFill="1"/>
    <xf numFmtId="4" fontId="34" fillId="0" borderId="0" xfId="0" applyNumberFormat="1" applyFont="1" applyFill="1" applyAlignment="1">
      <alignment horizontal="center"/>
    </xf>
    <xf numFmtId="43" fontId="4" fillId="0" borderId="0" xfId="1" applyFont="1" applyAlignment="1">
      <alignment horizontal="center"/>
    </xf>
    <xf numFmtId="43" fontId="42" fillId="0" borderId="0" xfId="1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43" fontId="33" fillId="0" borderId="0" xfId="1" applyNumberFormat="1" applyFont="1" applyFill="1"/>
    <xf numFmtId="43" fontId="34" fillId="0" borderId="0" xfId="0" applyNumberFormat="1" applyFont="1" applyFill="1" applyBorder="1" applyAlignment="1">
      <alignment horizontal="left"/>
    </xf>
    <xf numFmtId="43" fontId="33" fillId="0" borderId="13" xfId="1" applyFont="1" applyBorder="1"/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left"/>
    </xf>
    <xf numFmtId="3" fontId="34" fillId="0" borderId="0" xfId="0" applyNumberFormat="1" applyFont="1" applyFill="1"/>
    <xf numFmtId="43" fontId="4" fillId="0" borderId="0" xfId="1" applyNumberFormat="1" applyFont="1" applyFill="1" applyBorder="1"/>
    <xf numFmtId="43" fontId="4" fillId="0" borderId="0" xfId="0" applyNumberFormat="1" applyFont="1"/>
    <xf numFmtId="3" fontId="10" fillId="16" borderId="30" xfId="0" applyNumberFormat="1" applyFont="1" applyFill="1" applyBorder="1"/>
    <xf numFmtId="9" fontId="0" fillId="0" borderId="0" xfId="1" applyNumberFormat="1" applyFont="1"/>
    <xf numFmtId="14" fontId="2" fillId="0" borderId="0" xfId="4" applyNumberFormat="1"/>
    <xf numFmtId="0" fontId="2" fillId="0" borderId="0" xfId="4"/>
    <xf numFmtId="4" fontId="2" fillId="0" borderId="0" xfId="4" applyNumberFormat="1"/>
    <xf numFmtId="0" fontId="4" fillId="17" borderId="0" xfId="0" applyFont="1" applyFill="1" applyBorder="1" applyAlignment="1">
      <alignment horizontal="left"/>
    </xf>
    <xf numFmtId="0" fontId="4" fillId="17" borderId="0" xfId="0" applyFont="1" applyFill="1" applyAlignment="1">
      <alignment horizontal="center"/>
    </xf>
    <xf numFmtId="0" fontId="4" fillId="17" borderId="0" xfId="0" applyFont="1" applyFill="1" applyAlignment="1">
      <alignment horizontal="left"/>
    </xf>
    <xf numFmtId="0" fontId="4" fillId="17" borderId="0" xfId="0" applyFont="1" applyFill="1" applyBorder="1" applyAlignment="1">
      <alignment horizontal="center"/>
    </xf>
    <xf numFmtId="3" fontId="4" fillId="17" borderId="0" xfId="0" applyNumberFormat="1" applyFont="1" applyFill="1"/>
    <xf numFmtId="165" fontId="9" fillId="17" borderId="0" xfId="1" applyNumberFormat="1" applyFont="1" applyFill="1" applyBorder="1"/>
    <xf numFmtId="165" fontId="4" fillId="17" borderId="0" xfId="1" applyNumberFormat="1" applyFont="1" applyFill="1" applyBorder="1"/>
    <xf numFmtId="9" fontId="4" fillId="17" borderId="0" xfId="2" applyFont="1" applyFill="1" applyBorder="1"/>
    <xf numFmtId="43" fontId="4" fillId="17" borderId="0" xfId="1" applyNumberFormat="1" applyFont="1" applyFill="1" applyBorder="1"/>
    <xf numFmtId="0" fontId="1" fillId="0" borderId="0" xfId="5" applyFill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5" fillId="0" borderId="12" xfId="1" applyFont="1" applyBorder="1" applyAlignment="1">
      <alignment horizontal="center"/>
    </xf>
    <xf numFmtId="43" fontId="5" fillId="0" borderId="31" xfId="1" applyFont="1" applyBorder="1" applyAlignment="1">
      <alignment horizontal="center"/>
    </xf>
    <xf numFmtId="43" fontId="5" fillId="0" borderId="32" xfId="1" applyFont="1" applyBorder="1" applyAlignment="1">
      <alignment horizontal="center"/>
    </xf>
    <xf numFmtId="43" fontId="5" fillId="0" borderId="33" xfId="1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6">
    <cellStyle name="Millares" xfId="1" builtinId="3"/>
    <cellStyle name="Normal" xfId="0" builtinId="0"/>
    <cellStyle name="Normal 2" xfId="3"/>
    <cellStyle name="Normal 3" xfId="4"/>
    <cellStyle name="Normal 4" xfId="5"/>
    <cellStyle name="Porcentaje" xfId="2" builtinId="5"/>
  </cellStyles>
  <dxfs count="0"/>
  <tableStyles count="0" defaultTableStyle="TableStyleMedium2" defaultPivotStyle="PivotStyleLight16"/>
  <colors>
    <mruColors>
      <color rgb="FF0033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>
    <pageSetUpPr fitToPage="1"/>
  </sheetPr>
  <dimension ref="A1:AD1081"/>
  <sheetViews>
    <sheetView defaultGridColor="0" topLeftCell="S1" colorId="62" zoomScale="85" workbookViewId="0">
      <pane ySplit="5" topLeftCell="A50" activePane="bottomLeft" state="frozen"/>
      <selection activeCell="H64" sqref="H64"/>
      <selection pane="bottomLeft" activeCell="V61" sqref="V61"/>
    </sheetView>
  </sheetViews>
  <sheetFormatPr baseColWidth="10" defaultColWidth="9.140625" defaultRowHeight="11.25" outlineLevelRow="1" outlineLevelCol="1" x14ac:dyDescent="0.2"/>
  <cols>
    <col min="1" max="1" width="4.42578125" style="13" customWidth="1"/>
    <col min="2" max="2" width="4.140625" style="21" customWidth="1"/>
    <col min="3" max="3" width="8.5703125" style="62" customWidth="1"/>
    <col min="4" max="4" width="14.28515625" style="53" customWidth="1"/>
    <col min="5" max="5" width="6.140625" style="13" customWidth="1"/>
    <col min="6" max="6" width="10.42578125" style="13" customWidth="1" outlineLevel="1"/>
    <col min="7" max="7" width="10.85546875" style="13" customWidth="1"/>
    <col min="8" max="8" width="22.7109375" style="21" customWidth="1" outlineLevel="1"/>
    <col min="9" max="9" width="19.42578125" style="13" customWidth="1"/>
    <col min="10" max="10" width="13.7109375" style="50" customWidth="1" outlineLevel="1"/>
    <col min="11" max="11" width="12.85546875" style="98" customWidth="1"/>
    <col min="12" max="12" width="12.5703125" style="50" hidden="1" customWidth="1" outlineLevel="1"/>
    <col min="13" max="13" width="13.42578125" style="50" hidden="1" customWidth="1" outlineLevel="1"/>
    <col min="14" max="14" width="14.7109375" style="50" hidden="1" customWidth="1" outlineLevel="1" collapsed="1"/>
    <col min="15" max="15" width="14.140625" style="6" hidden="1" customWidth="1" outlineLevel="1"/>
    <col min="16" max="16" width="13.5703125" style="21" hidden="1" customWidth="1" collapsed="1"/>
    <col min="17" max="17" width="13.42578125" style="13" customWidth="1" outlineLevel="1"/>
    <col min="18" max="18" width="9.140625" style="21" customWidth="1" outlineLevel="1"/>
    <col min="19" max="19" width="17.7109375" style="21" customWidth="1" outlineLevel="1"/>
    <col min="20" max="20" width="6.140625" style="21" customWidth="1" outlineLevel="1"/>
    <col min="21" max="21" width="14.140625" style="153" customWidth="1" outlineLevel="1"/>
    <col min="22" max="22" width="13.140625" style="180" customWidth="1" outlineLevel="1"/>
    <col min="23" max="23" width="13.140625" style="122" customWidth="1" outlineLevel="1"/>
    <col min="24" max="24" width="12.28515625" style="50" customWidth="1"/>
    <col min="25" max="25" width="9.140625" style="65" customWidth="1" outlineLevel="1"/>
    <col min="26" max="26" width="11.140625" style="50" customWidth="1" outlineLevel="1"/>
    <col min="27" max="27" width="11.5703125" style="50" customWidth="1"/>
    <col min="28" max="28" width="10" style="163" customWidth="1"/>
    <col min="29" max="29" width="10.28515625" style="122" customWidth="1"/>
    <col min="30" max="30" width="10.42578125" style="122" customWidth="1"/>
    <col min="31" max="16384" width="9.140625" style="21"/>
  </cols>
  <sheetData>
    <row r="1" spans="1:30" s="6" customFormat="1" ht="12.75" customHeight="1" x14ac:dyDescent="0.2">
      <c r="A1" s="1" t="s">
        <v>49</v>
      </c>
      <c r="B1" s="2" t="s">
        <v>133</v>
      </c>
      <c r="C1" s="46"/>
      <c r="D1" s="127"/>
      <c r="E1" s="3"/>
      <c r="F1" s="3"/>
      <c r="G1" s="3"/>
      <c r="H1" s="3"/>
      <c r="I1" s="179" t="s">
        <v>232</v>
      </c>
      <c r="J1" s="69"/>
      <c r="K1" s="161" t="s">
        <v>222</v>
      </c>
      <c r="L1" s="69"/>
      <c r="M1" s="69"/>
      <c r="N1" s="69"/>
      <c r="O1" s="4"/>
      <c r="Q1" s="1"/>
      <c r="U1" s="152"/>
      <c r="V1" s="180"/>
      <c r="W1" s="121"/>
      <c r="X1" s="5"/>
      <c r="Y1" s="64"/>
      <c r="Z1" s="5"/>
      <c r="AA1" s="5"/>
      <c r="AB1" s="162"/>
      <c r="AC1" s="121"/>
      <c r="AD1" s="121"/>
    </row>
    <row r="2" spans="1:30" s="6" customFormat="1" x14ac:dyDescent="0.2">
      <c r="A2" s="1"/>
      <c r="B2" s="7" t="s">
        <v>50</v>
      </c>
      <c r="C2" s="48"/>
      <c r="D2" s="128"/>
      <c r="E2" s="8"/>
      <c r="F2" s="8"/>
      <c r="G2" s="8"/>
      <c r="H2" s="8"/>
      <c r="I2" s="8"/>
      <c r="J2" s="70"/>
      <c r="K2" s="167">
        <v>0.5</v>
      </c>
      <c r="L2" s="70"/>
      <c r="M2" s="70"/>
      <c r="N2" s="70"/>
      <c r="O2" s="9"/>
      <c r="P2" s="32"/>
      <c r="Q2" s="1"/>
      <c r="U2" s="152"/>
      <c r="V2" s="180"/>
      <c r="W2" s="121"/>
      <c r="X2" s="5"/>
      <c r="Y2" s="64"/>
      <c r="Z2" s="5"/>
      <c r="AA2" s="5"/>
      <c r="AB2" s="162"/>
      <c r="AC2" s="121"/>
      <c r="AD2" s="121"/>
    </row>
    <row r="3" spans="1:30" s="6" customFormat="1" ht="13.5" customHeight="1" thickBot="1" x14ac:dyDescent="0.25">
      <c r="A3" s="1"/>
      <c r="B3" s="10" t="s">
        <v>8</v>
      </c>
      <c r="C3" s="99"/>
      <c r="D3" s="129"/>
      <c r="E3" s="11"/>
      <c r="F3" s="11"/>
      <c r="G3" s="11"/>
      <c r="H3" s="11"/>
      <c r="I3" s="11"/>
      <c r="J3" s="5"/>
      <c r="K3" s="109" t="s">
        <v>201</v>
      </c>
      <c r="L3" s="71"/>
      <c r="M3" s="71"/>
      <c r="N3" s="71"/>
      <c r="O3" s="12"/>
      <c r="P3" s="32"/>
      <c r="Q3" s="68" t="s">
        <v>133</v>
      </c>
      <c r="U3" s="152"/>
      <c r="V3" s="180"/>
      <c r="W3" s="121"/>
      <c r="X3" s="5"/>
      <c r="Y3" s="113" t="s">
        <v>31</v>
      </c>
      <c r="Z3" s="5"/>
      <c r="AA3" s="5"/>
      <c r="AB3" s="162"/>
      <c r="AC3" s="121"/>
      <c r="AD3" s="121"/>
    </row>
    <row r="4" spans="1:30" ht="12" thickBot="1" x14ac:dyDescent="0.25">
      <c r="B4" s="14"/>
      <c r="C4" s="143" t="s">
        <v>233</v>
      </c>
      <c r="D4" s="178" t="s">
        <v>33</v>
      </c>
      <c r="E4" s="15"/>
      <c r="F4" s="16"/>
      <c r="G4" s="17"/>
      <c r="H4" s="96"/>
      <c r="I4" s="17"/>
      <c r="J4" s="101" t="s">
        <v>201</v>
      </c>
      <c r="K4" s="108" t="s">
        <v>34</v>
      </c>
      <c r="L4" s="136" t="s">
        <v>32</v>
      </c>
      <c r="M4" s="72"/>
      <c r="N4" s="19"/>
      <c r="O4" s="20"/>
      <c r="Q4" s="68" t="s">
        <v>6</v>
      </c>
      <c r="R4" s="68"/>
      <c r="X4" s="485" t="s">
        <v>153</v>
      </c>
      <c r="Y4" s="486"/>
      <c r="Z4" s="486"/>
      <c r="AA4" s="487"/>
    </row>
    <row r="5" spans="1:30" s="22" customFormat="1" ht="39" customHeight="1" thickBot="1" x14ac:dyDescent="0.25">
      <c r="A5" s="22">
        <v>0</v>
      </c>
      <c r="B5" s="23" t="s">
        <v>51</v>
      </c>
      <c r="C5" s="24" t="s">
        <v>52</v>
      </c>
      <c r="D5" s="25" t="s">
        <v>53</v>
      </c>
      <c r="E5" s="25" t="s">
        <v>47</v>
      </c>
      <c r="F5" s="26" t="s">
        <v>155</v>
      </c>
      <c r="G5" s="25" t="s">
        <v>54</v>
      </c>
      <c r="H5" s="25" t="s">
        <v>55</v>
      </c>
      <c r="I5" s="25" t="s">
        <v>56</v>
      </c>
      <c r="J5" s="27" t="s">
        <v>303</v>
      </c>
      <c r="K5" s="97" t="s">
        <v>304</v>
      </c>
      <c r="L5" s="27" t="s">
        <v>305</v>
      </c>
      <c r="M5" s="28" t="s">
        <v>306</v>
      </c>
      <c r="N5" s="29" t="s">
        <v>377</v>
      </c>
      <c r="O5" s="111" t="s">
        <v>378</v>
      </c>
      <c r="P5" s="22" t="s">
        <v>360</v>
      </c>
      <c r="Q5" s="105" t="s">
        <v>156</v>
      </c>
      <c r="R5" s="105" t="s">
        <v>333</v>
      </c>
      <c r="S5" s="106" t="s">
        <v>154</v>
      </c>
      <c r="T5" s="112" t="s">
        <v>36</v>
      </c>
      <c r="U5" s="154" t="s">
        <v>236</v>
      </c>
      <c r="V5" s="181"/>
      <c r="W5" s="123"/>
      <c r="X5" s="89" t="s">
        <v>237</v>
      </c>
      <c r="Y5" s="107" t="s">
        <v>331</v>
      </c>
      <c r="Z5" s="88" t="s">
        <v>332</v>
      </c>
      <c r="AA5" s="67" t="s">
        <v>304</v>
      </c>
      <c r="AB5" s="164"/>
      <c r="AC5" s="123"/>
      <c r="AD5" s="123"/>
    </row>
    <row r="6" spans="1:30" s="252" customFormat="1" ht="12.75" x14ac:dyDescent="0.2">
      <c r="A6" s="183">
        <f t="shared" ref="A6:A86" si="0">+A5+1</f>
        <v>1</v>
      </c>
      <c r="B6">
        <v>824</v>
      </c>
      <c r="C6">
        <v>520108</v>
      </c>
      <c r="D6" t="s">
        <v>397</v>
      </c>
      <c r="E6"/>
      <c r="F6" s="216">
        <v>38971</v>
      </c>
      <c r="G6" t="s">
        <v>271</v>
      </c>
      <c r="H6" t="s">
        <v>259</v>
      </c>
      <c r="I6" t="s">
        <v>108</v>
      </c>
      <c r="J6" s="228">
        <v>205922.63</v>
      </c>
      <c r="K6" s="242">
        <v>6077.37</v>
      </c>
      <c r="L6" s="151">
        <v>31800</v>
      </c>
      <c r="M6" s="151">
        <v>243800</v>
      </c>
      <c r="N6" s="102"/>
      <c r="O6" s="31"/>
      <c r="P6" s="146" t="s">
        <v>131</v>
      </c>
      <c r="Q6" s="183">
        <f t="shared" ref="Q6:T7" si="1">+B6</f>
        <v>824</v>
      </c>
      <c r="R6" s="186">
        <f t="shared" si="1"/>
        <v>520108</v>
      </c>
      <c r="S6" s="186" t="str">
        <f t="shared" si="1"/>
        <v>4RUNNER SR5</v>
      </c>
      <c r="T6" s="186">
        <f t="shared" si="1"/>
        <v>0</v>
      </c>
      <c r="U6" s="187">
        <f>+J6</f>
        <v>205922.63</v>
      </c>
      <c r="V6" s="124">
        <f>U6</f>
        <v>205922.63</v>
      </c>
      <c r="W6" s="146"/>
      <c r="X6" s="213">
        <f>VLOOKUP(U6,TARIFA,1)</f>
        <v>0.01</v>
      </c>
      <c r="Y6" s="250">
        <f>VLOOKUP(U6,TARIFA,4)</f>
        <v>0.02</v>
      </c>
      <c r="Z6" s="213">
        <f>VLOOKUP(U6,TARIFA,3)</f>
        <v>0</v>
      </c>
      <c r="AA6" s="213">
        <f>IF(U6&lt;190000,(((U6-X6)*Y6+Z6)/2),(U6-X6)*Y6+Z6)</f>
        <v>4118.4524000000001</v>
      </c>
      <c r="AB6" s="251">
        <f>+K6-AA6</f>
        <v>1958.9175999999998</v>
      </c>
      <c r="AC6" s="249"/>
      <c r="AD6" s="249"/>
    </row>
    <row r="7" spans="1:30" s="33" customFormat="1" ht="12.75" x14ac:dyDescent="0.2">
      <c r="A7" s="183">
        <f t="shared" si="0"/>
        <v>2</v>
      </c>
      <c r="B7">
        <v>872</v>
      </c>
      <c r="C7">
        <v>520109</v>
      </c>
      <c r="D7" t="s">
        <v>255</v>
      </c>
      <c r="E7"/>
      <c r="F7" s="216">
        <v>38985</v>
      </c>
      <c r="G7" t="s">
        <v>375</v>
      </c>
      <c r="H7" t="s">
        <v>376</v>
      </c>
      <c r="I7" t="s">
        <v>391</v>
      </c>
      <c r="J7" s="228">
        <v>234688.03</v>
      </c>
      <c r="K7" s="242">
        <v>9398.93</v>
      </c>
      <c r="L7" s="151">
        <v>36613.040000000001</v>
      </c>
      <c r="M7" s="151">
        <v>280700</v>
      </c>
      <c r="N7" s="102"/>
      <c r="O7" s="31"/>
      <c r="P7" s="146" t="s">
        <v>131</v>
      </c>
      <c r="Q7" s="183">
        <f t="shared" si="1"/>
        <v>872</v>
      </c>
      <c r="R7" s="186">
        <f t="shared" si="1"/>
        <v>520109</v>
      </c>
      <c r="S7" s="186" t="str">
        <f t="shared" si="1"/>
        <v>CAMRY XLE L4 AT5 S Q/C</v>
      </c>
      <c r="T7" s="186">
        <f t="shared" si="1"/>
        <v>0</v>
      </c>
      <c r="U7" s="187">
        <f>+J7</f>
        <v>234688.03</v>
      </c>
      <c r="V7" s="146"/>
      <c r="W7" s="146"/>
      <c r="X7" s="213">
        <f>VLOOKUP(U7,TARIFA,1)</f>
        <v>0.01</v>
      </c>
      <c r="Y7" s="250">
        <f>VLOOKUP(U7,TARIFA,4)</f>
        <v>0.02</v>
      </c>
      <c r="Z7" s="213">
        <f>VLOOKUP(U7,TARIFA,3)</f>
        <v>0</v>
      </c>
      <c r="AA7" s="213">
        <f>IF(U7&lt;190000,(((U7-X7)*Y7+Z7)/2),(U7-X7)*Y7+Z7)</f>
        <v>4693.7604000000001</v>
      </c>
      <c r="AB7" s="251">
        <f>+K7-AA7</f>
        <v>4705.1696000000002</v>
      </c>
      <c r="AC7" s="124"/>
      <c r="AD7" s="124"/>
    </row>
    <row r="8" spans="1:30" s="33" customFormat="1" ht="12.75" x14ac:dyDescent="0.2">
      <c r="A8" s="183">
        <f t="shared" si="0"/>
        <v>3</v>
      </c>
      <c r="B8">
        <v>858</v>
      </c>
      <c r="C8">
        <v>520109</v>
      </c>
      <c r="D8" t="s">
        <v>261</v>
      </c>
      <c r="E8"/>
      <c r="F8" s="216">
        <v>38981</v>
      </c>
      <c r="G8" t="s">
        <v>399</v>
      </c>
      <c r="H8" t="s">
        <v>70</v>
      </c>
      <c r="I8" t="s">
        <v>184</v>
      </c>
      <c r="J8" s="228">
        <v>264933.78000000003</v>
      </c>
      <c r="K8" s="242">
        <v>13935.79</v>
      </c>
      <c r="L8" s="151">
        <v>41830.43</v>
      </c>
      <c r="M8" s="151">
        <v>320700</v>
      </c>
      <c r="N8" s="102"/>
      <c r="O8" s="31"/>
      <c r="P8" s="146" t="s">
        <v>131</v>
      </c>
      <c r="Q8" s="183">
        <f t="shared" ref="Q8:Q52" si="2">+B8</f>
        <v>858</v>
      </c>
      <c r="R8" s="186">
        <f t="shared" ref="R8:R52" si="3">+C8</f>
        <v>520109</v>
      </c>
      <c r="S8" s="186" t="str">
        <f t="shared" ref="S8:S52" si="4">+D8</f>
        <v>CAMRY XLE V6/AT5  Q/C</v>
      </c>
      <c r="T8" s="186">
        <f t="shared" ref="T8:T52" si="5">+E8</f>
        <v>0</v>
      </c>
      <c r="U8" s="187">
        <f t="shared" ref="U8:U52" si="6">+J8</f>
        <v>264933.78000000003</v>
      </c>
      <c r="V8" s="124">
        <f>SUM(U7:U8)</f>
        <v>499621.81000000006</v>
      </c>
      <c r="W8" s="146"/>
      <c r="X8" s="103">
        <f t="shared" ref="X8:X52" si="7">VLOOKUP(U8,TARIFA,1)</f>
        <v>262120.85</v>
      </c>
      <c r="Y8" s="104">
        <f t="shared" ref="Y8:Y52" si="8">VLOOKUP(U8,TARIFA,4)</f>
        <v>0.05</v>
      </c>
      <c r="Z8" s="103">
        <f t="shared" ref="Z8:Z52" si="9">VLOOKUP(U8,TARIFA,3)</f>
        <v>5242.33</v>
      </c>
      <c r="AA8" s="103">
        <f t="shared" ref="AA8:AA52" si="10">IF(U8&lt;190000,(((U8-X8)*Y8+Z8)/2),(U8-X8)*Y8+Z8)</f>
        <v>5382.9765000000007</v>
      </c>
      <c r="AB8" s="165">
        <f t="shared" ref="AB8:AB52" si="11">+K8-AA8</f>
        <v>8552.8135000000002</v>
      </c>
      <c r="AC8" s="124"/>
      <c r="AD8" s="124"/>
    </row>
    <row r="9" spans="1:30" s="33" customFormat="1" ht="12.75" x14ac:dyDescent="0.2">
      <c r="A9" s="183">
        <f t="shared" si="0"/>
        <v>4</v>
      </c>
      <c r="B9">
        <v>847</v>
      </c>
      <c r="C9">
        <v>520110</v>
      </c>
      <c r="D9" t="s">
        <v>261</v>
      </c>
      <c r="E9"/>
      <c r="F9" s="216">
        <v>38979</v>
      </c>
      <c r="G9" t="s">
        <v>400</v>
      </c>
      <c r="H9" t="s">
        <v>401</v>
      </c>
      <c r="I9" t="s">
        <v>183</v>
      </c>
      <c r="J9" s="228">
        <v>264933.78000000003</v>
      </c>
      <c r="K9" s="242">
        <v>13935.79</v>
      </c>
      <c r="L9" s="151">
        <v>41830.43</v>
      </c>
      <c r="M9" s="151">
        <v>320700</v>
      </c>
      <c r="N9" s="102"/>
      <c r="O9" s="31"/>
      <c r="P9" s="146" t="s">
        <v>131</v>
      </c>
      <c r="Q9" s="183">
        <f t="shared" si="2"/>
        <v>847</v>
      </c>
      <c r="R9" s="186">
        <f t="shared" si="3"/>
        <v>520110</v>
      </c>
      <c r="S9" s="186" t="str">
        <f t="shared" si="4"/>
        <v>CAMRY XLE V6/AT5  Q/C</v>
      </c>
      <c r="T9" s="186">
        <f t="shared" si="5"/>
        <v>0</v>
      </c>
      <c r="U9" s="187">
        <f t="shared" si="6"/>
        <v>264933.78000000003</v>
      </c>
      <c r="V9" s="124">
        <f>U9</f>
        <v>264933.78000000003</v>
      </c>
      <c r="W9" s="146"/>
      <c r="X9" s="103">
        <f t="shared" si="7"/>
        <v>262120.85</v>
      </c>
      <c r="Y9" s="104">
        <f t="shared" si="8"/>
        <v>0.05</v>
      </c>
      <c r="Z9" s="103">
        <f t="shared" si="9"/>
        <v>5242.33</v>
      </c>
      <c r="AA9" s="103">
        <f t="shared" si="10"/>
        <v>5382.9765000000007</v>
      </c>
      <c r="AB9" s="165">
        <f t="shared" si="11"/>
        <v>8552.8135000000002</v>
      </c>
      <c r="AC9" s="124"/>
      <c r="AD9" s="124"/>
    </row>
    <row r="10" spans="1:30" s="33" customFormat="1" ht="12.75" x14ac:dyDescent="0.2">
      <c r="A10" s="183">
        <f t="shared" si="0"/>
        <v>5</v>
      </c>
      <c r="B10">
        <v>828</v>
      </c>
      <c r="C10">
        <v>520201</v>
      </c>
      <c r="D10" t="s">
        <v>262</v>
      </c>
      <c r="E10"/>
      <c r="F10" s="216">
        <v>38973</v>
      </c>
      <c r="G10" t="s">
        <v>100</v>
      </c>
      <c r="H10" t="s">
        <v>101</v>
      </c>
      <c r="I10" t="s">
        <v>26</v>
      </c>
      <c r="J10" s="228">
        <v>148260.87</v>
      </c>
      <c r="K10" s="230">
        <v>0</v>
      </c>
      <c r="L10" s="151">
        <v>22239.13</v>
      </c>
      <c r="M10" s="151">
        <v>170500</v>
      </c>
      <c r="N10" s="102"/>
      <c r="O10" s="31"/>
      <c r="P10" s="146" t="s">
        <v>131</v>
      </c>
      <c r="Q10" s="183">
        <f t="shared" si="2"/>
        <v>828</v>
      </c>
      <c r="R10" s="186">
        <f t="shared" si="3"/>
        <v>520201</v>
      </c>
      <c r="S10" s="186" t="str">
        <f t="shared" si="4"/>
        <v>COROLLA CE MT</v>
      </c>
      <c r="T10" s="186">
        <f t="shared" si="5"/>
        <v>0</v>
      </c>
      <c r="U10" s="187">
        <f t="shared" si="6"/>
        <v>148260.87</v>
      </c>
      <c r="V10" s="124"/>
      <c r="W10" s="146"/>
      <c r="X10" s="103">
        <f t="shared" si="7"/>
        <v>0.01</v>
      </c>
      <c r="Y10" s="104"/>
      <c r="Z10" s="103">
        <f t="shared" si="9"/>
        <v>0</v>
      </c>
      <c r="AA10" s="188">
        <f t="shared" si="10"/>
        <v>0</v>
      </c>
      <c r="AB10" s="165">
        <f t="shared" si="11"/>
        <v>0</v>
      </c>
      <c r="AC10" s="124"/>
      <c r="AD10" s="124"/>
    </row>
    <row r="11" spans="1:30" s="33" customFormat="1" ht="12.75" x14ac:dyDescent="0.2">
      <c r="A11" s="183">
        <f t="shared" si="0"/>
        <v>6</v>
      </c>
      <c r="B11">
        <v>851</v>
      </c>
      <c r="C11">
        <v>520201</v>
      </c>
      <c r="D11" t="s">
        <v>262</v>
      </c>
      <c r="E11"/>
      <c r="F11" s="216">
        <v>38985</v>
      </c>
      <c r="G11" t="s">
        <v>384</v>
      </c>
      <c r="H11" t="s">
        <v>235</v>
      </c>
      <c r="I11" t="s">
        <v>27</v>
      </c>
      <c r="J11" s="228">
        <v>143904.35</v>
      </c>
      <c r="K11" s="230">
        <v>0</v>
      </c>
      <c r="L11" s="151">
        <v>21585.65</v>
      </c>
      <c r="M11" s="151">
        <v>165490</v>
      </c>
      <c r="N11" s="102"/>
      <c r="O11" s="31"/>
      <c r="P11" s="146" t="s">
        <v>131</v>
      </c>
      <c r="Q11" s="183">
        <f t="shared" si="2"/>
        <v>851</v>
      </c>
      <c r="R11" s="186">
        <f t="shared" si="3"/>
        <v>520201</v>
      </c>
      <c r="S11" s="186" t="str">
        <f t="shared" si="4"/>
        <v>COROLLA CE MT</v>
      </c>
      <c r="T11" s="186">
        <f t="shared" si="5"/>
        <v>0</v>
      </c>
      <c r="U11" s="187">
        <f t="shared" si="6"/>
        <v>143904.35</v>
      </c>
      <c r="V11" s="124">
        <f>SUM(U10:U11)</f>
        <v>292165.21999999997</v>
      </c>
      <c r="W11" s="146"/>
      <c r="X11" s="103">
        <f t="shared" si="7"/>
        <v>0.01</v>
      </c>
      <c r="Y11" s="104"/>
      <c r="Z11" s="103">
        <f t="shared" si="9"/>
        <v>0</v>
      </c>
      <c r="AA11" s="188">
        <f t="shared" si="10"/>
        <v>0</v>
      </c>
      <c r="AB11" s="165">
        <f t="shared" si="11"/>
        <v>0</v>
      </c>
      <c r="AC11" s="124"/>
      <c r="AD11" s="124"/>
    </row>
    <row r="12" spans="1:30" s="33" customFormat="1" ht="12.75" x14ac:dyDescent="0.2">
      <c r="A12" s="183">
        <f t="shared" si="0"/>
        <v>7</v>
      </c>
      <c r="B12">
        <v>809</v>
      </c>
      <c r="C12">
        <v>520203</v>
      </c>
      <c r="D12" t="s">
        <v>19</v>
      </c>
      <c r="E12"/>
      <c r="F12" s="216">
        <v>38965</v>
      </c>
      <c r="G12" t="s">
        <v>300</v>
      </c>
      <c r="H12" t="s">
        <v>301</v>
      </c>
      <c r="I12" t="s">
        <v>28</v>
      </c>
      <c r="J12" s="228">
        <v>167704.82</v>
      </c>
      <c r="K12" s="242">
        <v>1773.44</v>
      </c>
      <c r="L12" s="151">
        <v>25421.74</v>
      </c>
      <c r="M12" s="151">
        <v>194900</v>
      </c>
      <c r="N12" s="102"/>
      <c r="O12" s="31"/>
      <c r="P12" s="146" t="s">
        <v>131</v>
      </c>
      <c r="Q12" s="183">
        <f t="shared" si="2"/>
        <v>809</v>
      </c>
      <c r="R12" s="186">
        <f t="shared" si="3"/>
        <v>520203</v>
      </c>
      <c r="S12" s="186" t="str">
        <f t="shared" si="4"/>
        <v>COROLLA LE SIN Q/C</v>
      </c>
      <c r="T12" s="186">
        <f t="shared" si="5"/>
        <v>0</v>
      </c>
      <c r="U12" s="187">
        <f t="shared" si="6"/>
        <v>167704.82</v>
      </c>
      <c r="V12" s="124"/>
      <c r="W12" s="146"/>
      <c r="X12" s="103">
        <f t="shared" si="7"/>
        <v>0.01</v>
      </c>
      <c r="Y12" s="138">
        <f t="shared" si="8"/>
        <v>0.02</v>
      </c>
      <c r="Z12" s="103">
        <f t="shared" si="9"/>
        <v>0</v>
      </c>
      <c r="AA12" s="103">
        <f t="shared" si="10"/>
        <v>1677.0481</v>
      </c>
      <c r="AB12" s="165">
        <f t="shared" si="11"/>
        <v>96.391900000000078</v>
      </c>
      <c r="AC12" s="124"/>
      <c r="AD12" s="124"/>
    </row>
    <row r="13" spans="1:30" s="33" customFormat="1" ht="12.75" x14ac:dyDescent="0.2">
      <c r="A13" s="183">
        <f t="shared" si="0"/>
        <v>8</v>
      </c>
      <c r="B13">
        <v>888</v>
      </c>
      <c r="C13">
        <v>520203</v>
      </c>
      <c r="D13" t="s">
        <v>19</v>
      </c>
      <c r="E13"/>
      <c r="F13" s="216">
        <v>38987</v>
      </c>
      <c r="G13" t="s">
        <v>181</v>
      </c>
      <c r="H13" t="s">
        <v>69</v>
      </c>
      <c r="I13" t="s">
        <v>364</v>
      </c>
      <c r="J13" s="228">
        <v>162389.85999999999</v>
      </c>
      <c r="K13" s="242">
        <v>1640.57</v>
      </c>
      <c r="L13" s="151">
        <v>24604.57</v>
      </c>
      <c r="M13" s="151">
        <v>188635</v>
      </c>
      <c r="N13" s="102"/>
      <c r="O13" s="31"/>
      <c r="P13" s="146" t="s">
        <v>131</v>
      </c>
      <c r="Q13" s="183">
        <f t="shared" si="2"/>
        <v>888</v>
      </c>
      <c r="R13" s="186">
        <f t="shared" si="3"/>
        <v>520203</v>
      </c>
      <c r="S13" s="186" t="str">
        <f t="shared" si="4"/>
        <v>COROLLA LE SIN Q/C</v>
      </c>
      <c r="T13" s="186">
        <f t="shared" si="5"/>
        <v>0</v>
      </c>
      <c r="U13" s="187">
        <f t="shared" si="6"/>
        <v>162389.85999999999</v>
      </c>
      <c r="V13" s="124">
        <f>SUM(U12:U13)</f>
        <v>330094.68</v>
      </c>
      <c r="W13" s="146"/>
      <c r="X13" s="103">
        <f t="shared" si="7"/>
        <v>0.01</v>
      </c>
      <c r="Y13" s="138">
        <f t="shared" si="8"/>
        <v>0.02</v>
      </c>
      <c r="Z13" s="103">
        <f t="shared" si="9"/>
        <v>0</v>
      </c>
      <c r="AA13" s="103">
        <f t="shared" si="10"/>
        <v>1623.8984999999998</v>
      </c>
      <c r="AB13" s="165">
        <f t="shared" si="11"/>
        <v>16.671500000000151</v>
      </c>
      <c r="AC13" s="124"/>
      <c r="AD13" s="124"/>
    </row>
    <row r="14" spans="1:30" s="33" customFormat="1" ht="12.75" x14ac:dyDescent="0.2">
      <c r="A14" s="183">
        <f t="shared" si="0"/>
        <v>9</v>
      </c>
      <c r="B14">
        <v>908</v>
      </c>
      <c r="C14">
        <v>520303</v>
      </c>
      <c r="D14" t="s">
        <v>345</v>
      </c>
      <c r="E14"/>
      <c r="F14" s="216">
        <v>38989</v>
      </c>
      <c r="G14" t="s">
        <v>197</v>
      </c>
      <c r="H14" t="s">
        <v>198</v>
      </c>
      <c r="I14" t="s">
        <v>285</v>
      </c>
      <c r="J14" s="228">
        <v>166763.14000000001</v>
      </c>
      <c r="K14" s="242">
        <v>1749.9</v>
      </c>
      <c r="L14" s="151">
        <v>25276.959999999999</v>
      </c>
      <c r="M14" s="151">
        <v>193790</v>
      </c>
      <c r="N14" s="102"/>
      <c r="O14" s="31"/>
      <c r="P14" s="146" t="s">
        <v>131</v>
      </c>
      <c r="Q14" s="183">
        <f t="shared" si="2"/>
        <v>908</v>
      </c>
      <c r="R14" s="186">
        <f t="shared" si="3"/>
        <v>520303</v>
      </c>
      <c r="S14" s="186" t="str">
        <f t="shared" si="4"/>
        <v>MATRIX XR MT</v>
      </c>
      <c r="T14" s="186">
        <f t="shared" si="5"/>
        <v>0</v>
      </c>
      <c r="U14" s="187">
        <f t="shared" si="6"/>
        <v>166763.14000000001</v>
      </c>
      <c r="V14" s="124">
        <f>U14</f>
        <v>166763.14000000001</v>
      </c>
      <c r="W14" s="146"/>
      <c r="X14" s="103">
        <f t="shared" si="7"/>
        <v>0.01</v>
      </c>
      <c r="Y14" s="138">
        <f t="shared" si="8"/>
        <v>0.02</v>
      </c>
      <c r="Z14" s="103">
        <f t="shared" si="9"/>
        <v>0</v>
      </c>
      <c r="AA14" s="103">
        <f t="shared" si="10"/>
        <v>1667.6313</v>
      </c>
      <c r="AB14" s="165">
        <f t="shared" si="11"/>
        <v>82.268700000000081</v>
      </c>
      <c r="AC14" s="124"/>
      <c r="AD14" s="124"/>
    </row>
    <row r="15" spans="1:30" s="33" customFormat="1" ht="12.75" x14ac:dyDescent="0.2">
      <c r="A15" s="183">
        <f t="shared" si="0"/>
        <v>10</v>
      </c>
      <c r="B15">
        <v>898</v>
      </c>
      <c r="C15">
        <v>520402</v>
      </c>
      <c r="D15" t="s">
        <v>397</v>
      </c>
      <c r="E15"/>
      <c r="F15" s="216">
        <v>38988</v>
      </c>
      <c r="G15" t="s">
        <v>369</v>
      </c>
      <c r="H15" t="s">
        <v>370</v>
      </c>
      <c r="I15" t="s">
        <v>106</v>
      </c>
      <c r="J15" s="228">
        <v>295319.03999999998</v>
      </c>
      <c r="K15" s="242">
        <v>18594</v>
      </c>
      <c r="L15" s="151">
        <v>47086.96</v>
      </c>
      <c r="M15" s="151">
        <v>361000</v>
      </c>
      <c r="N15" s="102"/>
      <c r="O15" s="31"/>
      <c r="P15" s="146" t="s">
        <v>131</v>
      </c>
      <c r="Q15" s="183">
        <f t="shared" si="2"/>
        <v>898</v>
      </c>
      <c r="R15" s="186">
        <f t="shared" si="3"/>
        <v>520402</v>
      </c>
      <c r="S15" s="186" t="str">
        <f t="shared" si="4"/>
        <v>4RUNNER SR5</v>
      </c>
      <c r="T15" s="186">
        <f t="shared" si="5"/>
        <v>0</v>
      </c>
      <c r="U15" s="187">
        <f t="shared" si="6"/>
        <v>295319.03999999998</v>
      </c>
      <c r="V15" s="124">
        <f>U15</f>
        <v>295319.03999999998</v>
      </c>
      <c r="W15" s="146"/>
      <c r="X15" s="103">
        <f t="shared" si="7"/>
        <v>262120.85</v>
      </c>
      <c r="Y15" s="104">
        <f t="shared" si="8"/>
        <v>0.05</v>
      </c>
      <c r="Z15" s="103">
        <f t="shared" si="9"/>
        <v>5242.33</v>
      </c>
      <c r="AA15" s="103">
        <f t="shared" si="10"/>
        <v>6902.2394999999988</v>
      </c>
      <c r="AB15" s="165">
        <f t="shared" si="11"/>
        <v>11691.7605</v>
      </c>
      <c r="AC15" s="124"/>
      <c r="AD15" s="124"/>
    </row>
    <row r="16" spans="1:30" s="33" customFormat="1" ht="12.75" x14ac:dyDescent="0.2">
      <c r="A16" s="183">
        <f t="shared" si="0"/>
        <v>11</v>
      </c>
      <c r="B16">
        <v>813</v>
      </c>
      <c r="C16">
        <v>520404</v>
      </c>
      <c r="D16" t="s">
        <v>3</v>
      </c>
      <c r="E16"/>
      <c r="F16" s="216">
        <v>38965</v>
      </c>
      <c r="G16" t="s">
        <v>367</v>
      </c>
      <c r="H16" t="s">
        <v>368</v>
      </c>
      <c r="I16" t="s">
        <v>105</v>
      </c>
      <c r="J16" s="228">
        <v>324304.55</v>
      </c>
      <c r="K16" s="242">
        <v>23521.54</v>
      </c>
      <c r="L16" s="151">
        <v>52173.91</v>
      </c>
      <c r="M16" s="151">
        <v>400000</v>
      </c>
      <c r="N16" s="102"/>
      <c r="O16" s="31"/>
      <c r="P16" s="146" t="s">
        <v>131</v>
      </c>
      <c r="Q16" s="183">
        <f t="shared" si="2"/>
        <v>813</v>
      </c>
      <c r="R16" s="186">
        <f t="shared" si="3"/>
        <v>520404</v>
      </c>
      <c r="S16" s="186" t="str">
        <f t="shared" si="4"/>
        <v>4RUNNER LIMITED</v>
      </c>
      <c r="T16" s="186">
        <f t="shared" si="5"/>
        <v>0</v>
      </c>
      <c r="U16" s="187">
        <f t="shared" si="6"/>
        <v>324304.55</v>
      </c>
      <c r="V16" s="124"/>
      <c r="W16" s="146"/>
      <c r="X16" s="103">
        <f t="shared" si="7"/>
        <v>314544.96000000002</v>
      </c>
      <c r="Y16" s="104">
        <f t="shared" si="8"/>
        <v>0.1</v>
      </c>
      <c r="Z16" s="103">
        <f t="shared" si="9"/>
        <v>7863.66</v>
      </c>
      <c r="AA16" s="103">
        <f t="shared" si="10"/>
        <v>8839.618999999997</v>
      </c>
      <c r="AB16" s="165">
        <f t="shared" si="11"/>
        <v>14681.921000000004</v>
      </c>
      <c r="AC16" s="124"/>
      <c r="AD16" s="124"/>
    </row>
    <row r="17" spans="1:30" s="33" customFormat="1" ht="12.75" x14ac:dyDescent="0.2">
      <c r="A17" s="183">
        <f t="shared" si="0"/>
        <v>12</v>
      </c>
      <c r="B17">
        <v>930</v>
      </c>
      <c r="C17">
        <v>520504</v>
      </c>
      <c r="D17" t="s">
        <v>132</v>
      </c>
      <c r="E17"/>
      <c r="F17" s="216">
        <v>38990</v>
      </c>
      <c r="G17" t="s">
        <v>247</v>
      </c>
      <c r="H17" t="s">
        <v>116</v>
      </c>
      <c r="I17" t="s">
        <v>125</v>
      </c>
      <c r="J17" s="228">
        <v>308771.28999999998</v>
      </c>
      <c r="K17" s="242">
        <v>20880.88</v>
      </c>
      <c r="L17" s="151">
        <v>49447.83</v>
      </c>
      <c r="M17" s="151">
        <v>379100</v>
      </c>
      <c r="N17" s="102"/>
      <c r="O17" s="31"/>
      <c r="P17" s="146" t="s">
        <v>131</v>
      </c>
      <c r="Q17" s="183">
        <f t="shared" si="2"/>
        <v>930</v>
      </c>
      <c r="R17" s="186">
        <f t="shared" si="3"/>
        <v>520504</v>
      </c>
      <c r="S17" s="186" t="str">
        <f t="shared" si="4"/>
        <v>SIENNA XLE</v>
      </c>
      <c r="T17" s="186">
        <f t="shared" si="5"/>
        <v>0</v>
      </c>
      <c r="U17" s="187">
        <f t="shared" si="6"/>
        <v>308771.28999999998</v>
      </c>
      <c r="V17" s="124">
        <f>SUM(U16:U17)</f>
        <v>633075.84</v>
      </c>
      <c r="W17" s="124">
        <f>SUM(U6:U17)</f>
        <v>2687896.14</v>
      </c>
      <c r="X17" s="103">
        <f t="shared" si="7"/>
        <v>262120.85</v>
      </c>
      <c r="Y17" s="104">
        <f t="shared" si="8"/>
        <v>0.05</v>
      </c>
      <c r="Z17" s="103">
        <f t="shared" si="9"/>
        <v>5242.33</v>
      </c>
      <c r="AA17" s="103">
        <f t="shared" si="10"/>
        <v>7574.851999999999</v>
      </c>
      <c r="AB17" s="165">
        <f t="shared" si="11"/>
        <v>13306.028000000002</v>
      </c>
      <c r="AC17" s="124"/>
      <c r="AD17" s="124"/>
    </row>
    <row r="18" spans="1:30" s="252" customFormat="1" ht="12.75" x14ac:dyDescent="0.2">
      <c r="A18" s="183">
        <f t="shared" si="0"/>
        <v>13</v>
      </c>
      <c r="B18">
        <v>920</v>
      </c>
      <c r="C18">
        <v>520506</v>
      </c>
      <c r="D18" t="s">
        <v>223</v>
      </c>
      <c r="E18"/>
      <c r="F18" s="216">
        <v>38990</v>
      </c>
      <c r="G18" t="s">
        <v>145</v>
      </c>
      <c r="H18" t="s">
        <v>146</v>
      </c>
      <c r="I18" t="s">
        <v>220</v>
      </c>
      <c r="J18" s="228">
        <v>254952.67</v>
      </c>
      <c r="K18" s="242">
        <v>12438.63</v>
      </c>
      <c r="L18" s="151">
        <v>40108.699999999997</v>
      </c>
      <c r="M18" s="151">
        <v>307500</v>
      </c>
      <c r="N18" s="102"/>
      <c r="O18" s="31"/>
      <c r="P18" s="146" t="s">
        <v>131</v>
      </c>
      <c r="Q18" s="183">
        <f t="shared" si="2"/>
        <v>920</v>
      </c>
      <c r="R18" s="186">
        <f t="shared" si="3"/>
        <v>520506</v>
      </c>
      <c r="S18" s="186" t="str">
        <f t="shared" si="4"/>
        <v>SIENNA LE</v>
      </c>
      <c r="T18" s="186">
        <f t="shared" si="5"/>
        <v>0</v>
      </c>
      <c r="U18" s="187">
        <f t="shared" si="6"/>
        <v>254952.67</v>
      </c>
      <c r="V18" s="124"/>
      <c r="W18" s="146"/>
      <c r="X18" s="103">
        <f t="shared" si="7"/>
        <v>0.01</v>
      </c>
      <c r="Y18" s="104">
        <f t="shared" si="8"/>
        <v>0.02</v>
      </c>
      <c r="Z18" s="103">
        <f t="shared" si="9"/>
        <v>0</v>
      </c>
      <c r="AA18" s="103">
        <f t="shared" si="10"/>
        <v>5099.0532000000003</v>
      </c>
      <c r="AB18" s="165">
        <f t="shared" si="11"/>
        <v>7339.5767999999989</v>
      </c>
      <c r="AC18" s="249"/>
      <c r="AD18" s="249"/>
    </row>
    <row r="19" spans="1:30" s="33" customFormat="1" ht="12.75" x14ac:dyDescent="0.2">
      <c r="A19" s="183">
        <f t="shared" si="0"/>
        <v>14</v>
      </c>
      <c r="B19">
        <v>928</v>
      </c>
      <c r="C19">
        <v>520506</v>
      </c>
      <c r="D19" t="s">
        <v>223</v>
      </c>
      <c r="E19"/>
      <c r="F19" s="216">
        <v>38990</v>
      </c>
      <c r="G19" t="s">
        <v>147</v>
      </c>
      <c r="H19" t="s">
        <v>10</v>
      </c>
      <c r="I19" t="s">
        <v>402</v>
      </c>
      <c r="J19" s="228">
        <v>247013.17</v>
      </c>
      <c r="K19" s="242">
        <v>11247.7</v>
      </c>
      <c r="L19" s="151">
        <v>38739.129999999997</v>
      </c>
      <c r="M19" s="151">
        <v>297000</v>
      </c>
      <c r="N19" s="102"/>
      <c r="O19" s="31"/>
      <c r="P19" s="146" t="s">
        <v>131</v>
      </c>
      <c r="Q19" s="183">
        <f t="shared" si="2"/>
        <v>928</v>
      </c>
      <c r="R19" s="186">
        <f t="shared" si="3"/>
        <v>520506</v>
      </c>
      <c r="S19" s="186" t="str">
        <f t="shared" si="4"/>
        <v>SIENNA LE</v>
      </c>
      <c r="T19" s="186">
        <f t="shared" si="5"/>
        <v>0</v>
      </c>
      <c r="U19" s="187">
        <f t="shared" si="6"/>
        <v>247013.17</v>
      </c>
      <c r="V19" s="124">
        <f>SUM(U18:U19)</f>
        <v>501965.84</v>
      </c>
      <c r="W19" s="146"/>
      <c r="X19" s="103">
        <f t="shared" si="7"/>
        <v>0.01</v>
      </c>
      <c r="Y19" s="104">
        <f t="shared" si="8"/>
        <v>0.02</v>
      </c>
      <c r="Z19" s="103">
        <f t="shared" si="9"/>
        <v>0</v>
      </c>
      <c r="AA19" s="103">
        <f t="shared" si="10"/>
        <v>4940.2632000000003</v>
      </c>
      <c r="AB19" s="165">
        <f t="shared" si="11"/>
        <v>6307.4368000000004</v>
      </c>
      <c r="AC19" s="124"/>
      <c r="AD19" s="124"/>
    </row>
    <row r="20" spans="1:30" s="33" customFormat="1" ht="12.75" x14ac:dyDescent="0.2">
      <c r="A20" s="183">
        <f t="shared" si="0"/>
        <v>15</v>
      </c>
      <c r="B20">
        <v>914</v>
      </c>
      <c r="C20">
        <v>520507</v>
      </c>
      <c r="D20" t="s">
        <v>117</v>
      </c>
      <c r="E20"/>
      <c r="F20" s="216">
        <v>38990</v>
      </c>
      <c r="G20" t="s">
        <v>118</v>
      </c>
      <c r="H20" t="s">
        <v>119</v>
      </c>
      <c r="I20" t="s">
        <v>126</v>
      </c>
      <c r="J20" s="228">
        <v>343256.61</v>
      </c>
      <c r="K20" s="242">
        <v>26743.39</v>
      </c>
      <c r="L20" s="151">
        <v>55500</v>
      </c>
      <c r="M20" s="151">
        <v>425500</v>
      </c>
      <c r="N20" s="102"/>
      <c r="O20" s="31"/>
      <c r="P20" s="146" t="s">
        <v>131</v>
      </c>
      <c r="Q20" s="183">
        <f t="shared" si="2"/>
        <v>914</v>
      </c>
      <c r="R20" s="186">
        <f t="shared" si="3"/>
        <v>520507</v>
      </c>
      <c r="S20" s="186" t="str">
        <f t="shared" si="4"/>
        <v>SIENNA XLE PIEL</v>
      </c>
      <c r="T20" s="186">
        <f t="shared" si="5"/>
        <v>0</v>
      </c>
      <c r="U20" s="187">
        <f t="shared" si="6"/>
        <v>343256.61</v>
      </c>
      <c r="V20" s="124">
        <f>U20</f>
        <v>343256.61</v>
      </c>
      <c r="W20" s="146"/>
      <c r="X20" s="103">
        <f t="shared" si="7"/>
        <v>314544.96000000002</v>
      </c>
      <c r="Y20" s="104">
        <f t="shared" si="8"/>
        <v>0.1</v>
      </c>
      <c r="Z20" s="103">
        <f t="shared" si="9"/>
        <v>7863.66</v>
      </c>
      <c r="AA20" s="103">
        <f t="shared" si="10"/>
        <v>10734.824999999997</v>
      </c>
      <c r="AB20" s="165">
        <f t="shared" si="11"/>
        <v>16008.565000000002</v>
      </c>
      <c r="AC20" s="124"/>
      <c r="AD20" s="124"/>
    </row>
    <row r="21" spans="1:30" s="33" customFormat="1" ht="12.75" x14ac:dyDescent="0.2">
      <c r="A21" s="183">
        <f t="shared" si="0"/>
        <v>16</v>
      </c>
      <c r="B21">
        <v>906</v>
      </c>
      <c r="C21">
        <v>520508</v>
      </c>
      <c r="D21" t="s">
        <v>268</v>
      </c>
      <c r="E21"/>
      <c r="F21" s="216">
        <v>38989</v>
      </c>
      <c r="G21" t="s">
        <v>11</v>
      </c>
      <c r="H21" t="s">
        <v>12</v>
      </c>
      <c r="I21" t="s">
        <v>403</v>
      </c>
      <c r="J21" s="228">
        <v>375660.92</v>
      </c>
      <c r="K21" s="242">
        <v>32252.12</v>
      </c>
      <c r="L21" s="151">
        <v>61186.96</v>
      </c>
      <c r="M21" s="151">
        <v>469100</v>
      </c>
      <c r="N21" s="102"/>
      <c r="O21" s="31"/>
      <c r="P21" s="146" t="s">
        <v>131</v>
      </c>
      <c r="Q21" s="183">
        <f t="shared" si="2"/>
        <v>906</v>
      </c>
      <c r="R21" s="186">
        <f t="shared" si="3"/>
        <v>520508</v>
      </c>
      <c r="S21" s="186" t="str">
        <f t="shared" si="4"/>
        <v>SIENNA LIMITED</v>
      </c>
      <c r="T21" s="186">
        <f t="shared" si="5"/>
        <v>0</v>
      </c>
      <c r="U21" s="187">
        <f t="shared" si="6"/>
        <v>375660.92</v>
      </c>
      <c r="V21" s="124">
        <f>U21</f>
        <v>375660.92</v>
      </c>
      <c r="W21" s="146"/>
      <c r="X21" s="103">
        <f t="shared" si="7"/>
        <v>366969.28</v>
      </c>
      <c r="Y21" s="104">
        <f t="shared" si="8"/>
        <v>0.15</v>
      </c>
      <c r="Z21" s="103">
        <f t="shared" si="9"/>
        <v>13106.06</v>
      </c>
      <c r="AA21" s="103">
        <f t="shared" si="10"/>
        <v>14409.805999999993</v>
      </c>
      <c r="AB21" s="165">
        <f t="shared" si="11"/>
        <v>17842.314000000006</v>
      </c>
      <c r="AC21" s="124"/>
      <c r="AD21" s="124"/>
    </row>
    <row r="22" spans="1:30" s="33" customFormat="1" ht="12.75" x14ac:dyDescent="0.2">
      <c r="A22" s="183">
        <f t="shared" si="0"/>
        <v>17</v>
      </c>
      <c r="B22">
        <v>876</v>
      </c>
      <c r="C22">
        <v>520801</v>
      </c>
      <c r="D22" t="s">
        <v>347</v>
      </c>
      <c r="E22"/>
      <c r="F22" s="216">
        <v>38985</v>
      </c>
      <c r="G22" t="s">
        <v>89</v>
      </c>
      <c r="H22" t="s">
        <v>90</v>
      </c>
      <c r="I22" t="s">
        <v>342</v>
      </c>
      <c r="J22" s="228">
        <v>216910.77</v>
      </c>
      <c r="K22" s="242">
        <v>7176.19</v>
      </c>
      <c r="L22" s="151">
        <v>33613.040000000001</v>
      </c>
      <c r="M22" s="151">
        <v>257700</v>
      </c>
      <c r="N22" s="102"/>
      <c r="O22" s="31"/>
      <c r="P22" s="146" t="s">
        <v>131</v>
      </c>
      <c r="Q22" s="183">
        <f t="shared" si="2"/>
        <v>876</v>
      </c>
      <c r="R22" s="186">
        <f t="shared" si="3"/>
        <v>520801</v>
      </c>
      <c r="S22" s="186" t="str">
        <f t="shared" si="4"/>
        <v>RAV4 BASE 2A FILA</v>
      </c>
      <c r="T22" s="186">
        <f t="shared" si="5"/>
        <v>0</v>
      </c>
      <c r="U22" s="187">
        <f t="shared" si="6"/>
        <v>216910.77</v>
      </c>
      <c r="V22" s="124">
        <f>U22</f>
        <v>216910.77</v>
      </c>
      <c r="W22" s="146"/>
      <c r="X22" s="103">
        <f t="shared" si="7"/>
        <v>0.01</v>
      </c>
      <c r="Y22" s="104">
        <f t="shared" si="8"/>
        <v>0.02</v>
      </c>
      <c r="Z22" s="103">
        <f t="shared" si="9"/>
        <v>0</v>
      </c>
      <c r="AA22" s="103">
        <f t="shared" si="10"/>
        <v>4338.2151999999996</v>
      </c>
      <c r="AB22" s="165">
        <f t="shared" si="11"/>
        <v>2837.9748</v>
      </c>
      <c r="AC22" s="124"/>
      <c r="AD22" s="124"/>
    </row>
    <row r="23" spans="1:30" s="33" customFormat="1" ht="12.75" x14ac:dyDescent="0.2">
      <c r="A23" s="183">
        <f t="shared" si="0"/>
        <v>18</v>
      </c>
      <c r="B23">
        <v>838</v>
      </c>
      <c r="C23">
        <v>520803</v>
      </c>
      <c r="D23" t="s">
        <v>347</v>
      </c>
      <c r="E23"/>
      <c r="F23" s="216">
        <v>38975</v>
      </c>
      <c r="G23" t="s">
        <v>87</v>
      </c>
      <c r="H23" t="s">
        <v>88</v>
      </c>
      <c r="I23" t="s">
        <v>341</v>
      </c>
      <c r="J23" s="228">
        <v>203902.86</v>
      </c>
      <c r="K23" s="242">
        <v>5875.4</v>
      </c>
      <c r="L23" s="151">
        <v>31466.74</v>
      </c>
      <c r="M23" s="151">
        <v>241245</v>
      </c>
      <c r="N23" s="102"/>
      <c r="O23" s="31"/>
      <c r="P23" s="146" t="s">
        <v>131</v>
      </c>
      <c r="Q23" s="183">
        <f t="shared" si="2"/>
        <v>838</v>
      </c>
      <c r="R23" s="186">
        <f t="shared" si="3"/>
        <v>520803</v>
      </c>
      <c r="S23" s="186" t="str">
        <f t="shared" si="4"/>
        <v>RAV4 BASE 2A FILA</v>
      </c>
      <c r="T23" s="186">
        <f t="shared" si="5"/>
        <v>0</v>
      </c>
      <c r="U23" s="187">
        <f t="shared" si="6"/>
        <v>203902.86</v>
      </c>
      <c r="V23" s="124">
        <f>U23</f>
        <v>203902.86</v>
      </c>
      <c r="W23" s="146"/>
      <c r="X23" s="103">
        <f t="shared" si="7"/>
        <v>0.01</v>
      </c>
      <c r="Y23" s="104">
        <f t="shared" si="8"/>
        <v>0.02</v>
      </c>
      <c r="Z23" s="103">
        <f t="shared" si="9"/>
        <v>0</v>
      </c>
      <c r="AA23" s="103">
        <f t="shared" si="10"/>
        <v>4078.0569999999998</v>
      </c>
      <c r="AB23" s="165">
        <f t="shared" si="11"/>
        <v>1797.3429999999998</v>
      </c>
      <c r="AC23" s="124"/>
      <c r="AD23" s="124"/>
    </row>
    <row r="24" spans="1:30" s="33" customFormat="1" ht="12.75" x14ac:dyDescent="0.2">
      <c r="A24" s="183">
        <f t="shared" si="0"/>
        <v>19</v>
      </c>
      <c r="B24">
        <v>873</v>
      </c>
      <c r="C24">
        <v>520804</v>
      </c>
      <c r="D24" t="s">
        <v>263</v>
      </c>
      <c r="E24"/>
      <c r="F24" s="216">
        <v>38985</v>
      </c>
      <c r="G24" t="s">
        <v>82</v>
      </c>
      <c r="H24" t="s">
        <v>109</v>
      </c>
      <c r="I24" t="s">
        <v>289</v>
      </c>
      <c r="J24" s="228">
        <v>219361.36</v>
      </c>
      <c r="K24" s="242">
        <v>7421.25</v>
      </c>
      <c r="L24" s="151">
        <v>34017.39</v>
      </c>
      <c r="M24" s="151">
        <v>260800</v>
      </c>
      <c r="N24" s="102"/>
      <c r="O24" s="31"/>
      <c r="P24" s="146" t="s">
        <v>131</v>
      </c>
      <c r="Q24" s="183">
        <f t="shared" si="2"/>
        <v>873</v>
      </c>
      <c r="R24" s="186">
        <f t="shared" si="3"/>
        <v>520804</v>
      </c>
      <c r="S24" s="186" t="str">
        <f t="shared" si="4"/>
        <v>RAV4 3A FILA</v>
      </c>
      <c r="T24" s="186">
        <f t="shared" si="5"/>
        <v>0</v>
      </c>
      <c r="U24" s="187">
        <f t="shared" si="6"/>
        <v>219361.36</v>
      </c>
      <c r="V24" s="124"/>
      <c r="W24" s="146"/>
      <c r="X24" s="103">
        <f t="shared" si="7"/>
        <v>0.01</v>
      </c>
      <c r="Y24" s="104">
        <f t="shared" si="8"/>
        <v>0.02</v>
      </c>
      <c r="Z24" s="103">
        <f t="shared" si="9"/>
        <v>0</v>
      </c>
      <c r="AA24" s="103">
        <f t="shared" si="10"/>
        <v>4387.2269999999999</v>
      </c>
      <c r="AB24" s="165">
        <f t="shared" si="11"/>
        <v>3034.0230000000001</v>
      </c>
      <c r="AC24" s="124"/>
      <c r="AD24" s="124"/>
    </row>
    <row r="25" spans="1:30" s="33" customFormat="1" ht="12.75" x14ac:dyDescent="0.2">
      <c r="A25" s="183">
        <f t="shared" si="0"/>
        <v>20</v>
      </c>
      <c r="B25">
        <v>911</v>
      </c>
      <c r="C25">
        <v>520804</v>
      </c>
      <c r="D25" t="s">
        <v>263</v>
      </c>
      <c r="E25"/>
      <c r="F25" s="216">
        <v>38990</v>
      </c>
      <c r="G25" t="s">
        <v>114</v>
      </c>
      <c r="H25" t="s">
        <v>83</v>
      </c>
      <c r="I25" t="s">
        <v>338</v>
      </c>
      <c r="J25" s="228">
        <v>224974.01</v>
      </c>
      <c r="K25" s="242">
        <v>7982.51</v>
      </c>
      <c r="L25" s="151">
        <v>34943.480000000003</v>
      </c>
      <c r="M25" s="151">
        <v>267900</v>
      </c>
      <c r="N25" s="102"/>
      <c r="O25" s="31"/>
      <c r="P25" s="146" t="s">
        <v>131</v>
      </c>
      <c r="Q25" s="183">
        <f t="shared" si="2"/>
        <v>911</v>
      </c>
      <c r="R25" s="186">
        <f t="shared" si="3"/>
        <v>520804</v>
      </c>
      <c r="S25" s="186" t="str">
        <f t="shared" si="4"/>
        <v>RAV4 3A FILA</v>
      </c>
      <c r="T25" s="186">
        <f t="shared" si="5"/>
        <v>0</v>
      </c>
      <c r="U25" s="187">
        <f t="shared" si="6"/>
        <v>224974.01</v>
      </c>
      <c r="V25" s="124">
        <f>SUM(U24:U25)</f>
        <v>444335.37</v>
      </c>
      <c r="W25" s="146"/>
      <c r="X25" s="103">
        <f t="shared" si="7"/>
        <v>0.01</v>
      </c>
      <c r="Y25" s="104">
        <f t="shared" si="8"/>
        <v>0.02</v>
      </c>
      <c r="Z25" s="103">
        <f t="shared" si="9"/>
        <v>0</v>
      </c>
      <c r="AA25" s="103">
        <f t="shared" si="10"/>
        <v>4499.4800000000005</v>
      </c>
      <c r="AB25" s="165">
        <f t="shared" si="11"/>
        <v>3483.0299999999997</v>
      </c>
      <c r="AC25" s="124"/>
      <c r="AD25" s="124"/>
    </row>
    <row r="26" spans="1:30" s="33" customFormat="1" ht="12.75" x14ac:dyDescent="0.2">
      <c r="A26" s="183">
        <f t="shared" si="0"/>
        <v>21</v>
      </c>
      <c r="B26">
        <v>852</v>
      </c>
      <c r="C26">
        <v>520805</v>
      </c>
      <c r="D26" t="s">
        <v>263</v>
      </c>
      <c r="E26"/>
      <c r="F26" s="216">
        <v>38980</v>
      </c>
      <c r="G26" t="s">
        <v>80</v>
      </c>
      <c r="H26" t="s">
        <v>81</v>
      </c>
      <c r="I26" t="s">
        <v>288</v>
      </c>
      <c r="J26" s="228">
        <v>224974.01</v>
      </c>
      <c r="K26" s="242">
        <v>7982.51</v>
      </c>
      <c r="L26" s="151">
        <v>34943.480000000003</v>
      </c>
      <c r="M26" s="151">
        <v>267900</v>
      </c>
      <c r="N26" s="102"/>
      <c r="O26" s="31"/>
      <c r="P26" s="146" t="s">
        <v>131</v>
      </c>
      <c r="Q26" s="183">
        <f t="shared" si="2"/>
        <v>852</v>
      </c>
      <c r="R26" s="186">
        <f t="shared" si="3"/>
        <v>520805</v>
      </c>
      <c r="S26" s="186" t="str">
        <f t="shared" si="4"/>
        <v>RAV4 3A FILA</v>
      </c>
      <c r="T26" s="186">
        <f t="shared" si="5"/>
        <v>0</v>
      </c>
      <c r="U26" s="187">
        <f t="shared" si="6"/>
        <v>224974.01</v>
      </c>
      <c r="V26" s="124"/>
      <c r="W26" s="146"/>
      <c r="X26" s="103">
        <f t="shared" si="7"/>
        <v>0.01</v>
      </c>
      <c r="Y26" s="104">
        <f t="shared" si="8"/>
        <v>0.02</v>
      </c>
      <c r="Z26" s="103">
        <f t="shared" si="9"/>
        <v>0</v>
      </c>
      <c r="AA26" s="103">
        <f t="shared" si="10"/>
        <v>4499.4800000000005</v>
      </c>
      <c r="AB26" s="165">
        <f t="shared" si="11"/>
        <v>3483.0299999999997</v>
      </c>
      <c r="AC26" s="124"/>
      <c r="AD26" s="124"/>
    </row>
    <row r="27" spans="1:30" s="33" customFormat="1" ht="12.75" x14ac:dyDescent="0.2">
      <c r="A27" s="183">
        <f t="shared" si="0"/>
        <v>22</v>
      </c>
      <c r="B27">
        <v>849</v>
      </c>
      <c r="C27">
        <v>520805</v>
      </c>
      <c r="D27" t="s">
        <v>272</v>
      </c>
      <c r="E27"/>
      <c r="F27" s="216">
        <v>38979</v>
      </c>
      <c r="G27" t="s">
        <v>93</v>
      </c>
      <c r="H27" t="s">
        <v>249</v>
      </c>
      <c r="I27" t="s">
        <v>278</v>
      </c>
      <c r="J27" s="228">
        <v>243005.6</v>
      </c>
      <c r="K27" s="242">
        <v>10646.57</v>
      </c>
      <c r="L27" s="151">
        <v>38047.83</v>
      </c>
      <c r="M27" s="151">
        <v>291700</v>
      </c>
      <c r="N27" s="102"/>
      <c r="O27" s="31"/>
      <c r="P27" s="146" t="s">
        <v>131</v>
      </c>
      <c r="Q27" s="183">
        <f t="shared" si="2"/>
        <v>849</v>
      </c>
      <c r="R27" s="186">
        <f t="shared" si="3"/>
        <v>520805</v>
      </c>
      <c r="S27" s="186" t="str">
        <f t="shared" si="4"/>
        <v>RAV4 LIMITED 4X2 PIEL</v>
      </c>
      <c r="T27" s="186">
        <f t="shared" si="5"/>
        <v>0</v>
      </c>
      <c r="U27" s="187">
        <f t="shared" si="6"/>
        <v>243005.6</v>
      </c>
      <c r="V27" s="124"/>
      <c r="W27" s="146"/>
      <c r="X27" s="103">
        <f t="shared" si="7"/>
        <v>0.01</v>
      </c>
      <c r="Y27" s="104">
        <f t="shared" si="8"/>
        <v>0.02</v>
      </c>
      <c r="Z27" s="103">
        <f t="shared" si="9"/>
        <v>0</v>
      </c>
      <c r="AA27" s="103">
        <f t="shared" si="10"/>
        <v>4860.1117999999997</v>
      </c>
      <c r="AB27" s="165">
        <f t="shared" si="11"/>
        <v>5786.4582</v>
      </c>
      <c r="AC27" s="124"/>
      <c r="AD27" s="124"/>
    </row>
    <row r="28" spans="1:30" s="33" customFormat="1" ht="12.75" x14ac:dyDescent="0.2">
      <c r="A28" s="183">
        <f t="shared" si="0"/>
        <v>23</v>
      </c>
      <c r="B28">
        <v>879</v>
      </c>
      <c r="C28">
        <v>520805</v>
      </c>
      <c r="D28" t="s">
        <v>272</v>
      </c>
      <c r="E28"/>
      <c r="F28" s="216">
        <v>38986</v>
      </c>
      <c r="G28" t="s">
        <v>250</v>
      </c>
      <c r="H28" t="s">
        <v>204</v>
      </c>
      <c r="I28" t="s">
        <v>279</v>
      </c>
      <c r="J28" s="228">
        <v>243005.6</v>
      </c>
      <c r="K28" s="242">
        <v>10646.57</v>
      </c>
      <c r="L28" s="151">
        <v>38047.83</v>
      </c>
      <c r="M28" s="151">
        <v>291700</v>
      </c>
      <c r="N28" s="102"/>
      <c r="O28" s="31"/>
      <c r="P28" s="146" t="s">
        <v>131</v>
      </c>
      <c r="Q28" s="183">
        <f t="shared" si="2"/>
        <v>879</v>
      </c>
      <c r="R28" s="186">
        <f t="shared" si="3"/>
        <v>520805</v>
      </c>
      <c r="S28" s="186" t="str">
        <f t="shared" si="4"/>
        <v>RAV4 LIMITED 4X2 PIEL</v>
      </c>
      <c r="T28" s="186">
        <f t="shared" si="5"/>
        <v>0</v>
      </c>
      <c r="U28" s="187">
        <f t="shared" si="6"/>
        <v>243005.6</v>
      </c>
      <c r="V28" s="124"/>
      <c r="W28" s="146"/>
      <c r="X28" s="103">
        <f t="shared" si="7"/>
        <v>0.01</v>
      </c>
      <c r="Y28" s="104">
        <f t="shared" si="8"/>
        <v>0.02</v>
      </c>
      <c r="Z28" s="103">
        <f t="shared" si="9"/>
        <v>0</v>
      </c>
      <c r="AA28" s="103">
        <f t="shared" si="10"/>
        <v>4860.1117999999997</v>
      </c>
      <c r="AB28" s="165">
        <f t="shared" si="11"/>
        <v>5786.4582</v>
      </c>
      <c r="AC28" s="124"/>
      <c r="AD28" s="124"/>
    </row>
    <row r="29" spans="1:30" s="33" customFormat="1" ht="12.75" x14ac:dyDescent="0.2">
      <c r="A29" s="183">
        <f t="shared" si="0"/>
        <v>24</v>
      </c>
      <c r="B29">
        <v>896</v>
      </c>
      <c r="C29">
        <v>520805</v>
      </c>
      <c r="D29" t="s">
        <v>272</v>
      </c>
      <c r="E29"/>
      <c r="F29" s="216">
        <v>38987</v>
      </c>
      <c r="G29" t="s">
        <v>190</v>
      </c>
      <c r="H29" t="s">
        <v>191</v>
      </c>
      <c r="I29" t="s">
        <v>280</v>
      </c>
      <c r="J29" s="228">
        <v>243005.6</v>
      </c>
      <c r="K29" s="242">
        <v>10646.57</v>
      </c>
      <c r="L29" s="151">
        <v>38047.83</v>
      </c>
      <c r="M29" s="151">
        <v>291700</v>
      </c>
      <c r="N29" s="102"/>
      <c r="O29" s="31"/>
      <c r="P29" s="146" t="s">
        <v>131</v>
      </c>
      <c r="Q29" s="183">
        <f t="shared" si="2"/>
        <v>896</v>
      </c>
      <c r="R29" s="186">
        <f t="shared" si="3"/>
        <v>520805</v>
      </c>
      <c r="S29" s="186" t="str">
        <f t="shared" si="4"/>
        <v>RAV4 LIMITED 4X2 PIEL</v>
      </c>
      <c r="T29" s="186">
        <f t="shared" si="5"/>
        <v>0</v>
      </c>
      <c r="U29" s="187">
        <f t="shared" si="6"/>
        <v>243005.6</v>
      </c>
      <c r="V29" s="124"/>
      <c r="W29" s="146"/>
      <c r="X29" s="103">
        <f t="shared" si="7"/>
        <v>0.01</v>
      </c>
      <c r="Y29" s="104">
        <f t="shared" si="8"/>
        <v>0.02</v>
      </c>
      <c r="Z29" s="103">
        <f t="shared" si="9"/>
        <v>0</v>
      </c>
      <c r="AA29" s="103">
        <f t="shared" si="10"/>
        <v>4860.1117999999997</v>
      </c>
      <c r="AB29" s="165">
        <f t="shared" si="11"/>
        <v>5786.4582</v>
      </c>
      <c r="AC29" s="124"/>
      <c r="AD29" s="124"/>
    </row>
    <row r="30" spans="1:30" s="33" customFormat="1" ht="12.75" x14ac:dyDescent="0.2">
      <c r="A30" s="183">
        <f t="shared" si="0"/>
        <v>25</v>
      </c>
      <c r="B30">
        <v>993</v>
      </c>
      <c r="C30">
        <v>520805</v>
      </c>
      <c r="D30" t="s">
        <v>272</v>
      </c>
      <c r="E30"/>
      <c r="F30" s="216">
        <v>38987</v>
      </c>
      <c r="G30" t="s">
        <v>192</v>
      </c>
      <c r="H30" t="s">
        <v>193</v>
      </c>
      <c r="I30" t="s">
        <v>281</v>
      </c>
      <c r="J30" s="228">
        <v>243005.6</v>
      </c>
      <c r="K30" s="242">
        <v>10646.57</v>
      </c>
      <c r="L30" s="151">
        <v>38047.83</v>
      </c>
      <c r="M30" s="151">
        <v>291700</v>
      </c>
      <c r="N30" s="102"/>
      <c r="O30" s="31"/>
      <c r="P30" s="146" t="s">
        <v>131</v>
      </c>
      <c r="Q30" s="183">
        <f t="shared" si="2"/>
        <v>993</v>
      </c>
      <c r="R30" s="186">
        <f t="shared" si="3"/>
        <v>520805</v>
      </c>
      <c r="S30" s="186" t="str">
        <f t="shared" si="4"/>
        <v>RAV4 LIMITED 4X2 PIEL</v>
      </c>
      <c r="T30" s="186">
        <f t="shared" si="5"/>
        <v>0</v>
      </c>
      <c r="U30" s="187">
        <f t="shared" si="6"/>
        <v>243005.6</v>
      </c>
      <c r="V30" s="124">
        <f>SUM(U26:U30)</f>
        <v>1196996.4099999999</v>
      </c>
      <c r="W30" s="146"/>
      <c r="X30" s="103">
        <f t="shared" si="7"/>
        <v>0.01</v>
      </c>
      <c r="Y30" s="104">
        <f t="shared" si="8"/>
        <v>0.02</v>
      </c>
      <c r="Z30" s="103">
        <f t="shared" si="9"/>
        <v>0</v>
      </c>
      <c r="AA30" s="103">
        <f t="shared" si="10"/>
        <v>4860.1117999999997</v>
      </c>
      <c r="AB30" s="165">
        <f t="shared" si="11"/>
        <v>5786.4582</v>
      </c>
      <c r="AC30" s="124"/>
      <c r="AD30" s="124"/>
    </row>
    <row r="31" spans="1:30" s="33" customFormat="1" ht="12.75" x14ac:dyDescent="0.2">
      <c r="A31" s="183">
        <f t="shared" si="0"/>
        <v>26</v>
      </c>
      <c r="B31">
        <v>912</v>
      </c>
      <c r="C31">
        <v>520806</v>
      </c>
      <c r="D31" t="s">
        <v>263</v>
      </c>
      <c r="E31"/>
      <c r="F31" s="216">
        <v>38990</v>
      </c>
      <c r="G31" t="s">
        <v>112</v>
      </c>
      <c r="H31" t="s">
        <v>113</v>
      </c>
      <c r="I31" t="s">
        <v>361</v>
      </c>
      <c r="J31" s="228">
        <v>224974.01</v>
      </c>
      <c r="K31" s="242">
        <v>7982.51</v>
      </c>
      <c r="L31" s="151">
        <v>34943.480000000003</v>
      </c>
      <c r="M31" s="151">
        <v>267900</v>
      </c>
      <c r="N31" s="102"/>
      <c r="O31" s="31"/>
      <c r="P31" s="146" t="s">
        <v>131</v>
      </c>
      <c r="Q31" s="183">
        <f t="shared" si="2"/>
        <v>912</v>
      </c>
      <c r="R31" s="186">
        <f t="shared" si="3"/>
        <v>520806</v>
      </c>
      <c r="S31" s="186" t="str">
        <f t="shared" si="4"/>
        <v>RAV4 3A FILA</v>
      </c>
      <c r="T31" s="186">
        <f t="shared" si="5"/>
        <v>0</v>
      </c>
      <c r="U31" s="187">
        <f t="shared" si="6"/>
        <v>224974.01</v>
      </c>
      <c r="V31" s="124">
        <f t="shared" ref="V31:V36" si="12">U31</f>
        <v>224974.01</v>
      </c>
      <c r="W31" s="146"/>
      <c r="X31" s="103">
        <f t="shared" si="7"/>
        <v>0.01</v>
      </c>
      <c r="Y31" s="104">
        <f t="shared" si="8"/>
        <v>0.02</v>
      </c>
      <c r="Z31" s="103">
        <f t="shared" si="9"/>
        <v>0</v>
      </c>
      <c r="AA31" s="103">
        <f t="shared" si="10"/>
        <v>4499.4800000000005</v>
      </c>
      <c r="AB31" s="165">
        <f t="shared" si="11"/>
        <v>3483.0299999999997</v>
      </c>
      <c r="AC31" s="124"/>
      <c r="AD31" s="124"/>
    </row>
    <row r="32" spans="1:30" s="33" customFormat="1" ht="12.75" x14ac:dyDescent="0.2">
      <c r="A32" s="183">
        <f t="shared" si="0"/>
        <v>27</v>
      </c>
      <c r="B32">
        <v>882</v>
      </c>
      <c r="C32">
        <v>520904</v>
      </c>
      <c r="D32" t="s">
        <v>254</v>
      </c>
      <c r="E32"/>
      <c r="F32" s="216">
        <v>38986</v>
      </c>
      <c r="G32" t="s">
        <v>349</v>
      </c>
      <c r="H32" t="s">
        <v>350</v>
      </c>
      <c r="I32" t="s">
        <v>311</v>
      </c>
      <c r="J32" s="228">
        <v>126869.57</v>
      </c>
      <c r="K32" s="230">
        <v>0</v>
      </c>
      <c r="L32" s="151">
        <v>19030.43</v>
      </c>
      <c r="M32" s="151">
        <v>145900</v>
      </c>
      <c r="N32" s="102"/>
      <c r="O32" s="31"/>
      <c r="P32" s="146" t="s">
        <v>131</v>
      </c>
      <c r="Q32" s="183">
        <f t="shared" si="2"/>
        <v>882</v>
      </c>
      <c r="R32" s="186">
        <f t="shared" si="3"/>
        <v>520904</v>
      </c>
      <c r="S32" s="186" t="str">
        <f t="shared" si="4"/>
        <v>YARIS CORE AT</v>
      </c>
      <c r="T32" s="186">
        <f t="shared" si="5"/>
        <v>0</v>
      </c>
      <c r="U32" s="187">
        <f t="shared" si="6"/>
        <v>126869.57</v>
      </c>
      <c r="V32" s="124">
        <f t="shared" si="12"/>
        <v>126869.57</v>
      </c>
      <c r="W32" s="146"/>
      <c r="X32" s="103">
        <f t="shared" si="7"/>
        <v>0.01</v>
      </c>
      <c r="Y32" s="104"/>
      <c r="Z32" s="103">
        <f t="shared" si="9"/>
        <v>0</v>
      </c>
      <c r="AA32" s="188">
        <f t="shared" si="10"/>
        <v>0</v>
      </c>
      <c r="AB32" s="165">
        <f t="shared" si="11"/>
        <v>0</v>
      </c>
      <c r="AC32" s="124"/>
      <c r="AD32" s="124"/>
    </row>
    <row r="33" spans="1:30" s="33" customFormat="1" ht="12.75" x14ac:dyDescent="0.2">
      <c r="A33" s="183">
        <f t="shared" si="0"/>
        <v>28</v>
      </c>
      <c r="B33">
        <v>842</v>
      </c>
      <c r="C33">
        <v>520905</v>
      </c>
      <c r="D33" t="s">
        <v>354</v>
      </c>
      <c r="E33"/>
      <c r="F33" s="216">
        <v>38978</v>
      </c>
      <c r="G33" t="s">
        <v>355</v>
      </c>
      <c r="H33" t="s">
        <v>292</v>
      </c>
      <c r="I33" t="s">
        <v>314</v>
      </c>
      <c r="J33" s="228">
        <v>138260.87</v>
      </c>
      <c r="K33" s="230">
        <v>0</v>
      </c>
      <c r="L33" s="151">
        <v>20739.13</v>
      </c>
      <c r="M33" s="151">
        <v>159000</v>
      </c>
      <c r="N33" s="102"/>
      <c r="O33" s="31"/>
      <c r="P33" s="146" t="s">
        <v>131</v>
      </c>
      <c r="Q33" s="183">
        <f t="shared" si="2"/>
        <v>842</v>
      </c>
      <c r="R33" s="186">
        <f t="shared" si="3"/>
        <v>520905</v>
      </c>
      <c r="S33" s="186" t="str">
        <f t="shared" si="4"/>
        <v>YARIS PREMIUM AUT</v>
      </c>
      <c r="T33" s="186">
        <f t="shared" si="5"/>
        <v>0</v>
      </c>
      <c r="U33" s="187">
        <f t="shared" si="6"/>
        <v>138260.87</v>
      </c>
      <c r="V33" s="124">
        <f t="shared" si="12"/>
        <v>138260.87</v>
      </c>
      <c r="W33" s="146"/>
      <c r="X33" s="103">
        <f t="shared" si="7"/>
        <v>0.01</v>
      </c>
      <c r="Y33" s="104"/>
      <c r="Z33" s="103">
        <f t="shared" si="9"/>
        <v>0</v>
      </c>
      <c r="AA33" s="188">
        <f t="shared" si="10"/>
        <v>0</v>
      </c>
      <c r="AB33" s="165">
        <f t="shared" si="11"/>
        <v>0</v>
      </c>
      <c r="AC33" s="124"/>
      <c r="AD33" s="124"/>
    </row>
    <row r="34" spans="1:30" s="33" customFormat="1" ht="12.75" x14ac:dyDescent="0.2">
      <c r="A34" s="183">
        <f t="shared" si="0"/>
        <v>29</v>
      </c>
      <c r="B34">
        <v>831</v>
      </c>
      <c r="C34">
        <v>520906</v>
      </c>
      <c r="D34" t="s">
        <v>265</v>
      </c>
      <c r="E34"/>
      <c r="F34" s="216">
        <v>38975</v>
      </c>
      <c r="G34" t="s">
        <v>352</v>
      </c>
      <c r="H34" t="s">
        <v>353</v>
      </c>
      <c r="I34" t="s">
        <v>313</v>
      </c>
      <c r="J34" s="228">
        <v>118173.91</v>
      </c>
      <c r="K34" s="230">
        <v>0</v>
      </c>
      <c r="L34" s="151">
        <v>17726.09</v>
      </c>
      <c r="M34" s="151">
        <v>135900</v>
      </c>
      <c r="N34" s="102"/>
      <c r="O34" s="31"/>
      <c r="P34" s="146" t="s">
        <v>131</v>
      </c>
      <c r="Q34" s="183">
        <f t="shared" si="2"/>
        <v>831</v>
      </c>
      <c r="R34" s="186">
        <f t="shared" si="3"/>
        <v>520906</v>
      </c>
      <c r="S34" s="186" t="str">
        <f t="shared" si="4"/>
        <v>YARIS CORE MT</v>
      </c>
      <c r="T34" s="186">
        <f t="shared" si="5"/>
        <v>0</v>
      </c>
      <c r="U34" s="187">
        <f t="shared" si="6"/>
        <v>118173.91</v>
      </c>
      <c r="V34" s="124">
        <f t="shared" si="12"/>
        <v>118173.91</v>
      </c>
      <c r="W34" s="146"/>
      <c r="X34" s="103">
        <f t="shared" si="7"/>
        <v>0.01</v>
      </c>
      <c r="Y34" s="104"/>
      <c r="Z34" s="103">
        <f t="shared" si="9"/>
        <v>0</v>
      </c>
      <c r="AA34" s="188">
        <f t="shared" si="10"/>
        <v>0</v>
      </c>
      <c r="AB34" s="165">
        <f t="shared" si="11"/>
        <v>0</v>
      </c>
      <c r="AC34" s="124"/>
      <c r="AD34" s="124"/>
    </row>
    <row r="35" spans="1:30" s="33" customFormat="1" ht="12.75" x14ac:dyDescent="0.2">
      <c r="A35" s="183">
        <f t="shared" si="0"/>
        <v>30</v>
      </c>
      <c r="B35">
        <v>816</v>
      </c>
      <c r="C35">
        <v>520907</v>
      </c>
      <c r="D35" t="s">
        <v>267</v>
      </c>
      <c r="E35"/>
      <c r="F35" s="216">
        <v>38967</v>
      </c>
      <c r="G35" t="s">
        <v>293</v>
      </c>
      <c r="H35" t="s">
        <v>294</v>
      </c>
      <c r="I35" t="s">
        <v>315</v>
      </c>
      <c r="J35" s="228">
        <v>129565.22</v>
      </c>
      <c r="K35" s="230">
        <v>0</v>
      </c>
      <c r="L35" s="151">
        <v>19434.78</v>
      </c>
      <c r="M35" s="151">
        <v>149000</v>
      </c>
      <c r="N35" s="102"/>
      <c r="O35" s="31"/>
      <c r="P35" s="146" t="s">
        <v>131</v>
      </c>
      <c r="Q35" s="183">
        <f t="shared" si="2"/>
        <v>816</v>
      </c>
      <c r="R35" s="186">
        <f t="shared" si="3"/>
        <v>520907</v>
      </c>
      <c r="S35" s="186" t="str">
        <f t="shared" si="4"/>
        <v>YARIS PREMIUM MT</v>
      </c>
      <c r="T35" s="186">
        <f t="shared" si="5"/>
        <v>0</v>
      </c>
      <c r="U35" s="187">
        <f t="shared" si="6"/>
        <v>129565.22</v>
      </c>
      <c r="V35" s="124">
        <f t="shared" si="12"/>
        <v>129565.22</v>
      </c>
      <c r="W35" s="146"/>
      <c r="X35" s="103">
        <f t="shared" si="7"/>
        <v>0.01</v>
      </c>
      <c r="Y35" s="104"/>
      <c r="Z35" s="103">
        <f t="shared" si="9"/>
        <v>0</v>
      </c>
      <c r="AA35" s="188">
        <f t="shared" si="10"/>
        <v>0</v>
      </c>
      <c r="AB35" s="165">
        <f t="shared" si="11"/>
        <v>0</v>
      </c>
      <c r="AC35" s="124"/>
      <c r="AD35" s="124"/>
    </row>
    <row r="36" spans="1:30" s="33" customFormat="1" ht="12.75" x14ac:dyDescent="0.2">
      <c r="A36" s="183">
        <f t="shared" si="0"/>
        <v>31</v>
      </c>
      <c r="B36">
        <v>829</v>
      </c>
      <c r="C36">
        <v>521502</v>
      </c>
      <c r="D36" t="s">
        <v>225</v>
      </c>
      <c r="E36"/>
      <c r="F36" s="216">
        <v>38974</v>
      </c>
      <c r="G36" t="s">
        <v>20</v>
      </c>
      <c r="H36" t="s">
        <v>21</v>
      </c>
      <c r="I36" t="s">
        <v>386</v>
      </c>
      <c r="J36" s="228">
        <v>257722.57</v>
      </c>
      <c r="K36" s="242">
        <v>12886.13</v>
      </c>
      <c r="L36" s="151">
        <v>40591.300000000003</v>
      </c>
      <c r="M36" s="151">
        <v>311200</v>
      </c>
      <c r="N36" s="102"/>
      <c r="O36" s="31"/>
      <c r="P36" s="146" t="s">
        <v>131</v>
      </c>
      <c r="Q36" s="183">
        <f t="shared" si="2"/>
        <v>829</v>
      </c>
      <c r="R36" s="186">
        <f t="shared" si="3"/>
        <v>521502</v>
      </c>
      <c r="S36" s="186" t="str">
        <f t="shared" si="4"/>
        <v>HIACE PANEL 15 PASAJ AC</v>
      </c>
      <c r="T36" s="186">
        <f t="shared" si="5"/>
        <v>0</v>
      </c>
      <c r="U36" s="187">
        <f t="shared" si="6"/>
        <v>257722.57</v>
      </c>
      <c r="V36" s="124">
        <f t="shared" si="12"/>
        <v>257722.57</v>
      </c>
      <c r="W36" s="146"/>
      <c r="X36" s="103">
        <f t="shared" si="7"/>
        <v>0.01</v>
      </c>
      <c r="Y36" s="104">
        <f t="shared" si="8"/>
        <v>0.02</v>
      </c>
      <c r="Z36" s="103">
        <f t="shared" si="9"/>
        <v>0</v>
      </c>
      <c r="AA36" s="103">
        <f t="shared" si="10"/>
        <v>5154.4512000000004</v>
      </c>
      <c r="AB36" s="165">
        <f t="shared" si="11"/>
        <v>7731.6787999999988</v>
      </c>
      <c r="AC36" s="124"/>
      <c r="AD36" s="124"/>
    </row>
    <row r="37" spans="1:30" s="33" customFormat="1" ht="12.75" x14ac:dyDescent="0.2">
      <c r="A37" s="183">
        <f t="shared" si="0"/>
        <v>32</v>
      </c>
      <c r="B37">
        <v>808</v>
      </c>
      <c r="C37">
        <v>521702</v>
      </c>
      <c r="D37" t="s">
        <v>139</v>
      </c>
      <c r="E37"/>
      <c r="F37" s="216">
        <v>38965</v>
      </c>
      <c r="G37" t="s">
        <v>298</v>
      </c>
      <c r="H37" t="s">
        <v>299</v>
      </c>
      <c r="I37" t="s">
        <v>274</v>
      </c>
      <c r="J37" s="228">
        <v>132086.96</v>
      </c>
      <c r="K37" s="230">
        <v>0</v>
      </c>
      <c r="L37" s="151">
        <v>19813.04</v>
      </c>
      <c r="M37" s="151">
        <v>151900</v>
      </c>
      <c r="N37" s="102"/>
      <c r="O37" s="31"/>
      <c r="P37" s="146" t="s">
        <v>131</v>
      </c>
      <c r="Q37" s="183">
        <f t="shared" si="2"/>
        <v>808</v>
      </c>
      <c r="R37" s="186">
        <f t="shared" si="3"/>
        <v>521702</v>
      </c>
      <c r="S37" s="186" t="str">
        <f t="shared" si="4"/>
        <v>YARIS SEDAN CORE MT A/C</v>
      </c>
      <c r="T37" s="186">
        <f t="shared" si="5"/>
        <v>0</v>
      </c>
      <c r="U37" s="187">
        <f t="shared" si="6"/>
        <v>132086.96</v>
      </c>
      <c r="V37" s="124"/>
      <c r="W37" s="146"/>
      <c r="X37" s="103">
        <f t="shared" si="7"/>
        <v>0.01</v>
      </c>
      <c r="Y37" s="104"/>
      <c r="Z37" s="103">
        <f t="shared" si="9"/>
        <v>0</v>
      </c>
      <c r="AA37" s="188">
        <f t="shared" si="10"/>
        <v>0</v>
      </c>
      <c r="AB37" s="165">
        <f t="shared" si="11"/>
        <v>0</v>
      </c>
      <c r="AC37" s="124"/>
      <c r="AD37" s="124"/>
    </row>
    <row r="38" spans="1:30" s="33" customFormat="1" ht="12.75" x14ac:dyDescent="0.2">
      <c r="A38" s="183">
        <f t="shared" si="0"/>
        <v>33</v>
      </c>
      <c r="B38">
        <v>867</v>
      </c>
      <c r="C38">
        <v>521702</v>
      </c>
      <c r="D38" t="s">
        <v>139</v>
      </c>
      <c r="E38"/>
      <c r="F38" s="216">
        <v>38981</v>
      </c>
      <c r="G38" t="s">
        <v>209</v>
      </c>
      <c r="H38" t="s">
        <v>210</v>
      </c>
      <c r="I38" t="s">
        <v>275</v>
      </c>
      <c r="J38" s="228">
        <v>132086.96</v>
      </c>
      <c r="K38" s="230">
        <v>0</v>
      </c>
      <c r="L38" s="151">
        <v>19813.04</v>
      </c>
      <c r="M38" s="151">
        <v>151900</v>
      </c>
      <c r="N38" s="102"/>
      <c r="O38" s="31"/>
      <c r="P38" s="146" t="s">
        <v>131</v>
      </c>
      <c r="Q38" s="183">
        <f t="shared" si="2"/>
        <v>867</v>
      </c>
      <c r="R38" s="186">
        <f t="shared" si="3"/>
        <v>521702</v>
      </c>
      <c r="S38" s="186" t="str">
        <f t="shared" si="4"/>
        <v>YARIS SEDAN CORE MT A/C</v>
      </c>
      <c r="T38" s="186">
        <f t="shared" si="5"/>
        <v>0</v>
      </c>
      <c r="U38" s="187">
        <f t="shared" si="6"/>
        <v>132086.96</v>
      </c>
      <c r="V38" s="124"/>
      <c r="W38" s="146"/>
      <c r="X38" s="103">
        <f t="shared" si="7"/>
        <v>0.01</v>
      </c>
      <c r="Y38" s="104"/>
      <c r="Z38" s="103">
        <f t="shared" si="9"/>
        <v>0</v>
      </c>
      <c r="AA38" s="188">
        <f t="shared" si="10"/>
        <v>0</v>
      </c>
      <c r="AB38" s="165">
        <f t="shared" si="11"/>
        <v>0</v>
      </c>
      <c r="AC38" s="124"/>
      <c r="AD38" s="124"/>
    </row>
    <row r="39" spans="1:30" s="33" customFormat="1" ht="12.75" x14ac:dyDescent="0.2">
      <c r="A39" s="183">
        <f t="shared" si="0"/>
        <v>34</v>
      </c>
      <c r="B39">
        <v>895</v>
      </c>
      <c r="C39">
        <v>521702</v>
      </c>
      <c r="D39" t="s">
        <v>139</v>
      </c>
      <c r="E39"/>
      <c r="F39" s="216">
        <v>38987</v>
      </c>
      <c r="G39" t="s">
        <v>211</v>
      </c>
      <c r="H39" t="s">
        <v>94</v>
      </c>
      <c r="I39" t="s">
        <v>276</v>
      </c>
      <c r="J39" s="228">
        <v>132086.96</v>
      </c>
      <c r="K39" s="230">
        <v>0</v>
      </c>
      <c r="L39" s="151">
        <v>19813.04</v>
      </c>
      <c r="M39" s="151">
        <v>151900</v>
      </c>
      <c r="N39" s="102"/>
      <c r="O39" s="31"/>
      <c r="P39" s="146" t="s">
        <v>131</v>
      </c>
      <c r="Q39" s="183">
        <f t="shared" si="2"/>
        <v>895</v>
      </c>
      <c r="R39" s="186">
        <f t="shared" si="3"/>
        <v>521702</v>
      </c>
      <c r="S39" s="186" t="str">
        <f t="shared" si="4"/>
        <v>YARIS SEDAN CORE MT A/C</v>
      </c>
      <c r="T39" s="186">
        <f t="shared" si="5"/>
        <v>0</v>
      </c>
      <c r="U39" s="187">
        <f t="shared" si="6"/>
        <v>132086.96</v>
      </c>
      <c r="V39" s="124">
        <f>SUM(U37:U39)</f>
        <v>396260.88</v>
      </c>
      <c r="W39" s="146"/>
      <c r="X39" s="103">
        <f t="shared" si="7"/>
        <v>0.01</v>
      </c>
      <c r="Y39" s="104"/>
      <c r="Z39" s="103">
        <f t="shared" si="9"/>
        <v>0</v>
      </c>
      <c r="AA39" s="188">
        <f t="shared" si="10"/>
        <v>0</v>
      </c>
      <c r="AB39" s="165">
        <f t="shared" si="11"/>
        <v>0</v>
      </c>
      <c r="AC39" s="124"/>
      <c r="AD39" s="124"/>
    </row>
    <row r="40" spans="1:30" s="33" customFormat="1" ht="12.75" x14ac:dyDescent="0.2">
      <c r="A40" s="183">
        <f t="shared" si="0"/>
        <v>35</v>
      </c>
      <c r="B40">
        <v>812</v>
      </c>
      <c r="C40">
        <v>521704</v>
      </c>
      <c r="D40" t="s">
        <v>253</v>
      </c>
      <c r="E40"/>
      <c r="F40" s="216">
        <v>38966</v>
      </c>
      <c r="G40" t="s">
        <v>242</v>
      </c>
      <c r="H40" t="s">
        <v>243</v>
      </c>
      <c r="I40" t="s">
        <v>213</v>
      </c>
      <c r="J40" s="228">
        <v>140782.60999999999</v>
      </c>
      <c r="K40" s="230">
        <v>0</v>
      </c>
      <c r="L40" s="151">
        <v>21117.39</v>
      </c>
      <c r="M40" s="151">
        <v>161900</v>
      </c>
      <c r="N40" s="102"/>
      <c r="O40" s="31"/>
      <c r="P40" s="146" t="s">
        <v>131</v>
      </c>
      <c r="Q40" s="183">
        <f t="shared" si="2"/>
        <v>812</v>
      </c>
      <c r="R40" s="186">
        <f t="shared" si="3"/>
        <v>521704</v>
      </c>
      <c r="S40" s="186" t="str">
        <f t="shared" si="4"/>
        <v>YARIS SEDAN PREMIUM MT</v>
      </c>
      <c r="T40" s="186">
        <f t="shared" si="5"/>
        <v>0</v>
      </c>
      <c r="U40" s="187">
        <f t="shared" si="6"/>
        <v>140782.60999999999</v>
      </c>
      <c r="V40" s="124"/>
      <c r="W40" s="146"/>
      <c r="X40" s="103">
        <f t="shared" si="7"/>
        <v>0.01</v>
      </c>
      <c r="Y40" s="104"/>
      <c r="Z40" s="103">
        <f t="shared" si="9"/>
        <v>0</v>
      </c>
      <c r="AA40" s="188">
        <f t="shared" si="10"/>
        <v>0</v>
      </c>
      <c r="AB40" s="165">
        <f t="shared" si="11"/>
        <v>0</v>
      </c>
      <c r="AC40" s="124"/>
      <c r="AD40" s="124"/>
    </row>
    <row r="41" spans="1:30" s="33" customFormat="1" ht="12.75" x14ac:dyDescent="0.2">
      <c r="A41" s="183">
        <f t="shared" si="0"/>
        <v>36</v>
      </c>
      <c r="B41">
        <v>910</v>
      </c>
      <c r="C41">
        <v>521704</v>
      </c>
      <c r="D41" t="s">
        <v>253</v>
      </c>
      <c r="E41"/>
      <c r="F41" s="216">
        <v>38990</v>
      </c>
      <c r="G41" t="s">
        <v>245</v>
      </c>
      <c r="H41" t="s">
        <v>102</v>
      </c>
      <c r="I41" t="s">
        <v>57</v>
      </c>
      <c r="J41" s="228">
        <v>140782.60999999999</v>
      </c>
      <c r="K41" s="230">
        <v>0</v>
      </c>
      <c r="L41" s="151">
        <v>21117.39</v>
      </c>
      <c r="M41" s="151">
        <v>161900</v>
      </c>
      <c r="N41" s="102"/>
      <c r="O41" s="31"/>
      <c r="P41" s="146" t="s">
        <v>131</v>
      </c>
      <c r="Q41" s="183">
        <f t="shared" si="2"/>
        <v>910</v>
      </c>
      <c r="R41" s="186">
        <f t="shared" si="3"/>
        <v>521704</v>
      </c>
      <c r="S41" s="186" t="str">
        <f t="shared" si="4"/>
        <v>YARIS SEDAN PREMIUM MT</v>
      </c>
      <c r="T41" s="186">
        <f t="shared" si="5"/>
        <v>0</v>
      </c>
      <c r="U41" s="187">
        <f t="shared" si="6"/>
        <v>140782.60999999999</v>
      </c>
      <c r="V41" s="124"/>
      <c r="W41" s="146"/>
      <c r="X41" s="103">
        <f t="shared" si="7"/>
        <v>0.01</v>
      </c>
      <c r="Y41" s="104"/>
      <c r="Z41" s="103">
        <f t="shared" si="9"/>
        <v>0</v>
      </c>
      <c r="AA41" s="188">
        <f t="shared" si="10"/>
        <v>0</v>
      </c>
      <c r="AB41" s="165">
        <f t="shared" si="11"/>
        <v>0</v>
      </c>
      <c r="AC41" s="124"/>
      <c r="AD41" s="124"/>
    </row>
    <row r="42" spans="1:30" s="33" customFormat="1" ht="12.75" x14ac:dyDescent="0.2">
      <c r="A42" s="183">
        <f t="shared" si="0"/>
        <v>37</v>
      </c>
      <c r="B42">
        <v>919</v>
      </c>
      <c r="C42">
        <v>521704</v>
      </c>
      <c r="D42" t="s">
        <v>253</v>
      </c>
      <c r="E42"/>
      <c r="F42" s="216">
        <v>38990</v>
      </c>
      <c r="G42" t="s">
        <v>103</v>
      </c>
      <c r="H42" t="s">
        <v>104</v>
      </c>
      <c r="I42" t="s">
        <v>58</v>
      </c>
      <c r="J42" s="228">
        <v>140782.60999999999</v>
      </c>
      <c r="K42" s="230">
        <v>0</v>
      </c>
      <c r="L42" s="151">
        <v>21117.39</v>
      </c>
      <c r="M42" s="151">
        <v>161900</v>
      </c>
      <c r="N42" s="102"/>
      <c r="O42" s="31"/>
      <c r="P42" s="146" t="s">
        <v>131</v>
      </c>
      <c r="Q42" s="183">
        <f t="shared" si="2"/>
        <v>919</v>
      </c>
      <c r="R42" s="186">
        <f t="shared" si="3"/>
        <v>521704</v>
      </c>
      <c r="S42" s="186" t="str">
        <f t="shared" si="4"/>
        <v>YARIS SEDAN PREMIUM MT</v>
      </c>
      <c r="T42" s="186">
        <f t="shared" si="5"/>
        <v>0</v>
      </c>
      <c r="U42" s="187">
        <f t="shared" si="6"/>
        <v>140782.60999999999</v>
      </c>
      <c r="V42" s="124">
        <f>SUM(U40:U42)</f>
        <v>422347.82999999996</v>
      </c>
      <c r="W42" s="146"/>
      <c r="X42" s="103">
        <f t="shared" si="7"/>
        <v>0.01</v>
      </c>
      <c r="Y42" s="104"/>
      <c r="Z42" s="103">
        <f t="shared" si="9"/>
        <v>0</v>
      </c>
      <c r="AA42" s="188">
        <f t="shared" si="10"/>
        <v>0</v>
      </c>
      <c r="AB42" s="165">
        <f t="shared" si="11"/>
        <v>0</v>
      </c>
      <c r="AC42" s="124"/>
      <c r="AD42" s="124"/>
    </row>
    <row r="43" spans="1:30" s="33" customFormat="1" ht="12.75" x14ac:dyDescent="0.2">
      <c r="A43" s="183">
        <f t="shared" si="0"/>
        <v>38</v>
      </c>
      <c r="B43">
        <v>856</v>
      </c>
      <c r="C43">
        <v>521705</v>
      </c>
      <c r="D43" t="s">
        <v>269</v>
      </c>
      <c r="E43"/>
      <c r="F43" s="216">
        <v>38981</v>
      </c>
      <c r="G43" t="s">
        <v>239</v>
      </c>
      <c r="H43" t="s">
        <v>240</v>
      </c>
      <c r="I43" t="s">
        <v>357</v>
      </c>
      <c r="J43" s="228">
        <v>149478.26</v>
      </c>
      <c r="K43" s="230">
        <v>0</v>
      </c>
      <c r="L43" s="151">
        <v>22421.74</v>
      </c>
      <c r="M43" s="151">
        <v>171900</v>
      </c>
      <c r="N43" s="102"/>
      <c r="O43" s="31"/>
      <c r="P43" s="146" t="s">
        <v>131</v>
      </c>
      <c r="Q43" s="183">
        <f t="shared" si="2"/>
        <v>856</v>
      </c>
      <c r="R43" s="186">
        <f t="shared" si="3"/>
        <v>521705</v>
      </c>
      <c r="S43" s="186" t="str">
        <f t="shared" si="4"/>
        <v>YARIS SEDAN PREMIUM AT</v>
      </c>
      <c r="T43" s="186">
        <f t="shared" si="5"/>
        <v>0</v>
      </c>
      <c r="U43" s="187">
        <f t="shared" si="6"/>
        <v>149478.26</v>
      </c>
      <c r="V43" s="124">
        <f>U43</f>
        <v>149478.26</v>
      </c>
      <c r="W43" s="146"/>
      <c r="X43" s="103">
        <f t="shared" si="7"/>
        <v>0.01</v>
      </c>
      <c r="Y43" s="104"/>
      <c r="Z43" s="103">
        <f t="shared" si="9"/>
        <v>0</v>
      </c>
      <c r="AA43" s="188">
        <f t="shared" si="10"/>
        <v>0</v>
      </c>
      <c r="AB43" s="165">
        <f t="shared" si="11"/>
        <v>0</v>
      </c>
      <c r="AC43" s="124"/>
      <c r="AD43" s="124"/>
    </row>
    <row r="44" spans="1:30" s="33" customFormat="1" ht="12.75" x14ac:dyDescent="0.2">
      <c r="A44" s="183">
        <f t="shared" si="0"/>
        <v>39</v>
      </c>
      <c r="B44">
        <v>810</v>
      </c>
      <c r="C44">
        <v>1520107</v>
      </c>
      <c r="D44" t="s">
        <v>221</v>
      </c>
      <c r="E44"/>
      <c r="F44" s="216">
        <v>38965</v>
      </c>
      <c r="G44" t="s">
        <v>23</v>
      </c>
      <c r="H44" t="s">
        <v>24</v>
      </c>
      <c r="I44" t="s">
        <v>388</v>
      </c>
      <c r="J44" s="228">
        <v>175355.25</v>
      </c>
      <c r="K44" s="242">
        <v>4383.88</v>
      </c>
      <c r="L44" s="151">
        <v>26960.87</v>
      </c>
      <c r="M44" s="151">
        <v>206700</v>
      </c>
      <c r="N44" s="102"/>
      <c r="O44" s="31"/>
      <c r="P44" s="146" t="s">
        <v>131</v>
      </c>
      <c r="Q44" s="183">
        <f t="shared" si="2"/>
        <v>810</v>
      </c>
      <c r="R44" s="186">
        <f t="shared" si="3"/>
        <v>1520107</v>
      </c>
      <c r="S44" s="186" t="str">
        <f t="shared" si="4"/>
        <v>HIACE PANEL SUPER LARGA</v>
      </c>
      <c r="T44" s="186">
        <f t="shared" si="5"/>
        <v>0</v>
      </c>
      <c r="U44" s="187">
        <f t="shared" si="6"/>
        <v>175355.25</v>
      </c>
      <c r="V44" s="124"/>
      <c r="W44" s="146"/>
      <c r="X44" s="103">
        <f t="shared" si="7"/>
        <v>0.01</v>
      </c>
      <c r="Y44" s="138">
        <f t="shared" si="8"/>
        <v>0.02</v>
      </c>
      <c r="Z44" s="103">
        <f t="shared" si="9"/>
        <v>0</v>
      </c>
      <c r="AA44" s="103">
        <f t="shared" si="10"/>
        <v>1753.5524</v>
      </c>
      <c r="AB44" s="165">
        <f t="shared" si="11"/>
        <v>2630.3276000000001</v>
      </c>
      <c r="AC44" s="124"/>
      <c r="AD44" s="124"/>
    </row>
    <row r="45" spans="1:30" s="252" customFormat="1" ht="12.75" x14ac:dyDescent="0.2">
      <c r="A45" s="183">
        <f t="shared" si="0"/>
        <v>40</v>
      </c>
      <c r="B45">
        <v>835</v>
      </c>
      <c r="C45">
        <v>1520107</v>
      </c>
      <c r="D45" t="s">
        <v>221</v>
      </c>
      <c r="E45"/>
      <c r="F45" s="216">
        <v>38975</v>
      </c>
      <c r="G45" t="s">
        <v>334</v>
      </c>
      <c r="H45" t="s">
        <v>335</v>
      </c>
      <c r="I45" t="s">
        <v>207</v>
      </c>
      <c r="J45" s="228">
        <v>175355.25</v>
      </c>
      <c r="K45" s="242">
        <v>4383.88</v>
      </c>
      <c r="L45" s="151">
        <v>26960.87</v>
      </c>
      <c r="M45" s="151">
        <v>206700</v>
      </c>
      <c r="N45" s="102"/>
      <c r="O45" s="31"/>
      <c r="P45" s="146" t="s">
        <v>131</v>
      </c>
      <c r="Q45" s="183">
        <f t="shared" si="2"/>
        <v>835</v>
      </c>
      <c r="R45" s="186">
        <f t="shared" si="3"/>
        <v>1520107</v>
      </c>
      <c r="S45" s="186" t="str">
        <f t="shared" si="4"/>
        <v>HIACE PANEL SUPER LARGA</v>
      </c>
      <c r="T45" s="186">
        <f t="shared" si="5"/>
        <v>0</v>
      </c>
      <c r="U45" s="187">
        <f t="shared" si="6"/>
        <v>175355.25</v>
      </c>
      <c r="V45" s="124"/>
      <c r="W45" s="146"/>
      <c r="X45" s="103">
        <f t="shared" si="7"/>
        <v>0.01</v>
      </c>
      <c r="Y45" s="138">
        <f t="shared" si="8"/>
        <v>0.02</v>
      </c>
      <c r="Z45" s="103">
        <f t="shared" si="9"/>
        <v>0</v>
      </c>
      <c r="AA45" s="103">
        <f t="shared" si="10"/>
        <v>1753.5524</v>
      </c>
      <c r="AB45" s="165">
        <f t="shared" si="11"/>
        <v>2630.3276000000001</v>
      </c>
      <c r="AC45" s="249"/>
      <c r="AD45" s="249"/>
    </row>
    <row r="46" spans="1:30" s="33" customFormat="1" ht="12.75" x14ac:dyDescent="0.2">
      <c r="A46" s="183">
        <f t="shared" si="0"/>
        <v>41</v>
      </c>
      <c r="B46">
        <v>837</v>
      </c>
      <c r="C46">
        <v>1520107</v>
      </c>
      <c r="D46" t="s">
        <v>221</v>
      </c>
      <c r="E46"/>
      <c r="F46" s="216">
        <v>38975</v>
      </c>
      <c r="G46" t="s">
        <v>336</v>
      </c>
      <c r="H46" t="s">
        <v>337</v>
      </c>
      <c r="I46" t="s">
        <v>208</v>
      </c>
      <c r="J46" s="228">
        <v>175355.25</v>
      </c>
      <c r="K46" s="242">
        <v>4383.88</v>
      </c>
      <c r="L46" s="151">
        <v>26960.87</v>
      </c>
      <c r="M46" s="151">
        <v>206700</v>
      </c>
      <c r="N46" s="102"/>
      <c r="O46" s="31"/>
      <c r="P46" s="146" t="s">
        <v>131</v>
      </c>
      <c r="Q46" s="183">
        <f t="shared" si="2"/>
        <v>837</v>
      </c>
      <c r="R46" s="186">
        <f t="shared" si="3"/>
        <v>1520107</v>
      </c>
      <c r="S46" s="186" t="str">
        <f t="shared" si="4"/>
        <v>HIACE PANEL SUPER LARGA</v>
      </c>
      <c r="T46" s="186">
        <f t="shared" si="5"/>
        <v>0</v>
      </c>
      <c r="U46" s="187">
        <f t="shared" si="6"/>
        <v>175355.25</v>
      </c>
      <c r="V46" s="124"/>
      <c r="W46" s="146"/>
      <c r="X46" s="103">
        <f t="shared" si="7"/>
        <v>0.01</v>
      </c>
      <c r="Y46" s="138">
        <f t="shared" si="8"/>
        <v>0.02</v>
      </c>
      <c r="Z46" s="103">
        <f t="shared" si="9"/>
        <v>0</v>
      </c>
      <c r="AA46" s="103">
        <f t="shared" si="10"/>
        <v>1753.5524</v>
      </c>
      <c r="AB46" s="165">
        <f t="shared" si="11"/>
        <v>2630.3276000000001</v>
      </c>
      <c r="AC46" s="124"/>
      <c r="AD46" s="124"/>
    </row>
    <row r="47" spans="1:30" s="33" customFormat="1" ht="12.75" x14ac:dyDescent="0.2">
      <c r="A47" s="183">
        <f t="shared" si="0"/>
        <v>42</v>
      </c>
      <c r="B47">
        <v>843</v>
      </c>
      <c r="C47">
        <v>1520107</v>
      </c>
      <c r="D47" t="s">
        <v>221</v>
      </c>
      <c r="E47"/>
      <c r="F47" s="216">
        <v>38978</v>
      </c>
      <c r="G47" t="s">
        <v>318</v>
      </c>
      <c r="H47" t="s">
        <v>319</v>
      </c>
      <c r="I47" t="s">
        <v>65</v>
      </c>
      <c r="J47" s="228">
        <v>175355.25</v>
      </c>
      <c r="K47" s="242">
        <v>4383.88</v>
      </c>
      <c r="L47" s="151">
        <v>26960.87</v>
      </c>
      <c r="M47" s="151">
        <v>206700</v>
      </c>
      <c r="N47" s="102"/>
      <c r="O47" s="31"/>
      <c r="P47" s="146" t="s">
        <v>131</v>
      </c>
      <c r="Q47" s="183">
        <f t="shared" si="2"/>
        <v>843</v>
      </c>
      <c r="R47" s="186">
        <f t="shared" si="3"/>
        <v>1520107</v>
      </c>
      <c r="S47" s="186" t="str">
        <f t="shared" si="4"/>
        <v>HIACE PANEL SUPER LARGA</v>
      </c>
      <c r="T47" s="186">
        <f t="shared" si="5"/>
        <v>0</v>
      </c>
      <c r="U47" s="187">
        <f t="shared" si="6"/>
        <v>175355.25</v>
      </c>
      <c r="V47" s="124"/>
      <c r="W47" s="146"/>
      <c r="X47" s="103">
        <f t="shared" si="7"/>
        <v>0.01</v>
      </c>
      <c r="Y47" s="138">
        <f t="shared" si="8"/>
        <v>0.02</v>
      </c>
      <c r="Z47" s="103">
        <f t="shared" si="9"/>
        <v>0</v>
      </c>
      <c r="AA47" s="103">
        <f t="shared" si="10"/>
        <v>1753.5524</v>
      </c>
      <c r="AB47" s="165">
        <f t="shared" si="11"/>
        <v>2630.3276000000001</v>
      </c>
      <c r="AC47" s="124"/>
      <c r="AD47" s="124"/>
    </row>
    <row r="48" spans="1:30" s="33" customFormat="1" ht="12.75" x14ac:dyDescent="0.2">
      <c r="A48" s="183">
        <f t="shared" si="0"/>
        <v>43</v>
      </c>
      <c r="B48">
        <v>862</v>
      </c>
      <c r="C48">
        <v>1520107</v>
      </c>
      <c r="D48" t="s">
        <v>221</v>
      </c>
      <c r="E48"/>
      <c r="F48" s="216">
        <v>38981</v>
      </c>
      <c r="G48" t="s">
        <v>320</v>
      </c>
      <c r="H48" t="s">
        <v>321</v>
      </c>
      <c r="I48" t="s">
        <v>66</v>
      </c>
      <c r="J48" s="228">
        <v>175355.25</v>
      </c>
      <c r="K48" s="242">
        <v>4383.88</v>
      </c>
      <c r="L48" s="151">
        <v>26960.87</v>
      </c>
      <c r="M48" s="151">
        <v>206700</v>
      </c>
      <c r="N48" s="102"/>
      <c r="O48" s="31"/>
      <c r="P48" s="146" t="s">
        <v>131</v>
      </c>
      <c r="Q48" s="183">
        <f t="shared" si="2"/>
        <v>862</v>
      </c>
      <c r="R48" s="186">
        <f t="shared" si="3"/>
        <v>1520107</v>
      </c>
      <c r="S48" s="186" t="str">
        <f t="shared" si="4"/>
        <v>HIACE PANEL SUPER LARGA</v>
      </c>
      <c r="T48" s="186">
        <f t="shared" si="5"/>
        <v>0</v>
      </c>
      <c r="U48" s="187">
        <f t="shared" si="6"/>
        <v>175355.25</v>
      </c>
      <c r="V48" s="124"/>
      <c r="W48" s="146"/>
      <c r="X48" s="103">
        <f t="shared" si="7"/>
        <v>0.01</v>
      </c>
      <c r="Y48" s="138">
        <f t="shared" si="8"/>
        <v>0.02</v>
      </c>
      <c r="Z48" s="103">
        <f t="shared" si="9"/>
        <v>0</v>
      </c>
      <c r="AA48" s="103">
        <f t="shared" si="10"/>
        <v>1753.5524</v>
      </c>
      <c r="AB48" s="165">
        <f t="shared" si="11"/>
        <v>2630.3276000000001</v>
      </c>
      <c r="AC48" s="124"/>
      <c r="AD48" s="124"/>
    </row>
    <row r="49" spans="1:30" s="33" customFormat="1" ht="12.75" x14ac:dyDescent="0.2">
      <c r="A49" s="183">
        <f t="shared" si="0"/>
        <v>44</v>
      </c>
      <c r="B49">
        <v>869</v>
      </c>
      <c r="C49">
        <v>1520107</v>
      </c>
      <c r="D49" t="s">
        <v>221</v>
      </c>
      <c r="E49"/>
      <c r="F49" s="216">
        <v>38982</v>
      </c>
      <c r="G49" t="s">
        <v>322</v>
      </c>
      <c r="H49" t="s">
        <v>323</v>
      </c>
      <c r="I49" t="s">
        <v>67</v>
      </c>
      <c r="J49" s="228">
        <v>175355.25</v>
      </c>
      <c r="K49" s="242">
        <v>4383.88</v>
      </c>
      <c r="L49" s="151">
        <v>26960.87</v>
      </c>
      <c r="M49" s="151">
        <v>206700</v>
      </c>
      <c r="N49" s="102"/>
      <c r="O49" s="31"/>
      <c r="P49" s="146" t="s">
        <v>131</v>
      </c>
      <c r="Q49" s="183">
        <f t="shared" si="2"/>
        <v>869</v>
      </c>
      <c r="R49" s="186">
        <f t="shared" si="3"/>
        <v>1520107</v>
      </c>
      <c r="S49" s="186" t="str">
        <f t="shared" si="4"/>
        <v>HIACE PANEL SUPER LARGA</v>
      </c>
      <c r="T49" s="186">
        <f t="shared" si="5"/>
        <v>0</v>
      </c>
      <c r="U49" s="187">
        <f t="shared" si="6"/>
        <v>175355.25</v>
      </c>
      <c r="V49" s="124"/>
      <c r="W49" s="146"/>
      <c r="X49" s="103">
        <f t="shared" si="7"/>
        <v>0.01</v>
      </c>
      <c r="Y49" s="138">
        <f t="shared" si="8"/>
        <v>0.02</v>
      </c>
      <c r="Z49" s="103">
        <f t="shared" si="9"/>
        <v>0</v>
      </c>
      <c r="AA49" s="103">
        <f t="shared" si="10"/>
        <v>1753.5524</v>
      </c>
      <c r="AB49" s="165">
        <f t="shared" si="11"/>
        <v>2630.3276000000001</v>
      </c>
      <c r="AC49" s="124"/>
      <c r="AD49" s="124"/>
    </row>
    <row r="50" spans="1:30" s="33" customFormat="1" ht="12.75" x14ac:dyDescent="0.2">
      <c r="A50" s="183">
        <f t="shared" si="0"/>
        <v>45</v>
      </c>
      <c r="B50">
        <v>889</v>
      </c>
      <c r="C50">
        <v>1520107</v>
      </c>
      <c r="D50" t="s">
        <v>221</v>
      </c>
      <c r="E50"/>
      <c r="F50" s="216">
        <v>38987</v>
      </c>
      <c r="G50" t="s">
        <v>324</v>
      </c>
      <c r="H50" t="s">
        <v>205</v>
      </c>
      <c r="I50" t="s">
        <v>68</v>
      </c>
      <c r="J50" s="228">
        <v>175355.25</v>
      </c>
      <c r="K50" s="242">
        <v>4383.88</v>
      </c>
      <c r="L50" s="151">
        <v>26960.87</v>
      </c>
      <c r="M50" s="151">
        <v>206700</v>
      </c>
      <c r="N50" s="102"/>
      <c r="O50" s="31"/>
      <c r="P50" s="146" t="s">
        <v>131</v>
      </c>
      <c r="Q50" s="183">
        <f t="shared" si="2"/>
        <v>889</v>
      </c>
      <c r="R50" s="186">
        <f t="shared" si="3"/>
        <v>1520107</v>
      </c>
      <c r="S50" s="186" t="str">
        <f t="shared" si="4"/>
        <v>HIACE PANEL SUPER LARGA</v>
      </c>
      <c r="T50" s="186">
        <f t="shared" si="5"/>
        <v>0</v>
      </c>
      <c r="U50" s="187">
        <f t="shared" si="6"/>
        <v>175355.25</v>
      </c>
      <c r="V50" s="124"/>
      <c r="W50" s="146"/>
      <c r="X50" s="103">
        <f t="shared" si="7"/>
        <v>0.01</v>
      </c>
      <c r="Y50" s="138">
        <f t="shared" si="8"/>
        <v>0.02</v>
      </c>
      <c r="Z50" s="103">
        <f t="shared" si="9"/>
        <v>0</v>
      </c>
      <c r="AA50" s="103">
        <f t="shared" si="10"/>
        <v>1753.5524</v>
      </c>
      <c r="AB50" s="165">
        <f t="shared" si="11"/>
        <v>2630.3276000000001</v>
      </c>
      <c r="AC50" s="124"/>
      <c r="AD50" s="124"/>
    </row>
    <row r="51" spans="1:30" s="33" customFormat="1" ht="12.75" x14ac:dyDescent="0.2">
      <c r="A51" s="183">
        <f t="shared" si="0"/>
        <v>46</v>
      </c>
      <c r="B51">
        <v>900</v>
      </c>
      <c r="C51">
        <v>1520107</v>
      </c>
      <c r="D51" t="s">
        <v>221</v>
      </c>
      <c r="E51"/>
      <c r="F51" s="216">
        <v>38988</v>
      </c>
      <c r="G51" t="s">
        <v>206</v>
      </c>
      <c r="H51" t="s">
        <v>291</v>
      </c>
      <c r="I51" t="s">
        <v>17</v>
      </c>
      <c r="J51" s="228">
        <v>175355.25</v>
      </c>
      <c r="K51" s="242">
        <v>4383.88</v>
      </c>
      <c r="L51" s="151">
        <v>26960.87</v>
      </c>
      <c r="M51" s="151">
        <v>206700</v>
      </c>
      <c r="N51" s="102"/>
      <c r="O51" s="31"/>
      <c r="P51" s="146" t="s">
        <v>131</v>
      </c>
      <c r="Q51" s="183">
        <f t="shared" si="2"/>
        <v>900</v>
      </c>
      <c r="R51" s="186">
        <f t="shared" si="3"/>
        <v>1520107</v>
      </c>
      <c r="S51" s="186" t="str">
        <f t="shared" si="4"/>
        <v>HIACE PANEL SUPER LARGA</v>
      </c>
      <c r="T51" s="186">
        <f t="shared" si="5"/>
        <v>0</v>
      </c>
      <c r="U51" s="187">
        <f t="shared" si="6"/>
        <v>175355.25</v>
      </c>
      <c r="V51" s="124">
        <f>SUM(U44:U51)</f>
        <v>1402842</v>
      </c>
      <c r="W51" s="146"/>
      <c r="X51" s="103">
        <f t="shared" si="7"/>
        <v>0.01</v>
      </c>
      <c r="Y51" s="138">
        <f t="shared" si="8"/>
        <v>0.02</v>
      </c>
      <c r="Z51" s="103">
        <f t="shared" si="9"/>
        <v>0</v>
      </c>
      <c r="AA51" s="103">
        <f t="shared" si="10"/>
        <v>1753.5524</v>
      </c>
      <c r="AB51" s="165">
        <f t="shared" si="11"/>
        <v>2630.3276000000001</v>
      </c>
      <c r="AC51" s="124"/>
      <c r="AD51" s="124"/>
    </row>
    <row r="52" spans="1:30" s="33" customFormat="1" ht="12.75" x14ac:dyDescent="0.2">
      <c r="A52" s="183">
        <f t="shared" si="0"/>
        <v>47</v>
      </c>
      <c r="B52">
        <v>929</v>
      </c>
      <c r="C52">
        <v>1520302</v>
      </c>
      <c r="D52" t="s">
        <v>138</v>
      </c>
      <c r="E52"/>
      <c r="F52" s="216">
        <v>38990</v>
      </c>
      <c r="G52" t="s">
        <v>120</v>
      </c>
      <c r="H52" t="s">
        <v>121</v>
      </c>
      <c r="I52" t="s">
        <v>127</v>
      </c>
      <c r="J52" s="228">
        <v>252608.63</v>
      </c>
      <c r="K52" s="242">
        <v>12087.02</v>
      </c>
      <c r="L52" s="151">
        <v>39704.35</v>
      </c>
      <c r="M52" s="151">
        <v>304400</v>
      </c>
      <c r="N52" s="102"/>
      <c r="O52" s="31"/>
      <c r="P52" s="146" t="s">
        <v>131</v>
      </c>
      <c r="Q52" s="183">
        <f t="shared" si="2"/>
        <v>929</v>
      </c>
      <c r="R52" s="186">
        <f t="shared" si="3"/>
        <v>1520302</v>
      </c>
      <c r="S52" s="186" t="str">
        <f t="shared" si="4"/>
        <v>TACOMA DOB CAB TRD SPORT DOB.CABINA</v>
      </c>
      <c r="T52" s="186">
        <f t="shared" si="5"/>
        <v>0</v>
      </c>
      <c r="U52" s="187">
        <f t="shared" si="6"/>
        <v>252608.63</v>
      </c>
      <c r="V52" s="124">
        <f>U52</f>
        <v>252608.63</v>
      </c>
      <c r="W52" s="124">
        <f>SUM(U18:U52)</f>
        <v>6902132.5300000012</v>
      </c>
      <c r="X52" s="103">
        <f t="shared" si="7"/>
        <v>0.01</v>
      </c>
      <c r="Y52" s="104">
        <f t="shared" si="8"/>
        <v>0.02</v>
      </c>
      <c r="Z52" s="103">
        <f t="shared" si="9"/>
        <v>0</v>
      </c>
      <c r="AA52" s="103">
        <f t="shared" si="10"/>
        <v>5052.1724000000004</v>
      </c>
      <c r="AB52" s="165">
        <f t="shared" si="11"/>
        <v>7034.8476000000001</v>
      </c>
      <c r="AC52" s="124"/>
      <c r="AD52" s="124"/>
    </row>
    <row r="53" spans="1:30" s="33" customFormat="1" ht="12.75" x14ac:dyDescent="0.2">
      <c r="A53" s="183">
        <f t="shared" si="0"/>
        <v>48</v>
      </c>
      <c r="B53" s="224">
        <v>932</v>
      </c>
      <c r="C53" s="224">
        <v>520102</v>
      </c>
      <c r="D53" s="224" t="s">
        <v>261</v>
      </c>
      <c r="E53" s="224"/>
      <c r="F53" s="225">
        <v>38990</v>
      </c>
      <c r="G53" s="224" t="s">
        <v>2</v>
      </c>
      <c r="H53" s="224" t="s">
        <v>71</v>
      </c>
      <c r="I53" s="224" t="s">
        <v>185</v>
      </c>
      <c r="J53" s="229">
        <v>206871.24</v>
      </c>
      <c r="K53" s="232">
        <v>6172.24</v>
      </c>
      <c r="L53" s="226">
        <v>31956.52</v>
      </c>
      <c r="M53" s="226">
        <v>245000</v>
      </c>
      <c r="N53" s="168"/>
      <c r="O53" s="211"/>
      <c r="P53" s="227" t="s">
        <v>266</v>
      </c>
      <c r="Q53" s="183"/>
      <c r="R53" s="186"/>
      <c r="S53" s="186"/>
      <c r="T53" s="186"/>
      <c r="U53" s="187"/>
      <c r="V53" s="124"/>
      <c r="W53" s="146"/>
      <c r="X53" s="103"/>
      <c r="Y53" s="104"/>
      <c r="Z53" s="103"/>
      <c r="AA53" s="103"/>
      <c r="AB53" s="165"/>
      <c r="AC53" s="124"/>
      <c r="AD53" s="124"/>
    </row>
    <row r="54" spans="1:30" s="33" customFormat="1" ht="12.75" x14ac:dyDescent="0.2">
      <c r="A54" s="183">
        <f t="shared" si="0"/>
        <v>49</v>
      </c>
      <c r="B54" s="224">
        <v>815</v>
      </c>
      <c r="C54" s="224">
        <v>520504</v>
      </c>
      <c r="D54" s="224" t="s">
        <v>132</v>
      </c>
      <c r="E54" s="224"/>
      <c r="F54" s="225">
        <v>38967</v>
      </c>
      <c r="G54" s="224" t="s">
        <v>398</v>
      </c>
      <c r="H54" s="224" t="s">
        <v>246</v>
      </c>
      <c r="I54" s="224" t="s">
        <v>404</v>
      </c>
      <c r="J54" s="253">
        <v>316203.48</v>
      </c>
      <c r="K54" s="232">
        <v>22144.35</v>
      </c>
      <c r="L54" s="226">
        <v>50752.17</v>
      </c>
      <c r="M54" s="226">
        <v>389100</v>
      </c>
      <c r="N54" s="168"/>
      <c r="O54" s="211"/>
      <c r="P54" s="227" t="s">
        <v>266</v>
      </c>
      <c r="Q54" s="183"/>
      <c r="R54" s="186"/>
      <c r="S54" s="186"/>
      <c r="T54" s="186">
        <f>COUNT(T6:T52)</f>
        <v>47</v>
      </c>
      <c r="U54" s="184">
        <f>SUM(U6:U52)</f>
        <v>9590028.6699999999</v>
      </c>
      <c r="V54" s="124">
        <f>SUM(V6:V52)</f>
        <v>9590028.6699999999</v>
      </c>
      <c r="W54" s="124">
        <f>SUM(W6:W52)</f>
        <v>9590028.6700000018</v>
      </c>
      <c r="X54" s="103"/>
      <c r="Y54" s="104"/>
      <c r="Z54" s="103"/>
      <c r="AA54" s="184">
        <f>SUM(AA5:AA52)</f>
        <v>153024.83079999988</v>
      </c>
      <c r="AB54" s="165"/>
      <c r="AC54" s="124"/>
      <c r="AD54" s="124"/>
    </row>
    <row r="55" spans="1:30" s="33" customFormat="1" ht="12.75" x14ac:dyDescent="0.2">
      <c r="A55" s="183">
        <f t="shared" si="0"/>
        <v>50</v>
      </c>
      <c r="B55" s="224">
        <v>821</v>
      </c>
      <c r="C55" s="224">
        <v>521705</v>
      </c>
      <c r="D55" s="224" t="s">
        <v>269</v>
      </c>
      <c r="E55" s="224"/>
      <c r="F55" s="225">
        <v>38971</v>
      </c>
      <c r="G55" s="224" t="s">
        <v>270</v>
      </c>
      <c r="H55" s="224" t="s">
        <v>238</v>
      </c>
      <c r="I55" s="224" t="s">
        <v>356</v>
      </c>
      <c r="J55" s="229">
        <v>149478.26</v>
      </c>
      <c r="K55" s="232">
        <v>0</v>
      </c>
      <c r="L55" s="226">
        <v>22421.74</v>
      </c>
      <c r="M55" s="226">
        <v>171900</v>
      </c>
      <c r="N55" s="168"/>
      <c r="O55" s="211"/>
      <c r="P55" s="227" t="s">
        <v>266</v>
      </c>
      <c r="Q55" s="183"/>
      <c r="R55" s="186"/>
      <c r="S55" s="186"/>
      <c r="T55" s="186"/>
      <c r="U55" s="187"/>
      <c r="V55" s="124"/>
      <c r="W55" s="146"/>
      <c r="X55" s="103"/>
      <c r="Y55" s="104"/>
      <c r="Z55" s="103"/>
      <c r="AA55" s="237">
        <v>322237.77</v>
      </c>
      <c r="AB55" s="165" t="s">
        <v>258</v>
      </c>
      <c r="AC55" s="124"/>
      <c r="AD55" s="124"/>
    </row>
    <row r="56" spans="1:30" s="33" customFormat="1" ht="12.75" x14ac:dyDescent="0.2">
      <c r="A56" s="183">
        <f t="shared" si="0"/>
        <v>51</v>
      </c>
      <c r="B56">
        <v>826</v>
      </c>
      <c r="C56">
        <v>520108</v>
      </c>
      <c r="D56" t="s">
        <v>397</v>
      </c>
      <c r="E56"/>
      <c r="F56" s="216">
        <v>38968</v>
      </c>
      <c r="G56" t="s">
        <v>371</v>
      </c>
      <c r="H56" t="s">
        <v>372</v>
      </c>
      <c r="I56" t="s">
        <v>107</v>
      </c>
      <c r="J56" s="228">
        <v>179213.42</v>
      </c>
      <c r="K56" s="231">
        <v>0</v>
      </c>
      <c r="L56" s="151">
        <v>26882.01</v>
      </c>
      <c r="M56" s="151">
        <v>206095.43</v>
      </c>
      <c r="N56" s="102"/>
      <c r="O56" s="31"/>
      <c r="P56" s="146" t="s">
        <v>284</v>
      </c>
      <c r="Q56" s="183"/>
      <c r="R56" s="186"/>
      <c r="S56" s="186"/>
      <c r="T56" s="186"/>
      <c r="U56" s="187"/>
      <c r="V56" s="124"/>
      <c r="W56" s="146"/>
      <c r="X56" s="103"/>
      <c r="Y56" s="104"/>
      <c r="Z56" s="103"/>
      <c r="AA56" s="103"/>
      <c r="AB56" s="165"/>
      <c r="AC56" s="124"/>
      <c r="AD56" s="124"/>
    </row>
    <row r="57" spans="1:30" s="33" customFormat="1" ht="12.75" x14ac:dyDescent="0.2">
      <c r="A57" s="183">
        <f t="shared" si="0"/>
        <v>52</v>
      </c>
      <c r="B57">
        <v>840</v>
      </c>
      <c r="C57">
        <v>520108</v>
      </c>
      <c r="D57" t="s">
        <v>397</v>
      </c>
      <c r="E57"/>
      <c r="F57" s="216">
        <v>38975</v>
      </c>
      <c r="G57" t="s">
        <v>373</v>
      </c>
      <c r="H57" t="s">
        <v>135</v>
      </c>
      <c r="I57" t="s">
        <v>389</v>
      </c>
      <c r="J57" s="228">
        <v>179213.42</v>
      </c>
      <c r="K57" s="254">
        <v>0</v>
      </c>
      <c r="L57" s="151">
        <v>26882.01</v>
      </c>
      <c r="M57" s="151">
        <v>206095.43</v>
      </c>
      <c r="N57" s="102"/>
      <c r="O57" s="31"/>
      <c r="P57" s="146" t="s">
        <v>284</v>
      </c>
      <c r="Q57" s="183"/>
      <c r="R57" s="186"/>
      <c r="S57" s="186"/>
      <c r="T57" s="186"/>
      <c r="U57" s="184"/>
      <c r="V57" s="124"/>
      <c r="W57" s="146"/>
      <c r="X57" s="103"/>
      <c r="Y57" s="104"/>
      <c r="Z57" s="103"/>
      <c r="AA57" s="103">
        <f>AA54-AA55</f>
        <v>-169212.93920000014</v>
      </c>
      <c r="AB57" s="165"/>
      <c r="AC57" s="124"/>
      <c r="AD57" s="124"/>
    </row>
    <row r="58" spans="1:30" s="33" customFormat="1" ht="12.75" x14ac:dyDescent="0.2">
      <c r="A58" s="183">
        <f t="shared" si="0"/>
        <v>53</v>
      </c>
      <c r="B58">
        <v>885</v>
      </c>
      <c r="C58">
        <v>520108</v>
      </c>
      <c r="D58" t="s">
        <v>397</v>
      </c>
      <c r="E58"/>
      <c r="F58" s="216">
        <v>38986</v>
      </c>
      <c r="G58" t="s">
        <v>374</v>
      </c>
      <c r="H58" t="s">
        <v>372</v>
      </c>
      <c r="I58" t="s">
        <v>390</v>
      </c>
      <c r="J58" s="228">
        <v>179213.42</v>
      </c>
      <c r="K58" s="231">
        <v>0</v>
      </c>
      <c r="L58" s="151">
        <v>26882.01</v>
      </c>
      <c r="M58" s="151">
        <v>206095.43</v>
      </c>
      <c r="N58" s="102"/>
      <c r="O58" s="31"/>
      <c r="P58" s="146" t="s">
        <v>284</v>
      </c>
      <c r="Q58" s="183"/>
      <c r="R58" s="186"/>
      <c r="S58" s="186"/>
      <c r="T58" s="235">
        <f>COUNT(X6:X52)-T59-T60</f>
        <v>23</v>
      </c>
      <c r="U58" s="239">
        <f>SUM(U6:U52)-U59-U60</f>
        <v>5917207.0899999999</v>
      </c>
      <c r="V58" s="124"/>
      <c r="W58" s="146"/>
      <c r="X58" s="103"/>
      <c r="Y58" s="104"/>
      <c r="Z58" s="103"/>
      <c r="AA58" s="103"/>
      <c r="AB58" s="165"/>
      <c r="AC58" s="124"/>
      <c r="AD58" s="124"/>
    </row>
    <row r="59" spans="1:30" s="33" customFormat="1" ht="12.75" x14ac:dyDescent="0.2">
      <c r="A59" s="183">
        <f t="shared" si="0"/>
        <v>54</v>
      </c>
      <c r="B59">
        <v>909</v>
      </c>
      <c r="C59">
        <v>520109</v>
      </c>
      <c r="D59" t="s">
        <v>255</v>
      </c>
      <c r="E59"/>
      <c r="F59" s="216">
        <v>38989</v>
      </c>
      <c r="G59" t="s">
        <v>29</v>
      </c>
      <c r="H59" t="s">
        <v>62</v>
      </c>
      <c r="I59" t="s">
        <v>362</v>
      </c>
      <c r="J59" s="228">
        <v>204206.66</v>
      </c>
      <c r="K59" s="231">
        <v>0</v>
      </c>
      <c r="L59" s="151">
        <v>30631</v>
      </c>
      <c r="M59" s="151">
        <v>234837.66</v>
      </c>
      <c r="N59" s="102"/>
      <c r="O59" s="31"/>
      <c r="P59" s="146" t="s">
        <v>284</v>
      </c>
      <c r="Q59" s="183"/>
      <c r="R59" s="186"/>
      <c r="S59" s="186"/>
      <c r="T59" s="233">
        <f>COUNT(T12,T13,T14,T44:T51)</f>
        <v>11</v>
      </c>
      <c r="U59" s="240">
        <f>U12+U13+U14+U44+U45+U46+U47+U48+U49+U50+U51</f>
        <v>1899699.82</v>
      </c>
      <c r="V59" s="124"/>
      <c r="W59" s="146"/>
      <c r="X59" s="103"/>
      <c r="Y59" s="104"/>
      <c r="Z59" s="103"/>
      <c r="AA59" s="103"/>
      <c r="AB59" s="165"/>
      <c r="AC59" s="124"/>
      <c r="AD59" s="124"/>
    </row>
    <row r="60" spans="1:30" s="33" customFormat="1" ht="12.75" x14ac:dyDescent="0.2">
      <c r="A60" s="183">
        <f t="shared" si="0"/>
        <v>55</v>
      </c>
      <c r="B60">
        <v>834</v>
      </c>
      <c r="C60">
        <v>520110</v>
      </c>
      <c r="D60" t="s">
        <v>261</v>
      </c>
      <c r="E60"/>
      <c r="F60" s="216">
        <v>38974</v>
      </c>
      <c r="G60" t="s">
        <v>203</v>
      </c>
      <c r="H60" t="s">
        <v>372</v>
      </c>
      <c r="I60" t="s">
        <v>363</v>
      </c>
      <c r="J60" s="228">
        <v>230486</v>
      </c>
      <c r="K60" s="231">
        <v>0</v>
      </c>
      <c r="L60" s="151">
        <v>34572.9</v>
      </c>
      <c r="M60" s="151">
        <v>265058.90000000002</v>
      </c>
      <c r="N60" s="102"/>
      <c r="O60" s="31"/>
      <c r="P60" s="146" t="s">
        <v>284</v>
      </c>
      <c r="Q60" s="183"/>
      <c r="R60" s="186"/>
      <c r="S60" s="186"/>
      <c r="T60" s="234">
        <f>COUNT(U10:U11,U32:U35,U37:U43)</f>
        <v>13</v>
      </c>
      <c r="U60" s="241">
        <f>U10+U11+U32+U33+U34+U35+U37+U38+U39+U40+U41+U42+U43</f>
        <v>1773121.7599999995</v>
      </c>
      <c r="V60" s="124"/>
      <c r="W60" s="146"/>
      <c r="X60" s="103"/>
      <c r="Y60" s="104"/>
      <c r="Z60" s="103"/>
      <c r="AA60" s="103"/>
      <c r="AB60" s="165"/>
      <c r="AC60" s="124"/>
      <c r="AD60" s="124"/>
    </row>
    <row r="61" spans="1:30" s="33" customFormat="1" ht="12.75" x14ac:dyDescent="0.2">
      <c r="A61" s="183">
        <f t="shared" si="0"/>
        <v>56</v>
      </c>
      <c r="B61">
        <v>848</v>
      </c>
      <c r="C61">
        <v>520204</v>
      </c>
      <c r="D61" t="s">
        <v>260</v>
      </c>
      <c r="E61"/>
      <c r="F61" s="216">
        <v>38979</v>
      </c>
      <c r="G61" t="s">
        <v>72</v>
      </c>
      <c r="H61" t="s">
        <v>62</v>
      </c>
      <c r="I61" t="s">
        <v>186</v>
      </c>
      <c r="J61" s="228">
        <v>139533.35999999999</v>
      </c>
      <c r="K61" s="231">
        <v>0</v>
      </c>
      <c r="L61" s="151">
        <v>20930</v>
      </c>
      <c r="M61" s="151">
        <v>160463.35999999999</v>
      </c>
      <c r="N61" s="102"/>
      <c r="O61" s="31"/>
      <c r="P61" s="146" t="s">
        <v>284</v>
      </c>
      <c r="Q61" s="183"/>
      <c r="R61" s="186"/>
      <c r="S61" s="186"/>
      <c r="T61" s="186"/>
      <c r="U61" s="184"/>
      <c r="V61" s="124"/>
      <c r="W61" s="146"/>
      <c r="X61" s="103"/>
      <c r="Y61" s="104"/>
      <c r="Z61" s="103"/>
      <c r="AA61" s="103"/>
      <c r="AB61" s="165"/>
      <c r="AC61" s="124"/>
      <c r="AD61" s="124"/>
    </row>
    <row r="62" spans="1:30" s="33" customFormat="1" ht="12.75" x14ac:dyDescent="0.2">
      <c r="A62" s="183">
        <f t="shared" si="0"/>
        <v>57</v>
      </c>
      <c r="B62">
        <v>854</v>
      </c>
      <c r="C62">
        <v>520204</v>
      </c>
      <c r="D62" t="s">
        <v>260</v>
      </c>
      <c r="E62"/>
      <c r="F62" s="216">
        <v>38979</v>
      </c>
      <c r="G62" t="s">
        <v>73</v>
      </c>
      <c r="H62" t="s">
        <v>372</v>
      </c>
      <c r="I62" t="s">
        <v>187</v>
      </c>
      <c r="J62" s="228">
        <v>139384.39000000001</v>
      </c>
      <c r="K62" s="231">
        <v>0</v>
      </c>
      <c r="L62" s="151">
        <v>20907.66</v>
      </c>
      <c r="M62" s="151">
        <v>160292.04999999999</v>
      </c>
      <c r="N62" s="102"/>
      <c r="O62" s="31"/>
      <c r="P62" s="146" t="s">
        <v>284</v>
      </c>
      <c r="Q62" s="183"/>
      <c r="R62" s="186"/>
      <c r="S62" s="186"/>
      <c r="T62" s="186">
        <f>SUM(T58:T61)</f>
        <v>47</v>
      </c>
      <c r="U62" s="184">
        <f>SUM(U58:U61)</f>
        <v>9590028.6699999999</v>
      </c>
      <c r="V62" s="124"/>
      <c r="W62" s="146"/>
      <c r="X62" s="103"/>
      <c r="Y62" s="104"/>
      <c r="Z62" s="103"/>
      <c r="AA62" s="103"/>
      <c r="AB62" s="165"/>
      <c r="AC62" s="124"/>
      <c r="AD62" s="124"/>
    </row>
    <row r="63" spans="1:30" s="33" customFormat="1" ht="12.75" x14ac:dyDescent="0.2">
      <c r="A63" s="183">
        <f t="shared" si="0"/>
        <v>58</v>
      </c>
      <c r="B63">
        <v>990</v>
      </c>
      <c r="C63">
        <v>520204</v>
      </c>
      <c r="D63" t="s">
        <v>260</v>
      </c>
      <c r="E63"/>
      <c r="F63" s="216">
        <v>38986</v>
      </c>
      <c r="G63" t="s">
        <v>385</v>
      </c>
      <c r="H63" t="s">
        <v>99</v>
      </c>
      <c r="I63" t="s">
        <v>188</v>
      </c>
      <c r="J63" s="228">
        <v>139384.39000000001</v>
      </c>
      <c r="K63" s="231">
        <v>0</v>
      </c>
      <c r="L63" s="151">
        <v>20907.66</v>
      </c>
      <c r="M63" s="151">
        <v>160292.04999999999</v>
      </c>
      <c r="N63" s="102"/>
      <c r="O63" s="31"/>
      <c r="P63" s="146" t="s">
        <v>284</v>
      </c>
      <c r="Q63" s="183"/>
      <c r="R63" s="186"/>
      <c r="S63" s="186"/>
      <c r="T63" s="186"/>
      <c r="U63" s="187"/>
      <c r="V63" s="124"/>
      <c r="W63" s="146"/>
      <c r="X63" s="103"/>
      <c r="Y63" s="104"/>
      <c r="Z63" s="103"/>
      <c r="AA63" s="103"/>
      <c r="AB63" s="165"/>
      <c r="AC63" s="124"/>
      <c r="AD63" s="124"/>
    </row>
    <row r="64" spans="1:30" s="33" customFormat="1" ht="12.75" x14ac:dyDescent="0.2">
      <c r="A64" s="183">
        <f t="shared" si="0"/>
        <v>59</v>
      </c>
      <c r="B64">
        <v>921</v>
      </c>
      <c r="C64">
        <v>520203</v>
      </c>
      <c r="D64" t="s">
        <v>19</v>
      </c>
      <c r="E64"/>
      <c r="F64" s="216">
        <v>38988</v>
      </c>
      <c r="G64" t="s">
        <v>396</v>
      </c>
      <c r="H64" t="s">
        <v>372</v>
      </c>
      <c r="I64" t="s">
        <v>13</v>
      </c>
      <c r="J64" s="228">
        <v>148682.35999999999</v>
      </c>
      <c r="K64" s="231">
        <v>0</v>
      </c>
      <c r="L64" s="151">
        <v>22302.35</v>
      </c>
      <c r="M64" s="151">
        <v>170984.71</v>
      </c>
      <c r="N64" s="102"/>
      <c r="O64" s="31"/>
      <c r="P64" s="146" t="s">
        <v>284</v>
      </c>
      <c r="Q64" s="183"/>
      <c r="R64" s="186"/>
      <c r="S64" s="186"/>
      <c r="T64" s="186"/>
      <c r="U64" s="187"/>
      <c r="V64" s="124"/>
      <c r="W64" s="124"/>
      <c r="X64" s="103"/>
      <c r="Y64" s="104"/>
      <c r="Z64" s="103"/>
      <c r="AA64" s="103"/>
      <c r="AB64" s="165"/>
      <c r="AC64" s="124"/>
      <c r="AD64" s="124"/>
    </row>
    <row r="65" spans="1:30" s="33" customFormat="1" ht="12.75" x14ac:dyDescent="0.2">
      <c r="A65" s="183">
        <f t="shared" si="0"/>
        <v>60</v>
      </c>
      <c r="B65">
        <v>933</v>
      </c>
      <c r="C65">
        <v>520207</v>
      </c>
      <c r="D65" t="s">
        <v>346</v>
      </c>
      <c r="E65"/>
      <c r="F65" s="216">
        <v>38988</v>
      </c>
      <c r="G65" t="s">
        <v>171</v>
      </c>
      <c r="H65" t="s">
        <v>372</v>
      </c>
      <c r="I65" t="s">
        <v>14</v>
      </c>
      <c r="J65" s="228">
        <v>158275.35999999999</v>
      </c>
      <c r="K65" s="231">
        <v>0</v>
      </c>
      <c r="L65" s="151">
        <v>23741.3</v>
      </c>
      <c r="M65" s="151">
        <v>182016.66</v>
      </c>
      <c r="N65" s="102"/>
      <c r="O65" s="31"/>
      <c r="P65" s="146" t="s">
        <v>284</v>
      </c>
      <c r="Q65" s="183"/>
      <c r="R65" s="186"/>
      <c r="S65" s="186"/>
      <c r="T65" s="186"/>
      <c r="U65" s="187"/>
      <c r="V65" s="124"/>
      <c r="W65" s="124"/>
      <c r="X65" s="103"/>
      <c r="Y65" s="104"/>
      <c r="Z65" s="103"/>
      <c r="AA65" s="103"/>
      <c r="AB65" s="165"/>
      <c r="AC65" s="124"/>
      <c r="AD65" s="124"/>
    </row>
    <row r="66" spans="1:30" s="33" customFormat="1" ht="12.75" x14ac:dyDescent="0.2">
      <c r="A66" s="183">
        <f t="shared" si="0"/>
        <v>61</v>
      </c>
      <c r="B66">
        <v>825</v>
      </c>
      <c r="C66">
        <v>521501</v>
      </c>
      <c r="D66" t="s">
        <v>172</v>
      </c>
      <c r="E66"/>
      <c r="F66" s="216">
        <v>38967</v>
      </c>
      <c r="G66" t="s">
        <v>173</v>
      </c>
      <c r="H66" t="s">
        <v>372</v>
      </c>
      <c r="I66" t="s">
        <v>15</v>
      </c>
      <c r="J66" s="248">
        <v>199103.94</v>
      </c>
      <c r="K66" s="231">
        <v>0</v>
      </c>
      <c r="L66" s="151">
        <v>29865.59</v>
      </c>
      <c r="M66" s="151">
        <v>228969.53</v>
      </c>
      <c r="N66" s="102"/>
      <c r="O66" s="31"/>
      <c r="P66" s="146" t="s">
        <v>284</v>
      </c>
      <c r="Q66" s="183"/>
      <c r="R66" s="186"/>
      <c r="S66" s="186"/>
      <c r="T66" s="186"/>
      <c r="U66" s="187"/>
      <c r="V66" s="124"/>
      <c r="W66" s="124"/>
      <c r="X66" s="103"/>
      <c r="Y66" s="104"/>
      <c r="Z66" s="103"/>
      <c r="AA66" s="103"/>
      <c r="AB66" s="165"/>
      <c r="AC66" s="124"/>
      <c r="AD66" s="124"/>
    </row>
    <row r="67" spans="1:30" s="33" customFormat="1" ht="12.75" x14ac:dyDescent="0.2">
      <c r="A67" s="183">
        <f t="shared" si="0"/>
        <v>62</v>
      </c>
      <c r="B67">
        <v>902</v>
      </c>
      <c r="C67">
        <v>521501</v>
      </c>
      <c r="D67" t="s">
        <v>172</v>
      </c>
      <c r="E67"/>
      <c r="F67" s="216">
        <v>38986</v>
      </c>
      <c r="G67" t="s">
        <v>174</v>
      </c>
      <c r="H67" t="s">
        <v>134</v>
      </c>
      <c r="I67" t="s">
        <v>16</v>
      </c>
      <c r="J67" s="248">
        <v>199103.94</v>
      </c>
      <c r="K67" s="231">
        <v>0</v>
      </c>
      <c r="L67" s="151">
        <v>29865.59</v>
      </c>
      <c r="M67" s="151">
        <v>228969.53</v>
      </c>
      <c r="N67" s="102"/>
      <c r="O67" s="31"/>
      <c r="P67" s="146" t="s">
        <v>284</v>
      </c>
      <c r="Q67" s="183"/>
      <c r="R67" s="186"/>
      <c r="S67" s="186"/>
      <c r="T67" s="186"/>
      <c r="U67" s="187"/>
      <c r="V67" s="124"/>
      <c r="W67" s="146"/>
      <c r="X67" s="103"/>
      <c r="Y67" s="104"/>
      <c r="Z67" s="103"/>
      <c r="AA67" s="103"/>
      <c r="AB67" s="165"/>
      <c r="AC67" s="124"/>
      <c r="AD67" s="124"/>
    </row>
    <row r="68" spans="1:30" s="33" customFormat="1" ht="12.75" x14ac:dyDescent="0.2">
      <c r="A68" s="183">
        <f t="shared" si="0"/>
        <v>63</v>
      </c>
      <c r="B68">
        <v>865</v>
      </c>
      <c r="C68">
        <v>1520202</v>
      </c>
      <c r="D68" t="s">
        <v>221</v>
      </c>
      <c r="E68"/>
      <c r="F68" s="216">
        <v>38980</v>
      </c>
      <c r="G68" t="s">
        <v>22</v>
      </c>
      <c r="H68" t="s">
        <v>394</v>
      </c>
      <c r="I68" t="s">
        <v>387</v>
      </c>
      <c r="J68" s="228">
        <v>186332.94</v>
      </c>
      <c r="K68" s="231">
        <v>0</v>
      </c>
      <c r="L68" s="151">
        <v>27949.94</v>
      </c>
      <c r="M68" s="151">
        <v>214282.88</v>
      </c>
      <c r="N68" s="102"/>
      <c r="O68" s="31"/>
      <c r="P68" s="146" t="s">
        <v>284</v>
      </c>
      <c r="Q68" s="183"/>
      <c r="R68" s="186"/>
      <c r="S68" s="186"/>
      <c r="T68" s="186"/>
      <c r="U68" s="187"/>
      <c r="V68" s="146"/>
      <c r="W68" s="146"/>
      <c r="X68" s="103"/>
      <c r="Y68" s="104"/>
      <c r="Z68" s="103"/>
      <c r="AA68" s="103"/>
      <c r="AB68" s="165"/>
      <c r="AC68" s="124"/>
      <c r="AD68" s="124"/>
    </row>
    <row r="69" spans="1:30" s="33" customFormat="1" ht="12.75" x14ac:dyDescent="0.2">
      <c r="A69" s="183">
        <f t="shared" si="0"/>
        <v>64</v>
      </c>
      <c r="B69">
        <v>853</v>
      </c>
      <c r="C69">
        <v>1520107</v>
      </c>
      <c r="D69" t="s">
        <v>221</v>
      </c>
      <c r="E69"/>
      <c r="F69" s="216">
        <v>38978</v>
      </c>
      <c r="G69" t="s">
        <v>182</v>
      </c>
      <c r="H69" t="s">
        <v>199</v>
      </c>
      <c r="I69" t="s">
        <v>64</v>
      </c>
      <c r="J69" s="228">
        <v>159843.04999999999</v>
      </c>
      <c r="K69" s="231">
        <v>0</v>
      </c>
      <c r="L69" s="151">
        <v>23976.46</v>
      </c>
      <c r="M69" s="151">
        <v>183819.51</v>
      </c>
      <c r="N69" s="102"/>
      <c r="O69" s="31"/>
      <c r="P69" s="146" t="s">
        <v>284</v>
      </c>
      <c r="Q69" s="183"/>
      <c r="R69" s="186"/>
      <c r="S69" s="186"/>
      <c r="T69" s="186"/>
      <c r="U69" s="187"/>
      <c r="V69" s="124"/>
      <c r="W69" s="146"/>
      <c r="X69" s="103"/>
      <c r="Y69" s="104"/>
      <c r="Z69" s="103"/>
      <c r="AA69" s="103"/>
      <c r="AB69" s="165"/>
      <c r="AC69" s="124"/>
      <c r="AD69" s="124"/>
    </row>
    <row r="70" spans="1:30" s="33" customFormat="1" ht="12.75" x14ac:dyDescent="0.2">
      <c r="A70" s="183">
        <f t="shared" si="0"/>
        <v>65</v>
      </c>
      <c r="B70">
        <v>901</v>
      </c>
      <c r="C70">
        <v>520302</v>
      </c>
      <c r="D70" t="s">
        <v>345</v>
      </c>
      <c r="E70"/>
      <c r="F70" s="216">
        <v>38986</v>
      </c>
      <c r="G70" t="s">
        <v>196</v>
      </c>
      <c r="H70" t="s">
        <v>5</v>
      </c>
      <c r="I70" t="s">
        <v>18</v>
      </c>
      <c r="J70" s="228">
        <v>152858.66</v>
      </c>
      <c r="K70" s="231">
        <v>0</v>
      </c>
      <c r="L70" s="151">
        <v>22928.799999999999</v>
      </c>
      <c r="M70" s="151">
        <v>175787.46</v>
      </c>
      <c r="N70" s="102"/>
      <c r="O70" s="31"/>
      <c r="P70" s="146" t="s">
        <v>284</v>
      </c>
      <c r="Q70" s="183"/>
      <c r="R70" s="186"/>
      <c r="S70" s="186"/>
      <c r="T70" s="186"/>
      <c r="U70" s="187"/>
      <c r="V70" s="124"/>
      <c r="W70" s="146"/>
      <c r="X70" s="103"/>
      <c r="Y70" s="104"/>
      <c r="Z70" s="103"/>
      <c r="AA70" s="103"/>
      <c r="AB70" s="165"/>
      <c r="AC70" s="124"/>
      <c r="AD70" s="124"/>
    </row>
    <row r="71" spans="1:30" s="33" customFormat="1" ht="12.75" x14ac:dyDescent="0.2">
      <c r="A71" s="183">
        <f t="shared" si="0"/>
        <v>66</v>
      </c>
      <c r="B71">
        <v>841</v>
      </c>
      <c r="C71">
        <v>520804</v>
      </c>
      <c r="D71" t="s">
        <v>263</v>
      </c>
      <c r="E71"/>
      <c r="F71" s="216">
        <v>38973</v>
      </c>
      <c r="G71" t="s">
        <v>77</v>
      </c>
      <c r="H71" t="s">
        <v>78</v>
      </c>
      <c r="I71" t="s">
        <v>286</v>
      </c>
      <c r="J71" s="228">
        <v>198194.02</v>
      </c>
      <c r="K71" s="231">
        <v>0</v>
      </c>
      <c r="L71" s="151">
        <v>29729.1</v>
      </c>
      <c r="M71" s="151">
        <v>227923.12</v>
      </c>
      <c r="N71" s="102"/>
      <c r="O71" s="31"/>
      <c r="P71" s="146" t="s">
        <v>284</v>
      </c>
      <c r="Q71" s="183"/>
      <c r="R71" s="186"/>
      <c r="S71" s="186"/>
      <c r="T71" s="186"/>
      <c r="U71" s="187"/>
      <c r="V71" s="124"/>
      <c r="W71" s="146"/>
      <c r="X71" s="103"/>
      <c r="Y71" s="104"/>
      <c r="Z71" s="103"/>
      <c r="AA71" s="103"/>
      <c r="AB71" s="165"/>
      <c r="AC71" s="124"/>
      <c r="AD71" s="124"/>
    </row>
    <row r="72" spans="1:30" s="33" customFormat="1" ht="12.75" x14ac:dyDescent="0.2">
      <c r="A72" s="183">
        <f t="shared" si="0"/>
        <v>67</v>
      </c>
      <c r="B72">
        <v>844</v>
      </c>
      <c r="C72">
        <v>520804</v>
      </c>
      <c r="D72" t="s">
        <v>263</v>
      </c>
      <c r="E72"/>
      <c r="F72" s="216">
        <v>38975</v>
      </c>
      <c r="G72" t="s">
        <v>79</v>
      </c>
      <c r="H72" t="s">
        <v>372</v>
      </c>
      <c r="I72" t="s">
        <v>287</v>
      </c>
      <c r="J72" s="228">
        <v>193343.94</v>
      </c>
      <c r="K72" s="231">
        <v>0</v>
      </c>
      <c r="L72" s="151">
        <v>29001.59</v>
      </c>
      <c r="M72" s="151">
        <v>222345.53</v>
      </c>
      <c r="N72" s="102"/>
      <c r="O72" s="31"/>
      <c r="P72" s="146" t="s">
        <v>284</v>
      </c>
      <c r="Q72" s="183"/>
      <c r="R72" s="186"/>
      <c r="S72" s="186"/>
      <c r="T72" s="186"/>
      <c r="U72" s="187"/>
      <c r="V72" s="146"/>
      <c r="W72" s="146"/>
      <c r="X72" s="103"/>
      <c r="Y72" s="104"/>
      <c r="Z72" s="103"/>
      <c r="AA72" s="103"/>
      <c r="AB72" s="165"/>
      <c r="AC72" s="124"/>
      <c r="AD72" s="124"/>
    </row>
    <row r="73" spans="1:30" s="33" customFormat="1" ht="12.75" x14ac:dyDescent="0.2">
      <c r="A73" s="183">
        <f t="shared" si="0"/>
        <v>68</v>
      </c>
      <c r="B73">
        <v>992</v>
      </c>
      <c r="C73">
        <v>520804</v>
      </c>
      <c r="D73" t="s">
        <v>263</v>
      </c>
      <c r="E73"/>
      <c r="F73" s="216">
        <v>38986</v>
      </c>
      <c r="G73" t="s">
        <v>110</v>
      </c>
      <c r="H73" t="s">
        <v>59</v>
      </c>
      <c r="I73" t="s">
        <v>290</v>
      </c>
      <c r="J73" s="228">
        <v>198194.02</v>
      </c>
      <c r="K73" s="231">
        <v>0</v>
      </c>
      <c r="L73" s="151">
        <v>29729.1</v>
      </c>
      <c r="M73" s="151">
        <v>227923.12</v>
      </c>
      <c r="N73" s="102"/>
      <c r="O73" s="31"/>
      <c r="P73" s="146" t="s">
        <v>284</v>
      </c>
      <c r="Q73" s="183"/>
      <c r="R73" s="186"/>
      <c r="S73" s="186"/>
      <c r="T73" s="186"/>
      <c r="U73" s="187"/>
      <c r="V73" s="124"/>
      <c r="W73" s="146"/>
      <c r="X73" s="103"/>
      <c r="Y73" s="104"/>
      <c r="Z73" s="103"/>
      <c r="AA73" s="103"/>
      <c r="AB73" s="165"/>
      <c r="AC73" s="124"/>
      <c r="AD73" s="124"/>
    </row>
    <row r="74" spans="1:30" s="33" customFormat="1" ht="12.75" x14ac:dyDescent="0.2">
      <c r="A74" s="183">
        <f t="shared" si="0"/>
        <v>69</v>
      </c>
      <c r="B74">
        <v>905</v>
      </c>
      <c r="C74">
        <v>520804</v>
      </c>
      <c r="D74" t="s">
        <v>263</v>
      </c>
      <c r="E74"/>
      <c r="F74" s="216">
        <v>38988</v>
      </c>
      <c r="G74" t="s">
        <v>111</v>
      </c>
      <c r="H74" t="s">
        <v>372</v>
      </c>
      <c r="I74" t="s">
        <v>200</v>
      </c>
      <c r="J74" s="228">
        <v>193343.94</v>
      </c>
      <c r="K74" s="231">
        <v>0</v>
      </c>
      <c r="L74" s="151">
        <v>29001.59</v>
      </c>
      <c r="M74" s="151">
        <v>222345.53</v>
      </c>
      <c r="N74" s="102"/>
      <c r="O74" s="31"/>
      <c r="P74" s="146" t="s">
        <v>284</v>
      </c>
      <c r="Q74" s="183"/>
      <c r="R74" s="186"/>
      <c r="S74" s="186"/>
      <c r="T74" s="186"/>
      <c r="U74" s="187"/>
      <c r="V74" s="124"/>
      <c r="W74" s="146"/>
      <c r="X74" s="103"/>
      <c r="Y74" s="104"/>
      <c r="Z74" s="103"/>
      <c r="AA74" s="103"/>
      <c r="AB74" s="165"/>
      <c r="AC74" s="124"/>
      <c r="AD74" s="124"/>
    </row>
    <row r="75" spans="1:30" s="33" customFormat="1" ht="12.75" x14ac:dyDescent="0.2">
      <c r="A75" s="183">
        <f t="shared" si="0"/>
        <v>70</v>
      </c>
      <c r="B75">
        <v>807</v>
      </c>
      <c r="C75">
        <v>520801</v>
      </c>
      <c r="D75" t="s">
        <v>347</v>
      </c>
      <c r="E75"/>
      <c r="F75" s="216">
        <v>38964</v>
      </c>
      <c r="G75" t="s">
        <v>84</v>
      </c>
      <c r="H75" t="s">
        <v>60</v>
      </c>
      <c r="I75" t="s">
        <v>339</v>
      </c>
      <c r="J75" s="228">
        <v>191107</v>
      </c>
      <c r="K75" s="231">
        <v>0</v>
      </c>
      <c r="L75" s="151">
        <v>28666.05</v>
      </c>
      <c r="M75" s="151">
        <v>219773.05</v>
      </c>
      <c r="N75" s="102"/>
      <c r="O75" s="31"/>
      <c r="P75" s="146" t="s">
        <v>284</v>
      </c>
      <c r="Q75" s="183"/>
      <c r="R75" s="186"/>
      <c r="S75" s="186"/>
      <c r="T75" s="186"/>
      <c r="U75" s="187"/>
      <c r="V75" s="124"/>
      <c r="W75" s="146"/>
      <c r="X75" s="103"/>
      <c r="Y75" s="104"/>
      <c r="Z75" s="103"/>
      <c r="AA75" s="103"/>
      <c r="AB75" s="165"/>
      <c r="AC75" s="124"/>
      <c r="AD75" s="124"/>
    </row>
    <row r="76" spans="1:30" s="33" customFormat="1" ht="12.75" x14ac:dyDescent="0.2">
      <c r="A76" s="183">
        <f t="shared" si="0"/>
        <v>71</v>
      </c>
      <c r="B76">
        <v>819</v>
      </c>
      <c r="C76">
        <v>520801</v>
      </c>
      <c r="D76" t="s">
        <v>347</v>
      </c>
      <c r="E76"/>
      <c r="F76" s="216">
        <v>38968</v>
      </c>
      <c r="G76" t="s">
        <v>85</v>
      </c>
      <c r="H76" t="s">
        <v>86</v>
      </c>
      <c r="I76" t="s">
        <v>340</v>
      </c>
      <c r="J76" s="228">
        <v>191107</v>
      </c>
      <c r="K76" s="231">
        <v>0</v>
      </c>
      <c r="L76" s="151">
        <v>28666.05</v>
      </c>
      <c r="M76" s="151">
        <v>219773.05</v>
      </c>
      <c r="N76" s="102"/>
      <c r="O76" s="31"/>
      <c r="P76" s="146" t="s">
        <v>284</v>
      </c>
      <c r="Q76" s="183"/>
      <c r="R76" s="186"/>
      <c r="S76" s="186"/>
      <c r="T76" s="186"/>
      <c r="U76" s="187"/>
      <c r="V76" s="124"/>
      <c r="W76" s="146"/>
      <c r="X76" s="103"/>
      <c r="Y76" s="104"/>
      <c r="Z76" s="103"/>
      <c r="AA76" s="103"/>
      <c r="AB76" s="165"/>
      <c r="AC76" s="124"/>
      <c r="AD76" s="124"/>
    </row>
    <row r="77" spans="1:30" s="33" customFormat="1" ht="12.75" x14ac:dyDescent="0.2">
      <c r="A77" s="183">
        <f t="shared" si="0"/>
        <v>72</v>
      </c>
      <c r="B77">
        <v>926</v>
      </c>
      <c r="C77">
        <v>520803</v>
      </c>
      <c r="D77" t="s">
        <v>347</v>
      </c>
      <c r="E77"/>
      <c r="F77" s="216">
        <v>38989</v>
      </c>
      <c r="G77" t="s">
        <v>91</v>
      </c>
      <c r="H77" t="s">
        <v>372</v>
      </c>
      <c r="I77" t="s">
        <v>343</v>
      </c>
      <c r="J77" s="228">
        <v>186255.91</v>
      </c>
      <c r="K77" s="231">
        <v>0</v>
      </c>
      <c r="L77" s="151">
        <v>27938.39</v>
      </c>
      <c r="M77" s="151">
        <v>214194.3</v>
      </c>
      <c r="N77" s="102"/>
      <c r="O77" s="31"/>
      <c r="P77" s="146" t="s">
        <v>284</v>
      </c>
      <c r="Q77" s="183"/>
      <c r="R77" s="186"/>
      <c r="S77" s="186"/>
      <c r="T77" s="186"/>
      <c r="U77" s="187"/>
      <c r="V77" s="124"/>
      <c r="W77" s="146"/>
      <c r="X77" s="103"/>
      <c r="Y77" s="104"/>
      <c r="Z77" s="103"/>
      <c r="AA77" s="103"/>
      <c r="AB77" s="165"/>
      <c r="AC77" s="124"/>
      <c r="AD77" s="124"/>
    </row>
    <row r="78" spans="1:30" s="33" customFormat="1" ht="12.75" x14ac:dyDescent="0.2">
      <c r="A78" s="183">
        <f t="shared" si="0"/>
        <v>73</v>
      </c>
      <c r="B78">
        <v>836</v>
      </c>
      <c r="C78">
        <v>520805</v>
      </c>
      <c r="D78" t="s">
        <v>272</v>
      </c>
      <c r="E78"/>
      <c r="F78" s="216">
        <v>38974</v>
      </c>
      <c r="G78" t="s">
        <v>92</v>
      </c>
      <c r="H78" t="s">
        <v>135</v>
      </c>
      <c r="I78" t="s">
        <v>344</v>
      </c>
      <c r="J78" s="228">
        <v>214043.51</v>
      </c>
      <c r="K78" s="231">
        <v>0</v>
      </c>
      <c r="L78" s="151">
        <v>32106.53</v>
      </c>
      <c r="M78" s="151">
        <v>246150.04</v>
      </c>
      <c r="N78" s="102"/>
      <c r="O78" s="31"/>
      <c r="P78" s="146" t="s">
        <v>284</v>
      </c>
      <c r="Q78" s="183"/>
      <c r="R78" s="186"/>
      <c r="S78" s="186"/>
      <c r="T78" s="186"/>
      <c r="U78" s="187"/>
      <c r="V78" s="146"/>
      <c r="W78" s="146"/>
      <c r="X78" s="103"/>
      <c r="Y78" s="104"/>
      <c r="Z78" s="103"/>
      <c r="AA78" s="103"/>
      <c r="AB78" s="165"/>
      <c r="AC78" s="124"/>
      <c r="AD78" s="124"/>
    </row>
    <row r="79" spans="1:30" s="33" customFormat="1" ht="12.75" x14ac:dyDescent="0.2">
      <c r="A79" s="183">
        <f t="shared" si="0"/>
        <v>74</v>
      </c>
      <c r="B79">
        <v>925</v>
      </c>
      <c r="C79">
        <v>520805</v>
      </c>
      <c r="D79" t="s">
        <v>272</v>
      </c>
      <c r="E79"/>
      <c r="F79" s="216">
        <v>38989</v>
      </c>
      <c r="G79" t="s">
        <v>194</v>
      </c>
      <c r="H79" t="s">
        <v>393</v>
      </c>
      <c r="I79" t="s">
        <v>282</v>
      </c>
      <c r="J79" s="228">
        <v>209282.77</v>
      </c>
      <c r="K79" s="231">
        <v>0</v>
      </c>
      <c r="L79" s="151">
        <v>31392.41</v>
      </c>
      <c r="M79" s="151">
        <v>240675.18</v>
      </c>
      <c r="N79" s="102"/>
      <c r="O79" s="31"/>
      <c r="P79" s="146" t="s">
        <v>284</v>
      </c>
      <c r="Q79" s="183"/>
      <c r="R79" s="186"/>
      <c r="S79" s="186"/>
      <c r="T79" s="186"/>
      <c r="U79" s="187"/>
      <c r="V79" s="124"/>
      <c r="W79" s="146"/>
      <c r="X79" s="103"/>
      <c r="Y79" s="104"/>
      <c r="Z79" s="103"/>
      <c r="AA79" s="103"/>
      <c r="AB79" s="165"/>
      <c r="AC79" s="124"/>
      <c r="AD79" s="124"/>
    </row>
    <row r="80" spans="1:30" s="33" customFormat="1" ht="12.75" x14ac:dyDescent="0.2">
      <c r="A80" s="183">
        <f t="shared" si="0"/>
        <v>75</v>
      </c>
      <c r="B80">
        <v>924</v>
      </c>
      <c r="C80">
        <v>520805</v>
      </c>
      <c r="D80" t="s">
        <v>272</v>
      </c>
      <c r="E80"/>
      <c r="F80" s="216">
        <v>38989</v>
      </c>
      <c r="G80" t="s">
        <v>195</v>
      </c>
      <c r="H80" t="s">
        <v>372</v>
      </c>
      <c r="I80" t="s">
        <v>150</v>
      </c>
      <c r="J80" s="228">
        <v>209274.94</v>
      </c>
      <c r="K80" s="231">
        <v>0</v>
      </c>
      <c r="L80" s="151">
        <v>31391.24</v>
      </c>
      <c r="M80" s="151">
        <v>240666.18</v>
      </c>
      <c r="N80" s="102"/>
      <c r="O80" s="31"/>
      <c r="P80" s="146" t="s">
        <v>284</v>
      </c>
      <c r="Q80" s="183"/>
      <c r="R80" s="186"/>
      <c r="S80" s="186"/>
      <c r="T80" s="186"/>
      <c r="U80" s="187"/>
      <c r="V80" s="124"/>
      <c r="W80" s="146"/>
      <c r="X80" s="103"/>
      <c r="Y80" s="104"/>
      <c r="Z80" s="103"/>
      <c r="AA80" s="103"/>
      <c r="AB80" s="165"/>
      <c r="AC80" s="124"/>
      <c r="AD80" s="124"/>
    </row>
    <row r="81" spans="1:30" s="33" customFormat="1" ht="12.75" x14ac:dyDescent="0.2">
      <c r="A81" s="183">
        <f t="shared" si="0"/>
        <v>76</v>
      </c>
      <c r="B81">
        <v>827</v>
      </c>
      <c r="C81">
        <v>520506</v>
      </c>
      <c r="D81" t="s">
        <v>223</v>
      </c>
      <c r="E81"/>
      <c r="F81" s="216">
        <v>38971</v>
      </c>
      <c r="G81" t="s">
        <v>144</v>
      </c>
      <c r="H81" t="s">
        <v>62</v>
      </c>
      <c r="I81" t="s">
        <v>219</v>
      </c>
      <c r="J81" s="228">
        <v>237166.36</v>
      </c>
      <c r="K81" s="231">
        <v>0</v>
      </c>
      <c r="L81" s="151">
        <v>35574.949999999997</v>
      </c>
      <c r="M81" s="151">
        <v>272741.31</v>
      </c>
      <c r="N81" s="102"/>
      <c r="O81" s="31"/>
      <c r="P81" s="146" t="s">
        <v>284</v>
      </c>
      <c r="Q81" s="183"/>
      <c r="R81" s="186"/>
      <c r="S81" s="186"/>
      <c r="T81" s="186"/>
      <c r="U81" s="187"/>
      <c r="V81" s="124"/>
      <c r="W81" s="146"/>
      <c r="X81" s="103"/>
      <c r="Y81" s="104"/>
      <c r="Z81" s="103"/>
      <c r="AA81" s="103"/>
      <c r="AB81" s="165"/>
      <c r="AC81" s="124"/>
      <c r="AD81" s="124"/>
    </row>
    <row r="82" spans="1:30" s="33" customFormat="1" ht="12.75" x14ac:dyDescent="0.2">
      <c r="A82" s="183">
        <f t="shared" si="0"/>
        <v>77</v>
      </c>
      <c r="B82">
        <v>846</v>
      </c>
      <c r="C82">
        <v>1520303</v>
      </c>
      <c r="D82" t="s">
        <v>359</v>
      </c>
      <c r="E82"/>
      <c r="F82" s="216">
        <v>38975</v>
      </c>
      <c r="G82" t="s">
        <v>122</v>
      </c>
      <c r="H82" t="s">
        <v>372</v>
      </c>
      <c r="I82" t="s">
        <v>128</v>
      </c>
      <c r="J82" s="228">
        <v>217837.36</v>
      </c>
      <c r="K82" s="231">
        <v>0</v>
      </c>
      <c r="L82" s="151">
        <v>32675.599999999999</v>
      </c>
      <c r="M82" s="151">
        <v>250512.96</v>
      </c>
      <c r="N82" s="102"/>
      <c r="O82" s="31"/>
      <c r="P82" s="146" t="s">
        <v>284</v>
      </c>
      <c r="Q82" s="183"/>
      <c r="R82" s="186"/>
      <c r="S82" s="186"/>
      <c r="T82" s="186"/>
      <c r="U82" s="187"/>
      <c r="V82" s="124"/>
      <c r="W82" s="146"/>
      <c r="X82" s="103"/>
      <c r="Y82" s="104"/>
      <c r="Z82" s="103"/>
      <c r="AA82" s="103"/>
      <c r="AB82" s="165"/>
      <c r="AC82" s="124"/>
      <c r="AD82" s="124"/>
    </row>
    <row r="83" spans="1:30" s="33" customFormat="1" ht="12.75" x14ac:dyDescent="0.2">
      <c r="A83" s="183">
        <f t="shared" si="0"/>
        <v>78</v>
      </c>
      <c r="B83">
        <v>845</v>
      </c>
      <c r="C83">
        <v>1520303</v>
      </c>
      <c r="D83" t="s">
        <v>359</v>
      </c>
      <c r="E83"/>
      <c r="F83" s="216">
        <v>38975</v>
      </c>
      <c r="G83" t="s">
        <v>123</v>
      </c>
      <c r="H83" t="s">
        <v>372</v>
      </c>
      <c r="I83" t="s">
        <v>307</v>
      </c>
      <c r="J83" s="228">
        <v>217837.36</v>
      </c>
      <c r="K83" s="231">
        <v>0</v>
      </c>
      <c r="L83" s="151">
        <v>32675.599999999999</v>
      </c>
      <c r="M83" s="151">
        <v>250512.96</v>
      </c>
      <c r="N83" s="102"/>
      <c r="O83" s="31"/>
      <c r="P83" s="146" t="s">
        <v>284</v>
      </c>
      <c r="Q83" s="183"/>
      <c r="R83" s="186"/>
      <c r="S83" s="186"/>
      <c r="T83" s="186"/>
      <c r="U83" s="187"/>
      <c r="V83" s="146"/>
      <c r="W83" s="146"/>
      <c r="X83" s="103"/>
      <c r="Y83" s="104"/>
      <c r="Z83" s="103"/>
      <c r="AA83" s="103"/>
      <c r="AB83" s="165"/>
      <c r="AC83" s="124"/>
      <c r="AD83" s="124"/>
    </row>
    <row r="84" spans="1:30" s="33" customFormat="1" ht="12.75" x14ac:dyDescent="0.2">
      <c r="A84" s="183">
        <f t="shared" si="0"/>
        <v>79</v>
      </c>
      <c r="B84">
        <v>903</v>
      </c>
      <c r="C84">
        <v>1520303</v>
      </c>
      <c r="D84" t="s">
        <v>359</v>
      </c>
      <c r="E84"/>
      <c r="F84" s="216">
        <v>38987</v>
      </c>
      <c r="G84" t="s">
        <v>124</v>
      </c>
      <c r="H84" t="s">
        <v>372</v>
      </c>
      <c r="I84" t="s">
        <v>308</v>
      </c>
      <c r="J84" s="228">
        <v>217837.36</v>
      </c>
      <c r="K84" s="231">
        <v>0</v>
      </c>
      <c r="L84" s="151">
        <v>32675.599999999999</v>
      </c>
      <c r="M84" s="151">
        <v>250512.96</v>
      </c>
      <c r="N84" s="102"/>
      <c r="O84" s="31"/>
      <c r="P84" s="146" t="s">
        <v>284</v>
      </c>
      <c r="Q84" s="183"/>
      <c r="R84" s="186"/>
      <c r="S84" s="186"/>
      <c r="T84" s="186"/>
      <c r="U84" s="187"/>
      <c r="V84" s="146"/>
      <c r="W84" s="146"/>
      <c r="X84" s="103"/>
      <c r="Y84" s="104"/>
      <c r="Z84" s="103"/>
      <c r="AA84" s="103"/>
      <c r="AB84" s="165"/>
      <c r="AC84" s="124"/>
      <c r="AD84" s="124"/>
    </row>
    <row r="85" spans="1:30" s="33" customFormat="1" ht="12.75" x14ac:dyDescent="0.2">
      <c r="A85" s="183">
        <f t="shared" si="0"/>
        <v>80</v>
      </c>
      <c r="B85">
        <v>927</v>
      </c>
      <c r="C85">
        <v>1520303</v>
      </c>
      <c r="D85" t="s">
        <v>359</v>
      </c>
      <c r="E85"/>
      <c r="F85" s="216">
        <v>38988</v>
      </c>
      <c r="G85" t="s">
        <v>148</v>
      </c>
      <c r="H85" t="s">
        <v>372</v>
      </c>
      <c r="I85" t="s">
        <v>309</v>
      </c>
      <c r="J85" s="228">
        <v>217837.36</v>
      </c>
      <c r="K85" s="231">
        <v>0</v>
      </c>
      <c r="L85" s="151">
        <v>32675.599999999999</v>
      </c>
      <c r="M85" s="151">
        <v>250512.96</v>
      </c>
      <c r="N85" s="102"/>
      <c r="O85" s="31"/>
      <c r="P85" s="146" t="s">
        <v>284</v>
      </c>
      <c r="Q85" s="183"/>
      <c r="R85" s="186"/>
      <c r="S85" s="186"/>
      <c r="T85" s="186"/>
      <c r="U85" s="187"/>
      <c r="V85" s="124"/>
      <c r="W85" s="146"/>
      <c r="X85" s="103"/>
      <c r="Y85" s="104"/>
      <c r="Z85" s="103"/>
      <c r="AA85" s="103"/>
      <c r="AB85" s="165"/>
      <c r="AC85" s="124"/>
      <c r="AD85" s="124"/>
    </row>
    <row r="86" spans="1:30" s="33" customFormat="1" ht="12.75" x14ac:dyDescent="0.2">
      <c r="A86" s="183">
        <f t="shared" si="0"/>
        <v>81</v>
      </c>
      <c r="B86">
        <v>922</v>
      </c>
      <c r="C86">
        <v>1520303</v>
      </c>
      <c r="D86" t="s">
        <v>359</v>
      </c>
      <c r="E86"/>
      <c r="F86" s="216">
        <v>38988</v>
      </c>
      <c r="G86" t="s">
        <v>149</v>
      </c>
      <c r="H86" t="s">
        <v>372</v>
      </c>
      <c r="I86" t="s">
        <v>310</v>
      </c>
      <c r="J86" s="228">
        <v>217837.36</v>
      </c>
      <c r="K86" s="231">
        <v>0</v>
      </c>
      <c r="L86" s="151">
        <v>32675.599999999999</v>
      </c>
      <c r="M86" s="151">
        <v>250512.96</v>
      </c>
      <c r="N86" s="102"/>
      <c r="O86" s="31"/>
      <c r="P86" s="146" t="s">
        <v>284</v>
      </c>
      <c r="Q86" s="183"/>
      <c r="R86" s="186"/>
      <c r="S86" s="186"/>
      <c r="T86" s="186"/>
      <c r="U86" s="187"/>
      <c r="V86" s="124"/>
      <c r="W86" s="146"/>
      <c r="X86" s="103"/>
      <c r="Y86" s="104"/>
      <c r="Z86" s="103"/>
      <c r="AA86" s="103"/>
      <c r="AB86" s="165"/>
      <c r="AC86" s="124"/>
      <c r="AD86" s="124"/>
    </row>
    <row r="87" spans="1:30" s="33" customFormat="1" ht="12.75" x14ac:dyDescent="0.2">
      <c r="A87" s="183">
        <f t="shared" ref="A87:A100" si="13">+A86+1</f>
        <v>82</v>
      </c>
      <c r="B87">
        <v>839</v>
      </c>
      <c r="C87">
        <v>520906</v>
      </c>
      <c r="D87" t="s">
        <v>265</v>
      </c>
      <c r="E87"/>
      <c r="F87" s="216">
        <v>38974</v>
      </c>
      <c r="G87" t="s">
        <v>351</v>
      </c>
      <c r="H87" t="s">
        <v>59</v>
      </c>
      <c r="I87" t="s">
        <v>312</v>
      </c>
      <c r="J87" s="228">
        <v>107777.31</v>
      </c>
      <c r="K87" s="231">
        <v>0</v>
      </c>
      <c r="L87" s="151">
        <v>16166.6</v>
      </c>
      <c r="M87" s="151">
        <v>123943.91</v>
      </c>
      <c r="N87" s="102"/>
      <c r="O87" s="31"/>
      <c r="P87" s="146" t="s">
        <v>284</v>
      </c>
      <c r="Q87" s="183"/>
      <c r="R87" s="186"/>
      <c r="S87" s="186"/>
      <c r="T87" s="186"/>
      <c r="U87" s="187"/>
      <c r="V87" s="124"/>
      <c r="W87" s="146"/>
      <c r="X87" s="103"/>
      <c r="Y87" s="104"/>
      <c r="Z87" s="103"/>
      <c r="AA87" s="103"/>
      <c r="AB87" s="165"/>
      <c r="AC87" s="124"/>
      <c r="AD87" s="124"/>
    </row>
    <row r="88" spans="1:30" s="33" customFormat="1" ht="12.75" x14ac:dyDescent="0.2">
      <c r="A88" s="183">
        <f t="shared" si="13"/>
        <v>83</v>
      </c>
      <c r="B88">
        <v>866</v>
      </c>
      <c r="C88">
        <v>520907</v>
      </c>
      <c r="D88" t="s">
        <v>267</v>
      </c>
      <c r="E88"/>
      <c r="F88" s="216">
        <v>38980</v>
      </c>
      <c r="G88" t="s">
        <v>295</v>
      </c>
      <c r="H88" t="s">
        <v>394</v>
      </c>
      <c r="I88" t="s">
        <v>316</v>
      </c>
      <c r="J88" s="228">
        <v>118136.49</v>
      </c>
      <c r="K88" s="231">
        <v>0</v>
      </c>
      <c r="L88" s="151">
        <v>17720.47</v>
      </c>
      <c r="M88" s="151">
        <v>135856.95999999999</v>
      </c>
      <c r="N88" s="102"/>
      <c r="O88" s="31"/>
      <c r="P88" s="146" t="s">
        <v>284</v>
      </c>
      <c r="Q88" s="183"/>
      <c r="R88" s="186"/>
      <c r="S88" s="186"/>
      <c r="T88" s="186"/>
      <c r="U88" s="187"/>
      <c r="V88" s="146"/>
      <c r="W88" s="146"/>
      <c r="X88" s="103"/>
      <c r="Y88" s="104"/>
      <c r="Z88" s="103"/>
      <c r="AA88" s="103"/>
      <c r="AB88" s="165"/>
      <c r="AC88" s="124"/>
      <c r="AD88" s="124"/>
    </row>
    <row r="89" spans="1:30" s="33" customFormat="1" ht="12.75" x14ac:dyDescent="0.2">
      <c r="A89" s="183">
        <f t="shared" si="13"/>
        <v>84</v>
      </c>
      <c r="B89">
        <v>881</v>
      </c>
      <c r="C89">
        <v>521703</v>
      </c>
      <c r="D89" t="s">
        <v>137</v>
      </c>
      <c r="E89"/>
      <c r="F89" s="216">
        <v>38979</v>
      </c>
      <c r="G89" t="s">
        <v>296</v>
      </c>
      <c r="H89" t="s">
        <v>372</v>
      </c>
      <c r="I89" t="s">
        <v>317</v>
      </c>
      <c r="J89" s="228">
        <v>126843.94</v>
      </c>
      <c r="K89" s="231">
        <v>0</v>
      </c>
      <c r="L89" s="151">
        <v>19026.59</v>
      </c>
      <c r="M89" s="151">
        <v>145870.53</v>
      </c>
      <c r="N89" s="102"/>
      <c r="O89" s="31"/>
      <c r="P89" s="146" t="s">
        <v>284</v>
      </c>
      <c r="Q89" s="183"/>
      <c r="R89" s="186"/>
      <c r="S89" s="186"/>
      <c r="T89" s="186"/>
      <c r="U89" s="187"/>
      <c r="V89" s="124"/>
      <c r="W89" s="146"/>
      <c r="X89" s="103"/>
      <c r="Y89" s="104"/>
      <c r="Z89" s="103"/>
      <c r="AA89" s="103"/>
      <c r="AB89" s="165"/>
      <c r="AC89" s="124"/>
      <c r="AD89" s="124"/>
    </row>
    <row r="90" spans="1:30" s="33" customFormat="1" ht="12.75" x14ac:dyDescent="0.2">
      <c r="A90" s="183">
        <f t="shared" si="13"/>
        <v>85</v>
      </c>
      <c r="B90">
        <v>880</v>
      </c>
      <c r="C90">
        <v>521703</v>
      </c>
      <c r="D90" t="s">
        <v>137</v>
      </c>
      <c r="E90"/>
      <c r="F90" s="216">
        <v>38979</v>
      </c>
      <c r="G90" t="s">
        <v>297</v>
      </c>
      <c r="H90" t="s">
        <v>372</v>
      </c>
      <c r="I90" t="s">
        <v>273</v>
      </c>
      <c r="J90" s="228">
        <v>126843.94</v>
      </c>
      <c r="K90" s="231">
        <v>0</v>
      </c>
      <c r="L90" s="151">
        <v>19026.59</v>
      </c>
      <c r="M90" s="151">
        <v>145870.53</v>
      </c>
      <c r="N90" s="102"/>
      <c r="O90" s="31"/>
      <c r="P90" s="146" t="s">
        <v>284</v>
      </c>
      <c r="Q90" s="183"/>
      <c r="R90" s="186"/>
      <c r="S90" s="186"/>
      <c r="T90" s="186"/>
      <c r="U90" s="187"/>
      <c r="V90" s="124"/>
      <c r="W90" s="146"/>
      <c r="X90" s="103"/>
      <c r="Y90" s="104"/>
      <c r="Z90" s="103"/>
      <c r="AA90" s="103"/>
      <c r="AB90" s="165"/>
      <c r="AC90" s="124"/>
      <c r="AD90" s="124"/>
    </row>
    <row r="91" spans="1:30" s="33" customFormat="1" ht="12.75" x14ac:dyDescent="0.2">
      <c r="A91" s="183">
        <f t="shared" si="13"/>
        <v>86</v>
      </c>
      <c r="B91">
        <v>818</v>
      </c>
      <c r="C91">
        <v>521705</v>
      </c>
      <c r="D91" t="s">
        <v>269</v>
      </c>
      <c r="E91"/>
      <c r="F91" s="216">
        <v>38966</v>
      </c>
      <c r="G91" t="s">
        <v>95</v>
      </c>
      <c r="H91" t="s">
        <v>366</v>
      </c>
      <c r="I91" t="s">
        <v>277</v>
      </c>
      <c r="J91" s="228">
        <v>136240.23000000001</v>
      </c>
      <c r="K91" s="231">
        <v>0</v>
      </c>
      <c r="L91" s="151">
        <v>20436.03</v>
      </c>
      <c r="M91" s="151">
        <v>156676.26</v>
      </c>
      <c r="N91" s="102"/>
      <c r="O91" s="31"/>
      <c r="P91" s="146" t="s">
        <v>284</v>
      </c>
      <c r="Q91" s="183"/>
      <c r="R91" s="186"/>
      <c r="S91" s="186"/>
      <c r="T91" s="186"/>
      <c r="U91" s="187"/>
      <c r="V91" s="146"/>
      <c r="W91" s="146"/>
      <c r="X91" s="103"/>
      <c r="Y91" s="104"/>
      <c r="Z91" s="103"/>
      <c r="AA91" s="103"/>
      <c r="AB91" s="165"/>
      <c r="AC91" s="124"/>
      <c r="AD91" s="124"/>
    </row>
    <row r="92" spans="1:30" s="33" customFormat="1" ht="12.75" x14ac:dyDescent="0.2">
      <c r="A92" s="183">
        <f t="shared" si="13"/>
        <v>87</v>
      </c>
      <c r="B92">
        <v>868</v>
      </c>
      <c r="C92">
        <v>521705</v>
      </c>
      <c r="D92" t="s">
        <v>269</v>
      </c>
      <c r="E92"/>
      <c r="F92" s="216">
        <v>38982</v>
      </c>
      <c r="G92" t="s">
        <v>241</v>
      </c>
      <c r="H92" t="s">
        <v>358</v>
      </c>
      <c r="I92" t="s">
        <v>212</v>
      </c>
      <c r="J92" s="228">
        <v>134749.94</v>
      </c>
      <c r="K92" s="231">
        <v>0</v>
      </c>
      <c r="L92" s="151">
        <v>20212.490000000002</v>
      </c>
      <c r="M92" s="151">
        <v>154962.43</v>
      </c>
      <c r="N92" s="102"/>
      <c r="O92" s="31"/>
      <c r="P92" s="146" t="s">
        <v>284</v>
      </c>
      <c r="Q92" s="183"/>
      <c r="R92" s="186"/>
      <c r="S92" s="186"/>
      <c r="T92" s="186"/>
      <c r="U92" s="187"/>
      <c r="V92" s="146"/>
      <c r="W92" s="146"/>
      <c r="X92" s="103"/>
      <c r="Y92" s="104"/>
      <c r="Z92" s="103"/>
      <c r="AA92" s="103"/>
      <c r="AB92" s="165"/>
      <c r="AC92" s="124"/>
      <c r="AD92" s="124"/>
    </row>
    <row r="93" spans="1:30" s="33" customFormat="1" ht="12.75" x14ac:dyDescent="0.2">
      <c r="A93" s="183">
        <f t="shared" si="13"/>
        <v>88</v>
      </c>
      <c r="B93">
        <v>850</v>
      </c>
      <c r="C93">
        <v>521704</v>
      </c>
      <c r="D93" t="s">
        <v>253</v>
      </c>
      <c r="E93"/>
      <c r="F93" s="216">
        <v>38982</v>
      </c>
      <c r="G93" t="s">
        <v>244</v>
      </c>
      <c r="H93" t="s">
        <v>135</v>
      </c>
      <c r="I93" t="s">
        <v>214</v>
      </c>
      <c r="J93" s="228">
        <v>128335.14</v>
      </c>
      <c r="K93" s="231">
        <v>0</v>
      </c>
      <c r="L93" s="151">
        <v>19250.27</v>
      </c>
      <c r="M93" s="151">
        <v>147585.41</v>
      </c>
      <c r="N93" s="102"/>
      <c r="O93" s="31"/>
      <c r="P93" s="146" t="s">
        <v>284</v>
      </c>
      <c r="Q93" s="183"/>
      <c r="R93" s="186"/>
      <c r="S93" s="186"/>
      <c r="T93" s="186"/>
      <c r="U93" s="187"/>
      <c r="V93" s="146"/>
      <c r="W93" s="146"/>
      <c r="X93" s="103"/>
      <c r="Y93" s="104"/>
      <c r="Z93" s="103"/>
      <c r="AA93" s="103"/>
      <c r="AB93" s="165"/>
      <c r="AC93" s="124"/>
      <c r="AD93" s="124"/>
    </row>
    <row r="94" spans="1:30" s="33" customFormat="1" ht="12.75" x14ac:dyDescent="0.2">
      <c r="A94" s="183">
        <f t="shared" si="13"/>
        <v>89</v>
      </c>
      <c r="B94">
        <v>805</v>
      </c>
      <c r="C94">
        <v>23502</v>
      </c>
      <c r="D94" t="s">
        <v>325</v>
      </c>
      <c r="E94"/>
      <c r="F94" s="216">
        <v>38964</v>
      </c>
      <c r="G94" t="s">
        <v>326</v>
      </c>
      <c r="H94" t="s">
        <v>327</v>
      </c>
      <c r="I94" t="s">
        <v>202</v>
      </c>
      <c r="J94" s="242">
        <v>50739.13</v>
      </c>
      <c r="K94" s="231">
        <v>0</v>
      </c>
      <c r="L94" s="151">
        <v>260.87</v>
      </c>
      <c r="M94" s="151">
        <v>51000</v>
      </c>
      <c r="N94" s="102"/>
      <c r="O94" s="31"/>
      <c r="P94" s="146" t="s">
        <v>264</v>
      </c>
      <c r="Q94" s="183"/>
      <c r="R94" s="186"/>
      <c r="S94" s="186"/>
      <c r="T94" s="186"/>
      <c r="U94" s="187"/>
      <c r="V94" s="146"/>
      <c r="W94" s="124"/>
      <c r="X94" s="103"/>
      <c r="Y94" s="104"/>
      <c r="Z94" s="103"/>
      <c r="AA94" s="103"/>
      <c r="AB94" s="165"/>
      <c r="AC94" s="124"/>
      <c r="AD94" s="124"/>
    </row>
    <row r="95" spans="1:30" s="33" customFormat="1" ht="12.75" x14ac:dyDescent="0.2">
      <c r="A95" s="183">
        <f t="shared" si="13"/>
        <v>90</v>
      </c>
      <c r="B95">
        <v>820</v>
      </c>
      <c r="C95">
        <v>14304</v>
      </c>
      <c r="D95" t="s">
        <v>325</v>
      </c>
      <c r="E95"/>
      <c r="F95" s="216">
        <v>38968</v>
      </c>
      <c r="G95" t="s">
        <v>328</v>
      </c>
      <c r="H95" t="s">
        <v>329</v>
      </c>
      <c r="I95" t="s">
        <v>1</v>
      </c>
      <c r="J95" s="242">
        <v>78260.87</v>
      </c>
      <c r="K95" s="231">
        <v>0</v>
      </c>
      <c r="L95" s="151">
        <v>11739.13</v>
      </c>
      <c r="M95" s="151">
        <v>90000</v>
      </c>
      <c r="N95" s="102"/>
      <c r="O95" s="31"/>
      <c r="P95" s="146" t="s">
        <v>264</v>
      </c>
      <c r="Q95" s="183"/>
      <c r="R95" s="186"/>
      <c r="S95" s="186"/>
      <c r="T95" s="186"/>
      <c r="U95" s="187"/>
      <c r="V95" s="124"/>
      <c r="W95" s="124"/>
      <c r="X95" s="103"/>
      <c r="Y95" s="104"/>
      <c r="Z95" s="103"/>
      <c r="AA95" s="103"/>
      <c r="AB95" s="165"/>
      <c r="AC95" s="124"/>
      <c r="AD95" s="124"/>
    </row>
    <row r="96" spans="1:30" s="33" customFormat="1" ht="12.75" x14ac:dyDescent="0.2">
      <c r="A96" s="183">
        <f t="shared" si="13"/>
        <v>91</v>
      </c>
      <c r="B96">
        <v>823</v>
      </c>
      <c r="C96"/>
      <c r="D96" t="s">
        <v>325</v>
      </c>
      <c r="E96"/>
      <c r="F96" s="216">
        <v>38971</v>
      </c>
      <c r="G96" t="s">
        <v>395</v>
      </c>
      <c r="H96" t="s">
        <v>330</v>
      </c>
      <c r="I96" t="s">
        <v>215</v>
      </c>
      <c r="J96" s="242">
        <v>88695.65</v>
      </c>
      <c r="K96" s="231">
        <v>0</v>
      </c>
      <c r="L96" s="151">
        <v>1304.3499999999999</v>
      </c>
      <c r="M96" s="151">
        <v>90000</v>
      </c>
      <c r="N96" s="102"/>
      <c r="O96" s="31"/>
      <c r="P96" s="146" t="s">
        <v>264</v>
      </c>
      <c r="Q96" s="183"/>
      <c r="R96" s="186"/>
      <c r="S96" s="186"/>
      <c r="T96" s="186"/>
      <c r="U96" s="187"/>
      <c r="V96" s="124"/>
      <c r="W96" s="146"/>
      <c r="X96" s="103"/>
      <c r="Y96" s="104"/>
      <c r="Z96" s="103"/>
      <c r="AA96" s="103"/>
      <c r="AB96" s="165"/>
      <c r="AC96" s="124"/>
      <c r="AD96" s="124"/>
    </row>
    <row r="97" spans="1:30" s="33" customFormat="1" ht="12.75" x14ac:dyDescent="0.2">
      <c r="A97" s="183">
        <f t="shared" si="13"/>
        <v>92</v>
      </c>
      <c r="B97">
        <v>864</v>
      </c>
      <c r="C97">
        <v>520907</v>
      </c>
      <c r="D97" t="s">
        <v>325</v>
      </c>
      <c r="E97"/>
      <c r="F97" s="216">
        <v>38981</v>
      </c>
      <c r="G97" t="s">
        <v>140</v>
      </c>
      <c r="H97" t="s">
        <v>141</v>
      </c>
      <c r="I97" t="s">
        <v>216</v>
      </c>
      <c r="J97" s="242">
        <v>122608.7</v>
      </c>
      <c r="K97" s="231">
        <v>0</v>
      </c>
      <c r="L97" s="151">
        <v>391.3</v>
      </c>
      <c r="M97" s="151">
        <v>123000</v>
      </c>
      <c r="N97" s="102"/>
      <c r="O97" s="31"/>
      <c r="P97" s="146" t="s">
        <v>264</v>
      </c>
      <c r="Q97" s="183"/>
      <c r="R97" s="186"/>
      <c r="S97" s="186"/>
      <c r="T97" s="186"/>
      <c r="U97" s="187"/>
      <c r="V97" s="189"/>
      <c r="W97" s="189"/>
      <c r="X97" s="103"/>
      <c r="Y97" s="104"/>
      <c r="Z97" s="103"/>
      <c r="AA97" s="103"/>
      <c r="AB97" s="165"/>
      <c r="AC97" s="124"/>
      <c r="AD97" s="124"/>
    </row>
    <row r="98" spans="1:30" s="33" customFormat="1" ht="12.75" x14ac:dyDescent="0.2">
      <c r="A98" s="183">
        <f t="shared" si="13"/>
        <v>93</v>
      </c>
      <c r="B98">
        <v>884</v>
      </c>
      <c r="C98">
        <v>1020515</v>
      </c>
      <c r="D98" t="s">
        <v>325</v>
      </c>
      <c r="E98"/>
      <c r="F98" s="216">
        <v>38986</v>
      </c>
      <c r="G98" t="s">
        <v>142</v>
      </c>
      <c r="H98" t="s">
        <v>4</v>
      </c>
      <c r="I98" t="s">
        <v>217</v>
      </c>
      <c r="J98" s="242">
        <v>96260.87</v>
      </c>
      <c r="K98" s="231">
        <v>0</v>
      </c>
      <c r="L98" s="151">
        <v>1239.1300000000001</v>
      </c>
      <c r="M98" s="151">
        <v>97500</v>
      </c>
      <c r="N98" s="102"/>
      <c r="O98" s="31"/>
      <c r="P98" s="146" t="s">
        <v>264</v>
      </c>
      <c r="Q98" s="183"/>
      <c r="R98" s="186"/>
      <c r="S98" s="186"/>
      <c r="T98" s="186"/>
      <c r="U98" s="187"/>
      <c r="V98" s="246"/>
      <c r="W98" s="189"/>
      <c r="X98" s="103"/>
      <c r="Y98" s="104"/>
      <c r="Z98" s="103"/>
      <c r="AA98" s="103"/>
      <c r="AB98" s="165"/>
      <c r="AC98" s="124"/>
      <c r="AD98" s="124"/>
    </row>
    <row r="99" spans="1:30" s="33" customFormat="1" ht="12.75" x14ac:dyDescent="0.2">
      <c r="A99" s="183">
        <f t="shared" si="13"/>
        <v>94</v>
      </c>
      <c r="B99">
        <v>883</v>
      </c>
      <c r="C99">
        <v>31561</v>
      </c>
      <c r="D99" t="s">
        <v>325</v>
      </c>
      <c r="E99"/>
      <c r="F99" s="216">
        <v>38986</v>
      </c>
      <c r="G99" t="s">
        <v>143</v>
      </c>
      <c r="H99" t="s">
        <v>4</v>
      </c>
      <c r="I99" t="s">
        <v>218</v>
      </c>
      <c r="J99" s="242">
        <v>78956.52</v>
      </c>
      <c r="K99" s="231">
        <v>0</v>
      </c>
      <c r="L99" s="151">
        <v>1043.48</v>
      </c>
      <c r="M99" s="151">
        <v>80000</v>
      </c>
      <c r="N99" s="214"/>
      <c r="O99" s="31"/>
      <c r="P99" s="146" t="s">
        <v>264</v>
      </c>
      <c r="Q99" s="183"/>
      <c r="R99" s="186"/>
      <c r="S99" s="186"/>
      <c r="T99" s="186"/>
      <c r="U99" s="187"/>
      <c r="V99" s="189"/>
      <c r="W99" s="189"/>
      <c r="X99" s="103"/>
      <c r="Y99" s="104"/>
      <c r="Z99" s="103"/>
      <c r="AA99" s="103"/>
      <c r="AB99" s="165"/>
      <c r="AC99" s="124"/>
      <c r="AD99" s="124"/>
    </row>
    <row r="100" spans="1:30" s="33" customFormat="1" ht="12.75" x14ac:dyDescent="0.2">
      <c r="A100" s="183">
        <f t="shared" si="13"/>
        <v>95</v>
      </c>
      <c r="O100" s="31"/>
      <c r="P100" s="146"/>
      <c r="Q100" s="183"/>
      <c r="R100" s="186"/>
      <c r="S100" s="186"/>
      <c r="T100" s="186"/>
      <c r="U100" s="187"/>
      <c r="V100" s="189"/>
      <c r="W100" s="189"/>
      <c r="X100" s="103"/>
      <c r="Y100" s="104"/>
      <c r="Z100" s="103"/>
      <c r="AA100" s="103"/>
      <c r="AB100" s="165"/>
      <c r="AC100" s="124"/>
      <c r="AD100" s="124"/>
    </row>
    <row r="101" spans="1:30" s="33" customFormat="1" ht="12.75" x14ac:dyDescent="0.2">
      <c r="A101" s="183">
        <f t="shared" ref="A101:A151" si="14">+A100+1</f>
        <v>96</v>
      </c>
      <c r="O101" s="31"/>
      <c r="P101" s="146"/>
      <c r="Q101" s="183"/>
      <c r="R101" s="186"/>
      <c r="S101" s="186"/>
      <c r="T101" s="186"/>
      <c r="U101" s="187"/>
      <c r="V101" s="246"/>
      <c r="W101" s="189"/>
      <c r="X101" s="103"/>
      <c r="Y101" s="104"/>
      <c r="Z101" s="103"/>
      <c r="AA101" s="103"/>
      <c r="AB101" s="165"/>
      <c r="AC101" s="124"/>
      <c r="AD101" s="124"/>
    </row>
    <row r="102" spans="1:30" s="33" customFormat="1" ht="12.75" x14ac:dyDescent="0.2">
      <c r="A102" s="183">
        <f t="shared" si="14"/>
        <v>97</v>
      </c>
      <c r="O102" s="31"/>
      <c r="P102" s="146"/>
      <c r="Q102" s="183"/>
      <c r="R102" s="186"/>
      <c r="S102" s="186"/>
      <c r="T102" s="186"/>
      <c r="U102" s="187"/>
      <c r="V102" s="246"/>
      <c r="W102" s="246"/>
      <c r="X102" s="103"/>
      <c r="Y102" s="104"/>
      <c r="Z102" s="103"/>
      <c r="AA102" s="103"/>
      <c r="AB102" s="165"/>
      <c r="AC102" s="124"/>
      <c r="AD102" s="124"/>
    </row>
    <row r="103" spans="1:30" s="33" customFormat="1" ht="12.75" x14ac:dyDescent="0.2">
      <c r="A103" s="183">
        <f t="shared" si="14"/>
        <v>98</v>
      </c>
      <c r="O103" s="31"/>
      <c r="P103" s="146"/>
      <c r="Q103" s="183"/>
      <c r="R103" s="186"/>
      <c r="S103" s="186"/>
      <c r="T103" s="186"/>
      <c r="U103" s="187"/>
      <c r="V103" s="189"/>
      <c r="W103" s="189"/>
      <c r="X103" s="103"/>
      <c r="Y103" s="104"/>
      <c r="Z103" s="103"/>
      <c r="AA103" s="103"/>
      <c r="AB103" s="165"/>
      <c r="AC103" s="124"/>
      <c r="AD103" s="124"/>
    </row>
    <row r="104" spans="1:30" s="33" customFormat="1" ht="12.75" x14ac:dyDescent="0.2">
      <c r="A104" s="183">
        <f t="shared" si="14"/>
        <v>99</v>
      </c>
      <c r="O104" s="31"/>
      <c r="P104" s="146"/>
      <c r="Q104" s="183"/>
      <c r="R104" s="186"/>
      <c r="S104" s="186"/>
      <c r="T104" s="186"/>
      <c r="U104" s="192"/>
      <c r="X104" s="103"/>
      <c r="Y104" s="104"/>
      <c r="Z104" s="103"/>
      <c r="AA104" s="103"/>
      <c r="AB104" s="165"/>
      <c r="AC104" s="124"/>
      <c r="AD104" s="124"/>
    </row>
    <row r="105" spans="1:30" s="33" customFormat="1" ht="12.75" x14ac:dyDescent="0.2">
      <c r="A105" s="183">
        <f t="shared" si="14"/>
        <v>100</v>
      </c>
      <c r="O105" s="31"/>
      <c r="P105" s="146"/>
      <c r="Q105" s="183"/>
      <c r="R105" s="186"/>
      <c r="S105" s="186"/>
      <c r="T105" s="186">
        <f>COUNT(T5:T102)</f>
        <v>52</v>
      </c>
      <c r="U105" s="184">
        <f>SUM(U6:U102)</f>
        <v>38360114.68</v>
      </c>
      <c r="V105" s="184">
        <f>SUM(V6:V102)</f>
        <v>19180057.34</v>
      </c>
      <c r="W105" s="184">
        <f>SUM(W6:W102)</f>
        <v>19180057.340000004</v>
      </c>
      <c r="X105" s="237"/>
      <c r="Y105" s="238"/>
      <c r="Z105" s="237"/>
      <c r="AA105" s="184">
        <f>SUM(AA6:AA102)</f>
        <v>459074.49239999964</v>
      </c>
      <c r="AB105" s="165"/>
      <c r="AC105" s="124"/>
      <c r="AD105" s="124"/>
    </row>
    <row r="106" spans="1:30" s="33" customFormat="1" ht="12.75" x14ac:dyDescent="0.2">
      <c r="A106" s="183">
        <f t="shared" si="14"/>
        <v>101</v>
      </c>
      <c r="B106" s="224"/>
      <c r="C106" s="224"/>
      <c r="D106" s="224"/>
      <c r="E106" s="224"/>
      <c r="F106" s="225"/>
      <c r="G106" s="224"/>
      <c r="H106" s="224"/>
      <c r="I106" s="224"/>
      <c r="J106" s="243"/>
      <c r="K106" s="243"/>
      <c r="L106" s="226"/>
      <c r="M106" s="226"/>
      <c r="N106" s="168"/>
      <c r="O106" s="211"/>
      <c r="P106" s="227"/>
      <c r="Q106" s="183"/>
      <c r="R106" s="186"/>
      <c r="S106" s="186"/>
      <c r="T106" s="186"/>
      <c r="U106" s="184"/>
      <c r="V106" s="142"/>
      <c r="W106" s="142"/>
      <c r="X106" s="237"/>
      <c r="Y106" s="238"/>
      <c r="Z106" s="237"/>
      <c r="AA106" s="237">
        <v>361792.72</v>
      </c>
      <c r="AB106" s="165" t="s">
        <v>258</v>
      </c>
      <c r="AC106" s="124"/>
      <c r="AD106" s="124"/>
    </row>
    <row r="107" spans="1:30" s="33" customFormat="1" ht="12.75" x14ac:dyDescent="0.2">
      <c r="A107" s="183">
        <f t="shared" si="14"/>
        <v>102</v>
      </c>
      <c r="B107" s="224"/>
      <c r="C107" s="224"/>
      <c r="D107" s="224"/>
      <c r="E107" s="224"/>
      <c r="F107" s="225"/>
      <c r="G107" s="224"/>
      <c r="H107" s="224"/>
      <c r="I107" s="224"/>
      <c r="J107" s="243"/>
      <c r="K107" s="243"/>
      <c r="L107" s="226"/>
      <c r="M107" s="226"/>
      <c r="N107" s="168"/>
      <c r="O107" s="211"/>
      <c r="P107" s="227"/>
      <c r="Q107" s="183"/>
      <c r="R107" s="186"/>
      <c r="S107" s="186"/>
      <c r="T107" s="186"/>
      <c r="U107" s="184"/>
      <c r="V107" s="184"/>
      <c r="W107" s="184"/>
      <c r="X107" s="237"/>
      <c r="Y107" s="238"/>
      <c r="Z107" s="237"/>
      <c r="AA107" s="237"/>
      <c r="AB107" s="165"/>
      <c r="AC107" s="124"/>
      <c r="AD107" s="124"/>
    </row>
    <row r="108" spans="1:30" s="33" customFormat="1" ht="12.75" x14ac:dyDescent="0.2">
      <c r="A108" s="183">
        <f t="shared" si="14"/>
        <v>103</v>
      </c>
      <c r="B108" s="224"/>
      <c r="C108" s="224"/>
      <c r="D108" s="224"/>
      <c r="E108" s="224"/>
      <c r="F108" s="225"/>
      <c r="G108" s="224"/>
      <c r="H108" s="224"/>
      <c r="I108" s="224"/>
      <c r="J108" s="243"/>
      <c r="K108" s="243"/>
      <c r="L108" s="226"/>
      <c r="M108" s="226"/>
      <c r="N108" s="168"/>
      <c r="O108" s="211"/>
      <c r="P108" s="227"/>
      <c r="Q108" s="183"/>
      <c r="R108" s="186"/>
      <c r="S108" s="186"/>
      <c r="T108" s="235">
        <f>COUNT(X6:X102)-T109-T110</f>
        <v>16</v>
      </c>
      <c r="U108" s="239">
        <f>SUM(U6:U102)-U109-U110</f>
        <v>970478.22000000358</v>
      </c>
      <c r="V108" s="146"/>
      <c r="W108" s="146"/>
      <c r="X108" s="103"/>
      <c r="Y108" s="104"/>
      <c r="Z108" s="103"/>
      <c r="AA108" s="103"/>
      <c r="AB108" s="165"/>
      <c r="AC108" s="124"/>
      <c r="AD108" s="124"/>
    </row>
    <row r="109" spans="1:30" s="33" customFormat="1" ht="12.75" x14ac:dyDescent="0.2">
      <c r="A109" s="183">
        <f t="shared" si="14"/>
        <v>104</v>
      </c>
      <c r="B109" s="185"/>
      <c r="C109" s="185"/>
      <c r="D109"/>
      <c r="E109"/>
      <c r="F109" s="216"/>
      <c r="G109"/>
      <c r="H109"/>
      <c r="I109"/>
      <c r="J109" s="242"/>
      <c r="K109" s="242"/>
      <c r="L109" s="151"/>
      <c r="M109" s="151"/>
      <c r="N109" s="102"/>
      <c r="O109" s="31"/>
      <c r="P109" s="146"/>
      <c r="Q109" s="183"/>
      <c r="R109" s="186"/>
      <c r="S109" s="186"/>
      <c r="T109" s="233">
        <f>COUNT(Y11:Y63,Y90:Y98)</f>
        <v>30</v>
      </c>
      <c r="U109" s="240">
        <f>SUM(U11:U63,U90:U98)</f>
        <v>37241375.589999996</v>
      </c>
      <c r="V109" s="146"/>
      <c r="W109" s="146"/>
      <c r="X109" s="103"/>
      <c r="Y109" s="215"/>
      <c r="Z109" s="103"/>
      <c r="AA109" s="103"/>
      <c r="AB109" s="165"/>
      <c r="AC109" s="124"/>
      <c r="AD109" s="124"/>
    </row>
    <row r="110" spans="1:30" s="33" customFormat="1" ht="12.75" x14ac:dyDescent="0.2">
      <c r="A110" s="183">
        <f t="shared" si="14"/>
        <v>105</v>
      </c>
      <c r="B110" s="185"/>
      <c r="C110" s="185"/>
      <c r="D110"/>
      <c r="E110"/>
      <c r="F110" s="216"/>
      <c r="G110"/>
      <c r="H110"/>
      <c r="I110"/>
      <c r="J110" s="242"/>
      <c r="K110" s="242"/>
      <c r="L110" s="151"/>
      <c r="M110" s="151"/>
      <c r="N110" s="102"/>
      <c r="O110" s="31"/>
      <c r="P110" s="146"/>
      <c r="Q110" s="190"/>
      <c r="R110" s="191"/>
      <c r="S110" s="146"/>
      <c r="T110" s="234">
        <f>COUNT(AA10,AA80:AA89)</f>
        <v>1</v>
      </c>
      <c r="U110" s="241">
        <f>SUM(U10,U80:U89)</f>
        <v>148260.87</v>
      </c>
      <c r="V110" s="146"/>
      <c r="W110" s="146"/>
      <c r="X110" s="103"/>
      <c r="Y110" s="104"/>
      <c r="Z110" s="103"/>
      <c r="AA110" s="103"/>
      <c r="AB110" s="165"/>
      <c r="AC110" s="124"/>
      <c r="AD110" s="124"/>
    </row>
    <row r="111" spans="1:30" s="33" customFormat="1" ht="12.75" x14ac:dyDescent="0.2">
      <c r="A111" s="183">
        <f t="shared" si="14"/>
        <v>106</v>
      </c>
      <c r="B111" s="185"/>
      <c r="C111" s="185"/>
      <c r="D111"/>
      <c r="E111"/>
      <c r="F111" s="216"/>
      <c r="G111"/>
      <c r="H111"/>
      <c r="I111"/>
      <c r="J111" s="242"/>
      <c r="K111" s="242"/>
      <c r="L111" s="151"/>
      <c r="M111" s="151"/>
      <c r="N111" s="102"/>
      <c r="O111" s="31"/>
      <c r="P111" s="146"/>
      <c r="Q111" s="190"/>
      <c r="R111" s="191"/>
      <c r="S111" s="191"/>
      <c r="T111" s="186"/>
      <c r="U111" s="184"/>
      <c r="V111" s="146"/>
      <c r="W111" s="146"/>
      <c r="X111" s="103"/>
      <c r="Y111" s="104"/>
      <c r="Z111" s="103"/>
      <c r="AA111" s="103"/>
      <c r="AB111" s="165"/>
      <c r="AC111" s="124"/>
      <c r="AD111" s="124"/>
    </row>
    <row r="112" spans="1:30" s="33" customFormat="1" ht="12.75" x14ac:dyDescent="0.2">
      <c r="A112" s="183">
        <f t="shared" si="14"/>
        <v>107</v>
      </c>
      <c r="B112" s="185"/>
      <c r="C112" s="185"/>
      <c r="D112"/>
      <c r="E112"/>
      <c r="F112" s="216"/>
      <c r="G112"/>
      <c r="H112"/>
      <c r="I112"/>
      <c r="J112" s="242"/>
      <c r="K112" s="242"/>
      <c r="L112" s="151"/>
      <c r="M112" s="151"/>
      <c r="N112" s="102"/>
      <c r="O112" s="31"/>
      <c r="P112" s="110"/>
      <c r="Q112" s="183"/>
      <c r="R112" s="186"/>
      <c r="S112" s="110"/>
      <c r="T112" s="186">
        <f>SUM(T108:T111)</f>
        <v>47</v>
      </c>
      <c r="U112" s="184">
        <f>SUM(U108:U111)</f>
        <v>38360114.68</v>
      </c>
      <c r="V112" s="146"/>
      <c r="W112" s="146"/>
      <c r="X112" s="103"/>
      <c r="Y112" s="104"/>
      <c r="Z112" s="103"/>
      <c r="AA112" s="103"/>
      <c r="AB112" s="165"/>
      <c r="AC112" s="124"/>
      <c r="AD112" s="124"/>
    </row>
    <row r="113" spans="1:30" s="33" customFormat="1" ht="12.75" x14ac:dyDescent="0.2">
      <c r="A113" s="183">
        <f t="shared" si="14"/>
        <v>108</v>
      </c>
      <c r="B113" s="185"/>
      <c r="C113" s="185"/>
      <c r="D113"/>
      <c r="E113"/>
      <c r="F113" s="216"/>
      <c r="G113"/>
      <c r="H113"/>
      <c r="I113"/>
      <c r="J113" s="242"/>
      <c r="K113" s="242"/>
      <c r="L113" s="151"/>
      <c r="M113" s="151"/>
      <c r="N113" s="102"/>
      <c r="O113" s="31"/>
      <c r="P113" s="146"/>
      <c r="Q113" s="190"/>
      <c r="R113" s="191"/>
      <c r="S113" s="146"/>
      <c r="U113" s="142"/>
      <c r="X113" s="103"/>
      <c r="Y113" s="104"/>
      <c r="Z113" s="103"/>
      <c r="AA113" s="103"/>
      <c r="AB113" s="165"/>
      <c r="AC113" s="124"/>
      <c r="AD113" s="124"/>
    </row>
    <row r="114" spans="1:30" s="33" customFormat="1" ht="12.75" x14ac:dyDescent="0.2">
      <c r="A114" s="183">
        <f t="shared" si="14"/>
        <v>109</v>
      </c>
      <c r="B114" s="185"/>
      <c r="C114" s="185"/>
      <c r="D114"/>
      <c r="E114"/>
      <c r="F114" s="216"/>
      <c r="G114"/>
      <c r="H114"/>
      <c r="I114"/>
      <c r="J114" s="242"/>
      <c r="K114" s="242"/>
      <c r="L114" s="151"/>
      <c r="M114" s="151"/>
      <c r="N114" s="102"/>
      <c r="O114" s="31"/>
      <c r="P114" s="146"/>
      <c r="Q114" s="48" t="s">
        <v>151</v>
      </c>
      <c r="R114" s="47" t="s">
        <v>7</v>
      </c>
      <c r="S114" s="186"/>
      <c r="U114" s="142"/>
      <c r="X114" s="103"/>
      <c r="Y114" s="104"/>
      <c r="Z114" s="103"/>
      <c r="AA114" s="103"/>
      <c r="AB114" s="165"/>
      <c r="AC114" s="124"/>
      <c r="AD114" s="124"/>
    </row>
    <row r="115" spans="1:30" s="33" customFormat="1" ht="12.75" x14ac:dyDescent="0.2">
      <c r="A115" s="183">
        <f t="shared" si="14"/>
        <v>110</v>
      </c>
      <c r="B115" s="185"/>
      <c r="C115" s="185"/>
      <c r="D115"/>
      <c r="E115"/>
      <c r="F115" s="216"/>
      <c r="G115"/>
      <c r="H115"/>
      <c r="I115"/>
      <c r="J115" s="242"/>
      <c r="K115" s="242"/>
      <c r="L115" s="151"/>
      <c r="M115" s="151"/>
      <c r="N115" s="102"/>
      <c r="O115" s="31"/>
      <c r="P115" s="146"/>
      <c r="Q115" s="48" t="s">
        <v>152</v>
      </c>
      <c r="R115" s="47" t="s">
        <v>256</v>
      </c>
      <c r="S115" s="186"/>
      <c r="X115" s="103"/>
      <c r="Y115" s="104"/>
      <c r="Z115" s="103"/>
      <c r="AA115" s="103"/>
      <c r="AB115" s="165"/>
      <c r="AC115" s="124"/>
      <c r="AD115" s="124"/>
    </row>
    <row r="116" spans="1:30" s="33" customFormat="1" ht="12.75" x14ac:dyDescent="0.2">
      <c r="A116" s="183">
        <f t="shared" si="14"/>
        <v>111</v>
      </c>
      <c r="B116" s="185"/>
      <c r="C116" s="185"/>
      <c r="D116"/>
      <c r="E116"/>
      <c r="F116" s="216"/>
      <c r="G116"/>
      <c r="H116"/>
      <c r="I116"/>
      <c r="J116" s="242"/>
      <c r="K116" s="242"/>
      <c r="L116" s="151"/>
      <c r="M116" s="151"/>
      <c r="N116" s="102"/>
      <c r="O116" s="31"/>
      <c r="P116" s="146"/>
      <c r="Q116" s="183"/>
      <c r="R116" s="186"/>
      <c r="S116" s="186"/>
      <c r="X116" s="103"/>
      <c r="Y116" s="104"/>
      <c r="Z116" s="103"/>
      <c r="AA116" s="103"/>
      <c r="AB116" s="165"/>
      <c r="AC116" s="124"/>
      <c r="AD116" s="124"/>
    </row>
    <row r="117" spans="1:30" s="33" customFormat="1" ht="12.75" x14ac:dyDescent="0.2">
      <c r="A117" s="183">
        <f t="shared" si="14"/>
        <v>112</v>
      </c>
      <c r="B117" s="185"/>
      <c r="C117" s="185"/>
      <c r="D117"/>
      <c r="E117"/>
      <c r="F117" s="216"/>
      <c r="G117"/>
      <c r="H117"/>
      <c r="I117"/>
      <c r="J117" s="242"/>
      <c r="K117" s="242"/>
      <c r="L117" s="151"/>
      <c r="M117" s="151"/>
      <c r="N117" s="102"/>
      <c r="O117" s="31"/>
      <c r="P117" s="110"/>
      <c r="Q117" s="183"/>
      <c r="R117" s="186"/>
      <c r="S117" s="186"/>
      <c r="X117" s="103"/>
      <c r="Y117" s="104"/>
      <c r="Z117" s="103"/>
      <c r="AA117" s="103"/>
      <c r="AB117" s="165"/>
      <c r="AC117" s="124"/>
      <c r="AD117" s="124"/>
    </row>
    <row r="118" spans="1:30" s="33" customFormat="1" ht="12.75" x14ac:dyDescent="0.2">
      <c r="A118" s="183">
        <f t="shared" si="14"/>
        <v>113</v>
      </c>
      <c r="B118" s="185"/>
      <c r="C118" s="185"/>
      <c r="D118"/>
      <c r="E118"/>
      <c r="F118" s="216"/>
      <c r="G118"/>
      <c r="H118"/>
      <c r="I118"/>
      <c r="J118" s="242"/>
      <c r="K118" s="242"/>
      <c r="L118" s="151"/>
      <c r="M118" s="151"/>
      <c r="N118" s="102"/>
      <c r="O118" s="31"/>
      <c r="P118" s="146"/>
      <c r="Q118" s="183"/>
      <c r="R118" s="186"/>
      <c r="S118" s="186"/>
      <c r="T118" s="186"/>
      <c r="U118" s="187"/>
      <c r="V118" s="189"/>
      <c r="W118" s="189"/>
      <c r="X118" s="103"/>
      <c r="Y118" s="104"/>
      <c r="Z118" s="103"/>
      <c r="AA118" s="103"/>
      <c r="AB118" s="165"/>
      <c r="AC118" s="124"/>
      <c r="AD118" s="124"/>
    </row>
    <row r="119" spans="1:30" s="33" customFormat="1" ht="12.75" x14ac:dyDescent="0.2">
      <c r="A119" s="183">
        <f t="shared" si="14"/>
        <v>114</v>
      </c>
      <c r="B119" s="185"/>
      <c r="C119" s="185"/>
      <c r="D119"/>
      <c r="E119"/>
      <c r="F119" s="216"/>
      <c r="G119"/>
      <c r="H119"/>
      <c r="I119"/>
      <c r="J119" s="242"/>
      <c r="K119" s="242"/>
      <c r="L119" s="151"/>
      <c r="M119" s="151"/>
      <c r="N119" s="102"/>
      <c r="O119" s="31"/>
      <c r="P119" s="110"/>
      <c r="Q119" s="183"/>
      <c r="R119" s="186"/>
      <c r="S119" s="186"/>
      <c r="T119" s="186"/>
      <c r="U119" s="187"/>
      <c r="V119" s="189"/>
      <c r="W119" s="189"/>
      <c r="X119" s="103"/>
      <c r="Y119" s="104"/>
      <c r="Z119" s="103"/>
      <c r="AA119" s="103"/>
      <c r="AB119" s="165"/>
      <c r="AC119" s="124"/>
      <c r="AD119" s="124"/>
    </row>
    <row r="120" spans="1:30" s="33" customFormat="1" ht="12.75" x14ac:dyDescent="0.2">
      <c r="A120" s="183">
        <f t="shared" si="14"/>
        <v>115</v>
      </c>
      <c r="B120" s="185"/>
      <c r="C120" s="185"/>
      <c r="D120"/>
      <c r="E120"/>
      <c r="F120" s="216"/>
      <c r="G120"/>
      <c r="H120"/>
      <c r="I120"/>
      <c r="J120" s="242"/>
      <c r="K120" s="242"/>
      <c r="L120" s="151"/>
      <c r="M120" s="151"/>
      <c r="N120" s="86"/>
      <c r="O120" s="31"/>
      <c r="P120" s="146"/>
      <c r="Q120" s="183"/>
      <c r="R120" s="186"/>
      <c r="S120" s="186"/>
      <c r="T120" s="186"/>
      <c r="U120" s="187"/>
      <c r="V120" s="189"/>
      <c r="W120" s="189"/>
      <c r="X120" s="103"/>
      <c r="Y120" s="104"/>
      <c r="Z120" s="103"/>
      <c r="AA120" s="103"/>
      <c r="AB120" s="165"/>
      <c r="AC120" s="124"/>
      <c r="AD120" s="124"/>
    </row>
    <row r="121" spans="1:30" s="33" customFormat="1" ht="12.75" x14ac:dyDescent="0.2">
      <c r="A121" s="183">
        <f t="shared" si="14"/>
        <v>116</v>
      </c>
      <c r="B121" s="185"/>
      <c r="C121" s="185"/>
      <c r="D121"/>
      <c r="E121"/>
      <c r="F121" s="216"/>
      <c r="G121"/>
      <c r="H121"/>
      <c r="I121"/>
      <c r="J121" s="242"/>
      <c r="K121" s="242"/>
      <c r="L121" s="151"/>
      <c r="M121" s="151"/>
      <c r="N121" s="102"/>
      <c r="O121" s="31"/>
      <c r="P121" s="146"/>
      <c r="Q121" s="183"/>
      <c r="R121" s="186"/>
      <c r="S121" s="186"/>
      <c r="T121" s="186"/>
      <c r="U121" s="187"/>
      <c r="V121" s="189"/>
      <c r="W121" s="189"/>
      <c r="X121" s="103"/>
      <c r="Y121" s="104"/>
      <c r="Z121" s="103"/>
      <c r="AA121" s="103"/>
      <c r="AB121" s="165"/>
      <c r="AC121" s="124"/>
      <c r="AD121" s="124"/>
    </row>
    <row r="122" spans="1:30" s="33" customFormat="1" ht="12.75" x14ac:dyDescent="0.2">
      <c r="A122" s="183">
        <f t="shared" si="14"/>
        <v>117</v>
      </c>
      <c r="B122" s="185"/>
      <c r="C122" s="185"/>
      <c r="D122"/>
      <c r="E122"/>
      <c r="F122" s="216"/>
      <c r="G122"/>
      <c r="H122"/>
      <c r="I122"/>
      <c r="J122" s="242"/>
      <c r="K122" s="242"/>
      <c r="L122" s="151"/>
      <c r="M122" s="151"/>
      <c r="N122" s="102"/>
      <c r="O122" s="31"/>
      <c r="P122" s="146"/>
      <c r="Q122" s="183"/>
      <c r="R122" s="186"/>
      <c r="S122" s="186"/>
      <c r="T122" s="186"/>
      <c r="U122" s="187"/>
      <c r="V122" s="189"/>
      <c r="W122" s="189"/>
      <c r="X122" s="103"/>
      <c r="Y122" s="104"/>
      <c r="Z122" s="103"/>
      <c r="AA122" s="103"/>
      <c r="AB122" s="165"/>
      <c r="AC122" s="124"/>
      <c r="AD122" s="124"/>
    </row>
    <row r="123" spans="1:30" s="33" customFormat="1" ht="12.75" x14ac:dyDescent="0.2">
      <c r="A123" s="183">
        <f t="shared" si="14"/>
        <v>118</v>
      </c>
      <c r="B123" s="185"/>
      <c r="C123" s="185"/>
      <c r="D123"/>
      <c r="E123"/>
      <c r="F123" s="216"/>
      <c r="G123"/>
      <c r="H123"/>
      <c r="I123"/>
      <c r="J123" s="242"/>
      <c r="K123" s="242"/>
      <c r="L123" s="151"/>
      <c r="M123" s="151"/>
      <c r="N123" s="102"/>
      <c r="O123" s="31"/>
      <c r="P123" s="146"/>
      <c r="Q123" s="183"/>
      <c r="R123" s="186"/>
      <c r="S123" s="186"/>
      <c r="T123" s="186"/>
      <c r="U123" s="124"/>
      <c r="V123" s="146"/>
      <c r="W123" s="146"/>
      <c r="X123" s="103"/>
      <c r="Y123" s="104"/>
      <c r="Z123" s="103"/>
      <c r="AA123" s="103"/>
      <c r="AB123" s="165"/>
      <c r="AC123" s="124"/>
      <c r="AD123" s="124"/>
    </row>
    <row r="124" spans="1:30" s="33" customFormat="1" ht="12.75" x14ac:dyDescent="0.2">
      <c r="A124" s="183">
        <f t="shared" si="14"/>
        <v>119</v>
      </c>
      <c r="B124" s="185"/>
      <c r="C124" s="185"/>
      <c r="D124"/>
      <c r="E124"/>
      <c r="F124" s="216"/>
      <c r="G124"/>
      <c r="H124"/>
      <c r="I124"/>
      <c r="J124" s="242"/>
      <c r="K124" s="242"/>
      <c r="L124" s="151"/>
      <c r="M124" s="151"/>
      <c r="N124" s="102"/>
      <c r="O124" s="31"/>
      <c r="P124" s="146"/>
      <c r="Q124" s="183"/>
      <c r="R124" s="186"/>
      <c r="S124" s="186"/>
      <c r="T124" s="186"/>
      <c r="U124" s="124"/>
      <c r="V124" s="146"/>
      <c r="W124" s="146"/>
      <c r="X124" s="103"/>
      <c r="Y124" s="104"/>
      <c r="Z124" s="103"/>
      <c r="AA124" s="103"/>
      <c r="AB124" s="165"/>
      <c r="AC124" s="124"/>
      <c r="AD124" s="124"/>
    </row>
    <row r="125" spans="1:30" s="33" customFormat="1" ht="12.75" x14ac:dyDescent="0.2">
      <c r="A125" s="183">
        <f t="shared" si="14"/>
        <v>120</v>
      </c>
      <c r="B125" s="185"/>
      <c r="C125" s="185"/>
      <c r="D125"/>
      <c r="E125"/>
      <c r="F125" s="216"/>
      <c r="G125"/>
      <c r="H125"/>
      <c r="I125"/>
      <c r="J125" s="242"/>
      <c r="K125" s="242"/>
      <c r="L125" s="151"/>
      <c r="M125" s="151"/>
      <c r="N125" s="102"/>
      <c r="O125" s="31"/>
      <c r="P125" s="146"/>
      <c r="Q125" s="183"/>
      <c r="R125" s="186"/>
      <c r="S125" s="186"/>
      <c r="T125" s="186"/>
      <c r="U125" s="124"/>
      <c r="V125" s="146"/>
      <c r="W125" s="146"/>
      <c r="X125" s="103"/>
      <c r="Y125" s="104"/>
      <c r="Z125" s="103"/>
      <c r="AA125" s="103"/>
      <c r="AB125" s="165"/>
      <c r="AC125" s="124"/>
      <c r="AD125" s="124"/>
    </row>
    <row r="126" spans="1:30" s="33" customFormat="1" ht="12.75" x14ac:dyDescent="0.2">
      <c r="A126" s="183">
        <f t="shared" si="14"/>
        <v>121</v>
      </c>
      <c r="B126" s="185"/>
      <c r="C126" s="185"/>
      <c r="D126"/>
      <c r="E126"/>
      <c r="F126" s="216"/>
      <c r="G126"/>
      <c r="H126"/>
      <c r="I126"/>
      <c r="J126" s="242"/>
      <c r="K126" s="242"/>
      <c r="L126" s="151"/>
      <c r="M126" s="151"/>
      <c r="N126" s="102"/>
      <c r="O126" s="31"/>
      <c r="P126" s="146"/>
      <c r="Q126" s="183"/>
      <c r="R126" s="186"/>
      <c r="S126" s="186"/>
      <c r="T126" s="186"/>
      <c r="U126" s="124"/>
      <c r="V126" s="146"/>
      <c r="W126" s="146"/>
      <c r="X126" s="103"/>
      <c r="Y126" s="104"/>
      <c r="Z126" s="103"/>
      <c r="AA126" s="103"/>
      <c r="AB126" s="165"/>
      <c r="AC126" s="124"/>
      <c r="AD126" s="124"/>
    </row>
    <row r="127" spans="1:30" s="33" customFormat="1" ht="12.75" x14ac:dyDescent="0.2">
      <c r="A127" s="183">
        <f t="shared" si="14"/>
        <v>122</v>
      </c>
      <c r="B127" s="185"/>
      <c r="C127" s="185"/>
      <c r="D127"/>
      <c r="E127"/>
      <c r="F127" s="216"/>
      <c r="G127"/>
      <c r="H127"/>
      <c r="I127"/>
      <c r="J127" s="242"/>
      <c r="K127" s="242"/>
      <c r="L127" s="151"/>
      <c r="M127" s="151"/>
      <c r="N127" s="102"/>
      <c r="O127" s="31"/>
      <c r="P127" s="146"/>
      <c r="Q127" s="183"/>
      <c r="R127" s="186"/>
      <c r="S127" s="186"/>
      <c r="T127" s="186"/>
      <c r="U127" s="124"/>
      <c r="V127" s="146"/>
      <c r="W127" s="146"/>
      <c r="X127" s="103"/>
      <c r="Y127" s="104"/>
      <c r="Z127" s="103"/>
      <c r="AA127" s="103"/>
      <c r="AB127" s="165"/>
      <c r="AC127" s="124"/>
      <c r="AD127" s="124"/>
    </row>
    <row r="128" spans="1:30" s="33" customFormat="1" ht="12.75" x14ac:dyDescent="0.2">
      <c r="A128" s="183">
        <f t="shared" si="14"/>
        <v>123</v>
      </c>
      <c r="B128" s="185"/>
      <c r="C128" s="185"/>
      <c r="D128"/>
      <c r="E128"/>
      <c r="F128" s="216"/>
      <c r="G128"/>
      <c r="H128"/>
      <c r="I128"/>
      <c r="J128" s="242"/>
      <c r="K128" s="242"/>
      <c r="L128" s="151"/>
      <c r="M128" s="151"/>
      <c r="N128" s="102"/>
      <c r="O128" s="31"/>
      <c r="P128" s="146"/>
      <c r="Q128" s="183"/>
      <c r="R128" s="186"/>
      <c r="S128" s="186"/>
      <c r="T128" s="186"/>
      <c r="U128" s="124"/>
      <c r="V128" s="146"/>
      <c r="W128" s="146"/>
      <c r="X128" s="103"/>
      <c r="Y128" s="104"/>
      <c r="Z128" s="103"/>
      <c r="AA128" s="103"/>
      <c r="AB128" s="165"/>
      <c r="AC128" s="124"/>
      <c r="AD128" s="124"/>
    </row>
    <row r="129" spans="1:30" s="33" customFormat="1" ht="12.75" x14ac:dyDescent="0.2">
      <c r="A129" s="183">
        <f t="shared" si="14"/>
        <v>124</v>
      </c>
      <c r="B129" s="185"/>
      <c r="C129" s="185"/>
      <c r="D129"/>
      <c r="E129"/>
      <c r="F129" s="216"/>
      <c r="G129"/>
      <c r="H129"/>
      <c r="I129"/>
      <c r="J129" s="242"/>
      <c r="K129" s="242"/>
      <c r="L129" s="151"/>
      <c r="M129" s="151"/>
      <c r="N129" s="102"/>
      <c r="O129" s="31"/>
      <c r="P129" s="146"/>
      <c r="Q129" s="183"/>
      <c r="R129" s="186"/>
      <c r="S129" s="186"/>
      <c r="T129" s="186"/>
      <c r="U129" s="124"/>
      <c r="V129" s="146"/>
      <c r="W129" s="146"/>
      <c r="X129" s="103"/>
      <c r="Y129" s="104"/>
      <c r="Z129" s="103"/>
      <c r="AA129" s="103"/>
      <c r="AB129" s="165"/>
      <c r="AC129" s="124"/>
      <c r="AD129" s="124"/>
    </row>
    <row r="130" spans="1:30" s="33" customFormat="1" ht="12.75" x14ac:dyDescent="0.2">
      <c r="A130" s="183">
        <f t="shared" si="14"/>
        <v>125</v>
      </c>
      <c r="B130" s="185"/>
      <c r="C130" s="185"/>
      <c r="D130"/>
      <c r="E130"/>
      <c r="F130" s="216"/>
      <c r="G130"/>
      <c r="H130"/>
      <c r="I130"/>
      <c r="J130" s="242"/>
      <c r="K130" s="242"/>
      <c r="L130" s="151"/>
      <c r="M130" s="151"/>
      <c r="N130" s="102"/>
      <c r="O130" s="31"/>
      <c r="P130" s="146"/>
      <c r="Q130" s="183"/>
      <c r="R130" s="186"/>
      <c r="S130" s="186"/>
      <c r="T130" s="186"/>
      <c r="U130" s="124"/>
      <c r="V130" s="146"/>
      <c r="W130" s="146"/>
      <c r="X130" s="103"/>
      <c r="Y130" s="104"/>
      <c r="Z130" s="103"/>
      <c r="AA130" s="103"/>
      <c r="AB130" s="165"/>
      <c r="AC130" s="124"/>
      <c r="AD130" s="124"/>
    </row>
    <row r="131" spans="1:30" s="33" customFormat="1" ht="12.75" x14ac:dyDescent="0.2">
      <c r="A131" s="183">
        <f t="shared" si="14"/>
        <v>126</v>
      </c>
      <c r="B131" s="185"/>
      <c r="C131" s="185"/>
      <c r="D131"/>
      <c r="E131"/>
      <c r="F131" s="216"/>
      <c r="G131"/>
      <c r="H131"/>
      <c r="I131"/>
      <c r="J131" s="242"/>
      <c r="K131" s="242"/>
      <c r="L131" s="151"/>
      <c r="M131" s="151"/>
      <c r="N131" s="102"/>
      <c r="O131" s="31"/>
      <c r="P131" s="146"/>
      <c r="Q131" s="183"/>
      <c r="R131" s="186"/>
      <c r="S131" s="186"/>
      <c r="T131" s="186"/>
      <c r="U131" s="124"/>
      <c r="V131" s="146"/>
      <c r="W131" s="146"/>
      <c r="X131" s="103"/>
      <c r="Y131" s="104"/>
      <c r="Z131" s="103"/>
      <c r="AA131" s="103"/>
      <c r="AB131" s="165"/>
      <c r="AC131" s="124"/>
      <c r="AD131" s="124"/>
    </row>
    <row r="132" spans="1:30" s="33" customFormat="1" ht="12.75" x14ac:dyDescent="0.2">
      <c r="A132" s="183">
        <f t="shared" si="14"/>
        <v>127</v>
      </c>
      <c r="B132" s="185"/>
      <c r="C132" s="185"/>
      <c r="D132"/>
      <c r="E132"/>
      <c r="F132" s="216"/>
      <c r="G132"/>
      <c r="H132"/>
      <c r="I132"/>
      <c r="J132" s="242"/>
      <c r="K132" s="242"/>
      <c r="L132" s="151"/>
      <c r="M132" s="151"/>
      <c r="N132" s="102"/>
      <c r="O132" s="31"/>
      <c r="P132" s="146"/>
      <c r="Q132" s="183"/>
      <c r="R132" s="186"/>
      <c r="S132" s="186"/>
      <c r="T132" s="186"/>
      <c r="U132" s="124"/>
      <c r="V132" s="146"/>
      <c r="W132" s="146"/>
      <c r="X132" s="103"/>
      <c r="Y132" s="104"/>
      <c r="Z132" s="103"/>
      <c r="AA132" s="103"/>
      <c r="AB132" s="165"/>
      <c r="AC132" s="124"/>
      <c r="AD132" s="124"/>
    </row>
    <row r="133" spans="1:30" s="33" customFormat="1" ht="12.75" x14ac:dyDescent="0.2">
      <c r="A133" s="183">
        <f t="shared" si="14"/>
        <v>128</v>
      </c>
      <c r="B133" s="185"/>
      <c r="C133" s="185"/>
      <c r="D133"/>
      <c r="E133"/>
      <c r="F133" s="216"/>
      <c r="G133"/>
      <c r="H133"/>
      <c r="I133"/>
      <c r="J133" s="242"/>
      <c r="K133" s="242"/>
      <c r="L133" s="151"/>
      <c r="M133" s="151"/>
      <c r="N133" s="102"/>
      <c r="O133" s="31"/>
      <c r="P133" s="146"/>
      <c r="Q133" s="183"/>
      <c r="R133" s="186"/>
      <c r="S133" s="186"/>
      <c r="T133" s="186"/>
      <c r="U133" s="124"/>
      <c r="V133" s="146"/>
      <c r="W133" s="146"/>
      <c r="X133" s="103"/>
      <c r="Y133" s="104"/>
      <c r="Z133" s="103"/>
      <c r="AA133" s="103"/>
      <c r="AB133" s="165"/>
      <c r="AC133" s="124"/>
      <c r="AD133" s="124"/>
    </row>
    <row r="134" spans="1:30" s="33" customFormat="1" ht="12.75" x14ac:dyDescent="0.2">
      <c r="A134" s="183">
        <f t="shared" si="14"/>
        <v>129</v>
      </c>
      <c r="B134" s="185"/>
      <c r="C134" s="185"/>
      <c r="D134"/>
      <c r="E134"/>
      <c r="F134" s="216"/>
      <c r="G134"/>
      <c r="H134"/>
      <c r="I134"/>
      <c r="J134" s="242"/>
      <c r="K134" s="242"/>
      <c r="L134" s="151"/>
      <c r="M134" s="151"/>
      <c r="N134" s="102"/>
      <c r="O134" s="31"/>
      <c r="P134" s="146"/>
      <c r="Q134" s="183"/>
      <c r="R134" s="186"/>
      <c r="S134" s="186"/>
      <c r="T134" s="186"/>
      <c r="U134" s="124"/>
      <c r="V134" s="146"/>
      <c r="W134" s="146"/>
      <c r="X134" s="103"/>
      <c r="Y134" s="104"/>
      <c r="Z134" s="103"/>
      <c r="AA134" s="103"/>
      <c r="AB134" s="165"/>
      <c r="AC134" s="124"/>
      <c r="AD134" s="124"/>
    </row>
    <row r="135" spans="1:30" s="33" customFormat="1" ht="12.75" x14ac:dyDescent="0.2">
      <c r="A135" s="183">
        <f t="shared" si="14"/>
        <v>130</v>
      </c>
      <c r="B135" s="185"/>
      <c r="C135" s="185"/>
      <c r="D135"/>
      <c r="E135"/>
      <c r="F135" s="216"/>
      <c r="G135"/>
      <c r="H135"/>
      <c r="I135"/>
      <c r="J135" s="242"/>
      <c r="K135" s="242"/>
      <c r="L135" s="151"/>
      <c r="M135" s="151"/>
      <c r="N135" s="102"/>
      <c r="O135" s="31"/>
      <c r="P135" s="146"/>
      <c r="Q135" s="183"/>
      <c r="R135" s="186"/>
      <c r="S135" s="186"/>
      <c r="T135" s="186"/>
      <c r="U135" s="124"/>
      <c r="V135" s="146"/>
      <c r="W135" s="146"/>
      <c r="X135" s="103"/>
      <c r="Y135" s="104"/>
      <c r="Z135" s="103"/>
      <c r="AA135" s="103"/>
      <c r="AB135" s="165"/>
      <c r="AC135" s="124"/>
      <c r="AD135" s="124"/>
    </row>
    <row r="136" spans="1:30" s="33" customFormat="1" ht="12.75" x14ac:dyDescent="0.2">
      <c r="A136" s="183">
        <f t="shared" si="14"/>
        <v>131</v>
      </c>
      <c r="B136" s="185"/>
      <c r="C136" s="185"/>
      <c r="D136"/>
      <c r="E136"/>
      <c r="F136" s="216"/>
      <c r="G136"/>
      <c r="H136"/>
      <c r="I136"/>
      <c r="J136" s="242"/>
      <c r="K136" s="242"/>
      <c r="L136" s="151"/>
      <c r="M136" s="151"/>
      <c r="N136" s="102"/>
      <c r="O136" s="31"/>
      <c r="P136" s="146"/>
      <c r="Q136" s="183"/>
      <c r="R136" s="186"/>
      <c r="S136" s="186"/>
      <c r="T136" s="186"/>
      <c r="U136" s="124"/>
      <c r="V136" s="146"/>
      <c r="W136" s="146"/>
      <c r="X136" s="103"/>
      <c r="Y136" s="104"/>
      <c r="Z136" s="103"/>
      <c r="AA136" s="103"/>
      <c r="AB136" s="165"/>
      <c r="AC136" s="124"/>
      <c r="AD136" s="124"/>
    </row>
    <row r="137" spans="1:30" s="33" customFormat="1" ht="12.75" x14ac:dyDescent="0.2">
      <c r="A137" s="183">
        <f t="shared" si="14"/>
        <v>132</v>
      </c>
      <c r="B137" s="185"/>
      <c r="C137" s="185"/>
      <c r="D137"/>
      <c r="E137"/>
      <c r="F137" s="216"/>
      <c r="G137"/>
      <c r="H137"/>
      <c r="I137"/>
      <c r="J137" s="242"/>
      <c r="K137" s="242"/>
      <c r="L137" s="151"/>
      <c r="M137" s="151"/>
      <c r="N137" s="102"/>
      <c r="O137" s="31"/>
      <c r="P137" s="146"/>
      <c r="Q137" s="183"/>
      <c r="R137" s="186"/>
      <c r="S137" s="186"/>
      <c r="T137" s="186"/>
      <c r="U137" s="124"/>
      <c r="V137" s="146"/>
      <c r="W137" s="146"/>
      <c r="X137" s="103"/>
      <c r="Y137" s="104"/>
      <c r="Z137" s="103"/>
      <c r="AA137" s="103"/>
      <c r="AB137" s="165"/>
      <c r="AC137" s="124"/>
      <c r="AD137" s="124"/>
    </row>
    <row r="138" spans="1:30" s="33" customFormat="1" ht="12.75" x14ac:dyDescent="0.2">
      <c r="A138" s="183">
        <f t="shared" si="14"/>
        <v>133</v>
      </c>
      <c r="B138" s="185"/>
      <c r="C138" s="185"/>
      <c r="D138"/>
      <c r="E138"/>
      <c r="F138" s="216"/>
      <c r="G138"/>
      <c r="H138"/>
      <c r="I138"/>
      <c r="J138" s="242"/>
      <c r="K138" s="242"/>
      <c r="L138" s="151"/>
      <c r="M138" s="151"/>
      <c r="N138" s="102"/>
      <c r="O138" s="31"/>
      <c r="P138" s="146"/>
      <c r="Q138" s="183"/>
      <c r="R138" s="186"/>
      <c r="S138" s="186"/>
      <c r="T138" s="186"/>
      <c r="U138" s="124"/>
      <c r="V138" s="146"/>
      <c r="W138" s="146"/>
      <c r="X138" s="103"/>
      <c r="Y138" s="104"/>
      <c r="Z138" s="103"/>
      <c r="AA138" s="103"/>
      <c r="AB138" s="165"/>
      <c r="AC138" s="124"/>
      <c r="AD138" s="124"/>
    </row>
    <row r="139" spans="1:30" s="33" customFormat="1" ht="12.75" x14ac:dyDescent="0.2">
      <c r="A139" s="183">
        <f t="shared" si="14"/>
        <v>134</v>
      </c>
      <c r="B139" s="185"/>
      <c r="C139" s="185"/>
      <c r="D139"/>
      <c r="E139"/>
      <c r="F139" s="216"/>
      <c r="G139"/>
      <c r="H139"/>
      <c r="I139"/>
      <c r="J139" s="242"/>
      <c r="K139" s="242"/>
      <c r="L139" s="151"/>
      <c r="M139" s="151"/>
      <c r="N139" s="102"/>
      <c r="O139" s="31"/>
      <c r="P139" s="146"/>
      <c r="Q139" s="183"/>
      <c r="R139" s="186"/>
      <c r="S139" s="186"/>
      <c r="T139" s="186"/>
      <c r="U139" s="124"/>
      <c r="V139" s="146"/>
      <c r="W139" s="146"/>
      <c r="X139" s="103"/>
      <c r="Y139" s="104"/>
      <c r="Z139" s="103"/>
      <c r="AA139" s="103"/>
      <c r="AB139" s="165"/>
      <c r="AC139" s="124"/>
      <c r="AD139" s="124"/>
    </row>
    <row r="140" spans="1:30" s="33" customFormat="1" ht="12.75" x14ac:dyDescent="0.2">
      <c r="A140" s="183">
        <f t="shared" si="14"/>
        <v>135</v>
      </c>
      <c r="B140" s="185"/>
      <c r="C140" s="185"/>
      <c r="D140"/>
      <c r="E140"/>
      <c r="F140" s="216"/>
      <c r="G140"/>
      <c r="H140"/>
      <c r="I140"/>
      <c r="J140" s="242"/>
      <c r="K140" s="242"/>
      <c r="L140" s="151"/>
      <c r="M140" s="151"/>
      <c r="N140" s="102"/>
      <c r="O140" s="31"/>
      <c r="P140" s="146"/>
      <c r="Q140" s="183"/>
      <c r="R140" s="186"/>
      <c r="S140" s="186"/>
      <c r="T140" s="186"/>
      <c r="U140" s="124"/>
      <c r="V140" s="146"/>
      <c r="W140" s="146"/>
      <c r="X140" s="103"/>
      <c r="Y140" s="104"/>
      <c r="Z140" s="103"/>
      <c r="AA140" s="103"/>
      <c r="AB140" s="165"/>
      <c r="AC140" s="124"/>
      <c r="AD140" s="124"/>
    </row>
    <row r="141" spans="1:30" s="33" customFormat="1" ht="12.75" x14ac:dyDescent="0.2">
      <c r="A141" s="183">
        <f t="shared" si="14"/>
        <v>136</v>
      </c>
      <c r="B141" s="185"/>
      <c r="C141" s="185"/>
      <c r="D141"/>
      <c r="E141"/>
      <c r="F141" s="216"/>
      <c r="G141"/>
      <c r="H141"/>
      <c r="I141"/>
      <c r="J141" s="242"/>
      <c r="K141" s="242"/>
      <c r="L141" s="151"/>
      <c r="M141" s="151"/>
      <c r="N141" s="102"/>
      <c r="O141" s="31"/>
      <c r="P141" s="146"/>
      <c r="Q141" s="183"/>
      <c r="R141" s="186"/>
      <c r="S141" s="186"/>
      <c r="T141" s="186"/>
      <c r="U141" s="124"/>
      <c r="V141" s="146"/>
      <c r="W141" s="146"/>
      <c r="X141" s="103"/>
      <c r="Y141" s="104"/>
      <c r="Z141" s="103"/>
      <c r="AA141" s="103"/>
      <c r="AB141" s="165"/>
      <c r="AC141" s="124"/>
      <c r="AD141" s="124"/>
    </row>
    <row r="142" spans="1:30" s="33" customFormat="1" ht="12.75" x14ac:dyDescent="0.2">
      <c r="A142" s="183">
        <f t="shared" si="14"/>
        <v>137</v>
      </c>
      <c r="B142" s="110"/>
      <c r="C142" s="110"/>
      <c r="J142" s="110"/>
      <c r="K142" s="110"/>
      <c r="Q142" s="183"/>
      <c r="R142" s="186"/>
      <c r="S142" s="186"/>
      <c r="T142" s="186"/>
      <c r="U142" s="124"/>
      <c r="V142" s="146"/>
      <c r="W142" s="146"/>
      <c r="X142" s="103"/>
      <c r="Y142" s="104"/>
      <c r="Z142" s="103"/>
      <c r="AA142" s="103"/>
      <c r="AB142" s="165"/>
      <c r="AC142" s="124"/>
      <c r="AD142" s="124"/>
    </row>
    <row r="143" spans="1:30" s="33" customFormat="1" ht="12.75" hidden="1" outlineLevel="1" x14ac:dyDescent="0.2">
      <c r="A143" s="183">
        <f t="shared" si="14"/>
        <v>138</v>
      </c>
      <c r="B143" s="244"/>
      <c r="C143" s="245"/>
      <c r="D143"/>
      <c r="E143"/>
      <c r="F143" s="216"/>
      <c r="G143"/>
      <c r="H143"/>
      <c r="I143"/>
      <c r="J143" s="242"/>
      <c r="K143" s="242"/>
      <c r="L143" s="151"/>
      <c r="M143" s="151"/>
      <c r="N143" s="102"/>
      <c r="O143" s="31"/>
      <c r="P143" s="110"/>
      <c r="Q143" s="183"/>
      <c r="R143" s="186"/>
      <c r="S143" s="110"/>
      <c r="T143" s="183"/>
      <c r="U143" s="187"/>
      <c r="V143" s="189"/>
      <c r="W143" s="189"/>
      <c r="X143" s="103"/>
      <c r="Y143" s="104"/>
      <c r="Z143" s="103"/>
      <c r="AA143" s="103"/>
      <c r="AB143" s="165"/>
      <c r="AC143" s="124"/>
      <c r="AD143" s="124"/>
    </row>
    <row r="144" spans="1:30" s="33" customFormat="1" ht="12.75" hidden="1" outlineLevel="1" x14ac:dyDescent="0.2">
      <c r="A144" s="183">
        <f t="shared" si="14"/>
        <v>139</v>
      </c>
      <c r="B144" s="245"/>
      <c r="C144" s="245"/>
      <c r="D144"/>
      <c r="E144"/>
      <c r="F144" s="216"/>
      <c r="G144"/>
      <c r="H144"/>
      <c r="I144"/>
      <c r="J144" s="242"/>
      <c r="K144" s="242"/>
      <c r="L144" s="151"/>
      <c r="M144" s="151"/>
      <c r="N144" s="102"/>
      <c r="O144" s="31"/>
      <c r="P144" s="110"/>
      <c r="Q144" s="183"/>
      <c r="R144" s="186"/>
      <c r="S144" s="110"/>
      <c r="T144" s="183"/>
      <c r="U144" s="187"/>
      <c r="V144" s="189"/>
      <c r="W144" s="189"/>
      <c r="X144" s="103"/>
      <c r="Y144" s="104"/>
      <c r="Z144" s="103"/>
      <c r="AA144" s="103"/>
      <c r="AB144" s="165"/>
      <c r="AC144" s="124"/>
      <c r="AD144" s="124"/>
    </row>
    <row r="145" spans="1:30" s="33" customFormat="1" ht="12.75" hidden="1" outlineLevel="1" x14ac:dyDescent="0.2">
      <c r="A145" s="183">
        <f t="shared" si="14"/>
        <v>140</v>
      </c>
      <c r="B145" s="221"/>
      <c r="C145" s="245"/>
      <c r="D145"/>
      <c r="E145"/>
      <c r="F145" s="216"/>
      <c r="G145"/>
      <c r="H145"/>
      <c r="I145"/>
      <c r="J145" s="242"/>
      <c r="K145" s="242"/>
      <c r="L145" s="151"/>
      <c r="M145" s="151"/>
      <c r="N145" s="102"/>
      <c r="O145" s="31"/>
      <c r="P145" s="110"/>
      <c r="Q145" s="183"/>
      <c r="R145" s="186"/>
      <c r="S145" s="110"/>
      <c r="T145" s="183"/>
      <c r="U145" s="187"/>
      <c r="V145" s="189"/>
      <c r="W145" s="189"/>
      <c r="X145" s="103"/>
      <c r="Y145" s="104"/>
      <c r="Z145" s="103"/>
      <c r="AA145" s="103"/>
      <c r="AB145" s="165"/>
      <c r="AC145" s="124"/>
      <c r="AD145" s="124"/>
    </row>
    <row r="146" spans="1:30" s="33" customFormat="1" ht="12.75" hidden="1" outlineLevel="1" x14ac:dyDescent="0.2">
      <c r="A146" s="183">
        <f t="shared" si="14"/>
        <v>141</v>
      </c>
      <c r="B146" s="244"/>
      <c r="C146" s="245"/>
      <c r="D146"/>
      <c r="E146"/>
      <c r="F146" s="216"/>
      <c r="G146"/>
      <c r="H146"/>
      <c r="I146"/>
      <c r="J146" s="242"/>
      <c r="K146" s="242"/>
      <c r="L146" s="151"/>
      <c r="M146" s="151"/>
      <c r="N146" s="102"/>
      <c r="O146" s="31"/>
      <c r="P146" s="110"/>
      <c r="Q146" s="183"/>
      <c r="R146" s="186"/>
      <c r="S146" s="110"/>
      <c r="T146" s="183"/>
      <c r="U146" s="187"/>
      <c r="V146" s="189"/>
      <c r="W146" s="189"/>
      <c r="X146" s="103"/>
      <c r="Y146" s="104"/>
      <c r="Z146" s="103"/>
      <c r="AA146" s="103"/>
      <c r="AB146" s="165"/>
      <c r="AC146" s="124"/>
      <c r="AD146" s="124"/>
    </row>
    <row r="147" spans="1:30" s="33" customFormat="1" ht="12.75" hidden="1" outlineLevel="1" x14ac:dyDescent="0.2">
      <c r="A147" s="183">
        <f t="shared" si="14"/>
        <v>142</v>
      </c>
      <c r="B147" s="244"/>
      <c r="C147" s="245"/>
      <c r="D147"/>
      <c r="E147"/>
      <c r="F147" s="216"/>
      <c r="G147"/>
      <c r="H147"/>
      <c r="I147"/>
      <c r="J147" s="242"/>
      <c r="K147" s="242"/>
      <c r="L147" s="151"/>
      <c r="M147" s="151"/>
      <c r="N147" s="168"/>
      <c r="O147" s="31"/>
      <c r="P147" s="110"/>
      <c r="Q147" s="183"/>
      <c r="R147" s="186"/>
      <c r="S147" s="110"/>
      <c r="T147" s="183"/>
      <c r="U147" s="187"/>
      <c r="V147" s="189"/>
      <c r="W147" s="189"/>
      <c r="X147" s="103"/>
      <c r="Y147" s="104"/>
      <c r="Z147" s="103"/>
      <c r="AA147" s="103"/>
      <c r="AB147" s="165"/>
      <c r="AC147" s="124"/>
      <c r="AD147" s="124"/>
    </row>
    <row r="148" spans="1:30" s="33" customFormat="1" ht="12.75" hidden="1" outlineLevel="1" x14ac:dyDescent="0.2">
      <c r="A148" s="183">
        <f t="shared" si="14"/>
        <v>143</v>
      </c>
      <c r="B148" s="244"/>
      <c r="C148" s="245"/>
      <c r="D148"/>
      <c r="E148"/>
      <c r="F148" s="216"/>
      <c r="G148"/>
      <c r="H148"/>
      <c r="I148"/>
      <c r="J148" s="242"/>
      <c r="K148" s="242"/>
      <c r="L148" s="151"/>
      <c r="M148" s="151"/>
      <c r="N148" s="102"/>
      <c r="O148" s="31"/>
      <c r="P148" s="110"/>
      <c r="Q148" s="183"/>
      <c r="R148" s="186"/>
      <c r="S148" s="110"/>
      <c r="T148" s="183"/>
      <c r="U148" s="187"/>
      <c r="V148" s="189"/>
      <c r="W148" s="189"/>
      <c r="X148" s="103"/>
      <c r="Y148" s="104"/>
      <c r="Z148" s="103"/>
      <c r="AA148" s="103"/>
      <c r="AB148" s="165"/>
      <c r="AC148" s="124"/>
      <c r="AD148" s="124"/>
    </row>
    <row r="149" spans="1:30" s="33" customFormat="1" ht="12.75" hidden="1" outlineLevel="1" x14ac:dyDescent="0.2">
      <c r="A149" s="183">
        <f t="shared" si="14"/>
        <v>144</v>
      </c>
      <c r="B149" s="244"/>
      <c r="C149" s="245"/>
      <c r="D149"/>
      <c r="E149"/>
      <c r="F149" s="216"/>
      <c r="G149"/>
      <c r="H149"/>
      <c r="I149"/>
      <c r="J149" s="242"/>
      <c r="K149" s="242"/>
      <c r="L149" s="151"/>
      <c r="M149" s="151"/>
      <c r="N149" s="102"/>
      <c r="O149" s="31"/>
      <c r="P149" s="110"/>
      <c r="Q149" s="183"/>
      <c r="R149" s="186"/>
      <c r="S149" s="110"/>
      <c r="T149" s="183"/>
      <c r="U149" s="187"/>
      <c r="V149" s="189"/>
      <c r="W149" s="189"/>
      <c r="X149" s="103"/>
      <c r="Y149" s="104"/>
      <c r="Z149" s="103"/>
      <c r="AA149" s="103"/>
      <c r="AB149" s="165"/>
      <c r="AC149" s="124"/>
      <c r="AD149" s="124"/>
    </row>
    <row r="150" spans="1:30" s="33" customFormat="1" ht="12.75" hidden="1" outlineLevel="1" x14ac:dyDescent="0.2">
      <c r="A150" s="183">
        <f t="shared" si="14"/>
        <v>145</v>
      </c>
      <c r="B150" s="220"/>
      <c r="C150" s="223"/>
      <c r="D150"/>
      <c r="E150"/>
      <c r="F150" s="216"/>
      <c r="G150"/>
      <c r="H150"/>
      <c r="I150"/>
      <c r="J150" s="242"/>
      <c r="K150" s="242"/>
      <c r="L150" s="151"/>
      <c r="M150" s="151"/>
      <c r="N150" s="102"/>
      <c r="O150" s="31"/>
      <c r="P150" s="110"/>
      <c r="Q150" s="183"/>
      <c r="R150" s="186"/>
      <c r="S150" s="110"/>
      <c r="T150" s="183"/>
      <c r="U150" s="187"/>
      <c r="V150" s="189"/>
      <c r="W150" s="189"/>
      <c r="X150" s="103"/>
      <c r="Y150" s="104"/>
      <c r="Z150" s="103"/>
      <c r="AA150" s="103"/>
      <c r="AB150" s="165"/>
      <c r="AC150" s="124"/>
      <c r="AD150" s="124"/>
    </row>
    <row r="151" spans="1:30" s="33" customFormat="1" ht="12.75" hidden="1" outlineLevel="1" x14ac:dyDescent="0.2">
      <c r="A151" s="183">
        <f t="shared" si="14"/>
        <v>146</v>
      </c>
      <c r="B151" s="220"/>
      <c r="C151" s="223"/>
      <c r="D151"/>
      <c r="E151"/>
      <c r="F151" s="216"/>
      <c r="G151"/>
      <c r="H151"/>
      <c r="I151"/>
      <c r="J151" s="242"/>
      <c r="K151" s="242"/>
      <c r="L151" s="151"/>
      <c r="M151" s="151"/>
      <c r="N151" s="102"/>
      <c r="O151" s="31"/>
      <c r="P151" s="110"/>
      <c r="Q151" s="183"/>
      <c r="R151" s="186"/>
      <c r="S151" s="110"/>
      <c r="T151" s="183"/>
      <c r="U151" s="187"/>
      <c r="V151" s="189"/>
      <c r="W151" s="189"/>
      <c r="X151" s="103"/>
      <c r="Y151" s="104"/>
      <c r="Z151" s="103"/>
      <c r="AA151" s="103"/>
      <c r="AB151" s="165"/>
      <c r="AC151" s="124"/>
      <c r="AD151" s="124"/>
    </row>
    <row r="152" spans="1:30" s="33" customFormat="1" ht="12.75" hidden="1" outlineLevel="1" x14ac:dyDescent="0.2">
      <c r="A152" s="183">
        <f t="shared" ref="A152:A186" si="15">+A151+1</f>
        <v>147</v>
      </c>
      <c r="B152" s="220"/>
      <c r="C152" s="223"/>
      <c r="D152"/>
      <c r="E152"/>
      <c r="F152" s="216"/>
      <c r="G152"/>
      <c r="H152"/>
      <c r="I152"/>
      <c r="J152" s="242"/>
      <c r="K152" s="242"/>
      <c r="L152" s="151"/>
      <c r="M152" s="151"/>
      <c r="N152" s="102"/>
      <c r="O152" s="31"/>
      <c r="P152" s="110"/>
      <c r="Q152" s="183"/>
      <c r="R152" s="186"/>
      <c r="S152" s="110"/>
      <c r="T152" s="183"/>
      <c r="U152" s="187"/>
      <c r="V152" s="189"/>
      <c r="W152" s="189"/>
      <c r="X152" s="103"/>
      <c r="Y152" s="104"/>
      <c r="Z152" s="103"/>
      <c r="AA152" s="103"/>
      <c r="AB152" s="165"/>
      <c r="AC152" s="124"/>
      <c r="AD152" s="124"/>
    </row>
    <row r="153" spans="1:30" s="33" customFormat="1" ht="12.75" hidden="1" outlineLevel="1" x14ac:dyDescent="0.2">
      <c r="A153" s="183">
        <f t="shared" si="15"/>
        <v>148</v>
      </c>
      <c r="B153" s="220"/>
      <c r="C153" s="223"/>
      <c r="D153"/>
      <c r="E153"/>
      <c r="F153" s="216"/>
      <c r="G153"/>
      <c r="H153"/>
      <c r="I153"/>
      <c r="J153" s="242"/>
      <c r="K153" s="242"/>
      <c r="L153" s="151"/>
      <c r="M153" s="151"/>
      <c r="N153" s="102"/>
      <c r="O153" s="31"/>
      <c r="P153" s="110"/>
      <c r="Q153" s="183"/>
      <c r="R153" s="186"/>
      <c r="S153" s="110"/>
      <c r="T153" s="183"/>
      <c r="U153" s="187"/>
      <c r="V153" s="189"/>
      <c r="W153" s="189"/>
      <c r="X153" s="103"/>
      <c r="Y153" s="104"/>
      <c r="Z153" s="103"/>
      <c r="AA153" s="103"/>
      <c r="AB153" s="165"/>
      <c r="AC153" s="124"/>
      <c r="AD153" s="124"/>
    </row>
    <row r="154" spans="1:30" s="33" customFormat="1" ht="12.75" hidden="1" outlineLevel="1" x14ac:dyDescent="0.2">
      <c r="A154" s="183">
        <f t="shared" si="15"/>
        <v>149</v>
      </c>
      <c r="B154" s="220"/>
      <c r="C154" s="223"/>
      <c r="D154"/>
      <c r="E154"/>
      <c r="F154" s="216"/>
      <c r="G154"/>
      <c r="H154"/>
      <c r="I154"/>
      <c r="J154" s="242"/>
      <c r="K154" s="242"/>
      <c r="L154" s="151"/>
      <c r="M154" s="151"/>
      <c r="N154" s="102"/>
      <c r="O154" s="31"/>
      <c r="P154" s="110"/>
      <c r="Q154" s="183"/>
      <c r="R154" s="186"/>
      <c r="S154" s="110"/>
      <c r="T154" s="183"/>
      <c r="U154" s="187"/>
      <c r="V154" s="189"/>
      <c r="W154" s="189"/>
      <c r="X154" s="103"/>
      <c r="Y154" s="104"/>
      <c r="Z154" s="103"/>
      <c r="AA154" s="103"/>
      <c r="AB154" s="165"/>
      <c r="AC154" s="124"/>
      <c r="AD154" s="124"/>
    </row>
    <row r="155" spans="1:30" s="33" customFormat="1" ht="12.75" hidden="1" outlineLevel="1" x14ac:dyDescent="0.2">
      <c r="A155" s="183">
        <f t="shared" si="15"/>
        <v>150</v>
      </c>
      <c r="B155" s="220"/>
      <c r="C155" s="223"/>
      <c r="D155"/>
      <c r="E155"/>
      <c r="F155" s="216"/>
      <c r="G155"/>
      <c r="H155"/>
      <c r="I155"/>
      <c r="J155" s="242"/>
      <c r="K155" s="242"/>
      <c r="L155" s="151"/>
      <c r="M155" s="151"/>
      <c r="N155" s="102"/>
      <c r="O155" s="31"/>
      <c r="P155" s="110"/>
      <c r="Q155" s="183"/>
      <c r="R155" s="186"/>
      <c r="S155" s="110"/>
      <c r="T155" s="183"/>
      <c r="U155" s="187"/>
      <c r="V155" s="189"/>
      <c r="W155" s="189"/>
      <c r="X155" s="103"/>
      <c r="Y155" s="104"/>
      <c r="Z155" s="103"/>
      <c r="AA155" s="103"/>
      <c r="AB155" s="165"/>
      <c r="AC155" s="124"/>
      <c r="AD155" s="124"/>
    </row>
    <row r="156" spans="1:30" s="33" customFormat="1" ht="12.75" hidden="1" outlineLevel="1" x14ac:dyDescent="0.2">
      <c r="A156" s="183">
        <f t="shared" si="15"/>
        <v>151</v>
      </c>
      <c r="B156" s="218"/>
      <c r="C156" s="245"/>
      <c r="D156"/>
      <c r="E156"/>
      <c r="F156" s="216"/>
      <c r="G156"/>
      <c r="H156"/>
      <c r="I156"/>
      <c r="J156" s="242"/>
      <c r="K156" s="242"/>
      <c r="L156" s="151"/>
      <c r="M156" s="151"/>
      <c r="N156" s="102"/>
      <c r="O156" s="31"/>
      <c r="P156" s="110"/>
      <c r="Q156" s="183"/>
      <c r="R156" s="186"/>
      <c r="S156" s="110"/>
      <c r="T156" s="183"/>
      <c r="U156" s="187"/>
      <c r="V156" s="189"/>
      <c r="W156" s="189"/>
      <c r="X156" s="103"/>
      <c r="Y156" s="104"/>
      <c r="Z156" s="103"/>
      <c r="AA156" s="103"/>
      <c r="AB156" s="165"/>
      <c r="AC156" s="124"/>
      <c r="AD156" s="124"/>
    </row>
    <row r="157" spans="1:30" s="33" customFormat="1" ht="12.75" hidden="1" outlineLevel="1" x14ac:dyDescent="0.2">
      <c r="A157" s="183">
        <f t="shared" si="15"/>
        <v>152</v>
      </c>
      <c r="B157" s="218"/>
      <c r="C157" s="245"/>
      <c r="D157"/>
      <c r="E157"/>
      <c r="F157" s="216"/>
      <c r="G157"/>
      <c r="H157"/>
      <c r="I157"/>
      <c r="J157" s="242"/>
      <c r="K157" s="242"/>
      <c r="L157" s="151"/>
      <c r="M157" s="151"/>
      <c r="N157" s="102"/>
      <c r="O157" s="31"/>
      <c r="P157" s="110"/>
      <c r="Q157" s="183"/>
      <c r="R157" s="186"/>
      <c r="S157" s="110"/>
      <c r="T157" s="183"/>
      <c r="U157" s="187"/>
      <c r="V157" s="189"/>
      <c r="W157" s="189"/>
      <c r="X157" s="103"/>
      <c r="Y157" s="104"/>
      <c r="Z157" s="103"/>
      <c r="AA157" s="103"/>
      <c r="AB157" s="165"/>
      <c r="AC157" s="124"/>
      <c r="AD157" s="124"/>
    </row>
    <row r="158" spans="1:30" s="33" customFormat="1" ht="12.75" hidden="1" outlineLevel="1" x14ac:dyDescent="0.2">
      <c r="A158" s="183">
        <f t="shared" si="15"/>
        <v>153</v>
      </c>
      <c r="B158" s="218"/>
      <c r="C158" s="245"/>
      <c r="D158"/>
      <c r="E158"/>
      <c r="F158" s="216"/>
      <c r="G158"/>
      <c r="H158"/>
      <c r="I158"/>
      <c r="J158" s="242"/>
      <c r="K158" s="242"/>
      <c r="L158" s="151"/>
      <c r="M158" s="151"/>
      <c r="N158" s="102"/>
      <c r="O158" s="31"/>
      <c r="P158" s="110"/>
      <c r="Q158" s="183"/>
      <c r="R158" s="186"/>
      <c r="S158" s="110"/>
      <c r="T158" s="183"/>
      <c r="U158" s="187"/>
      <c r="V158" s="189"/>
      <c r="W158" s="189"/>
      <c r="X158" s="103"/>
      <c r="Y158" s="104"/>
      <c r="Z158" s="103"/>
      <c r="AA158" s="103"/>
      <c r="AB158" s="165"/>
      <c r="AC158" s="124"/>
      <c r="AD158" s="124"/>
    </row>
    <row r="159" spans="1:30" s="33" customFormat="1" ht="12.75" hidden="1" outlineLevel="1" x14ac:dyDescent="0.2">
      <c r="A159" s="183">
        <f t="shared" si="15"/>
        <v>154</v>
      </c>
      <c r="B159" s="221"/>
      <c r="C159" s="245"/>
      <c r="D159"/>
      <c r="E159"/>
      <c r="F159" s="216"/>
      <c r="G159"/>
      <c r="H159"/>
      <c r="I159"/>
      <c r="J159" s="242"/>
      <c r="K159" s="242"/>
      <c r="L159" s="151"/>
      <c r="M159" s="151"/>
      <c r="N159" s="102"/>
      <c r="O159" s="31"/>
      <c r="P159" s="110"/>
      <c r="Q159" s="183"/>
      <c r="R159" s="186"/>
      <c r="S159" s="110"/>
      <c r="T159" s="183"/>
      <c r="U159" s="187"/>
      <c r="V159" s="189"/>
      <c r="W159" s="189"/>
      <c r="X159" s="103"/>
      <c r="Y159" s="104"/>
      <c r="Z159" s="103"/>
      <c r="AA159" s="103"/>
      <c r="AB159" s="165"/>
      <c r="AC159" s="124"/>
      <c r="AD159" s="124"/>
    </row>
    <row r="160" spans="1:30" s="33" customFormat="1" ht="12.75" hidden="1" outlineLevel="1" x14ac:dyDescent="0.2">
      <c r="A160" s="183">
        <f t="shared" si="15"/>
        <v>155</v>
      </c>
      <c r="B160" s="221"/>
      <c r="C160" s="245"/>
      <c r="D160"/>
      <c r="E160"/>
      <c r="F160" s="216"/>
      <c r="G160"/>
      <c r="H160"/>
      <c r="I160"/>
      <c r="J160" s="242"/>
      <c r="K160" s="242"/>
      <c r="L160" s="151"/>
      <c r="M160" s="151"/>
      <c r="N160" s="102"/>
      <c r="O160" s="31"/>
      <c r="P160" s="110"/>
      <c r="Q160" s="183"/>
      <c r="R160" s="186"/>
      <c r="S160" s="110"/>
      <c r="T160" s="183"/>
      <c r="U160" s="187"/>
      <c r="V160" s="189"/>
      <c r="W160" s="189"/>
      <c r="X160" s="103"/>
      <c r="Y160" s="104"/>
      <c r="Z160" s="103"/>
      <c r="AA160" s="103"/>
      <c r="AB160" s="165"/>
      <c r="AC160" s="124"/>
      <c r="AD160" s="124"/>
    </row>
    <row r="161" spans="1:30" s="33" customFormat="1" ht="12.75" hidden="1" outlineLevel="1" x14ac:dyDescent="0.2">
      <c r="A161" s="183">
        <f t="shared" si="15"/>
        <v>156</v>
      </c>
      <c r="B161" s="221"/>
      <c r="C161" s="245"/>
      <c r="D161"/>
      <c r="E161"/>
      <c r="F161" s="216"/>
      <c r="G161"/>
      <c r="H161"/>
      <c r="I161"/>
      <c r="J161" s="242"/>
      <c r="K161" s="242"/>
      <c r="L161" s="151"/>
      <c r="M161" s="151"/>
      <c r="N161" s="102"/>
      <c r="O161" s="31"/>
      <c r="P161" s="110"/>
      <c r="Q161" s="183"/>
      <c r="R161" s="186"/>
      <c r="S161" s="110"/>
      <c r="T161" s="183"/>
      <c r="U161" s="187"/>
      <c r="V161" s="189"/>
      <c r="W161" s="189"/>
      <c r="X161" s="103"/>
      <c r="Y161" s="104"/>
      <c r="Z161" s="103"/>
      <c r="AA161" s="103"/>
      <c r="AB161" s="165"/>
      <c r="AC161" s="124"/>
      <c r="AD161" s="124"/>
    </row>
    <row r="162" spans="1:30" s="33" customFormat="1" ht="12.75" hidden="1" outlineLevel="1" x14ac:dyDescent="0.2">
      <c r="A162" s="183">
        <f t="shared" si="15"/>
        <v>157</v>
      </c>
      <c r="B162" s="221"/>
      <c r="C162" s="245"/>
      <c r="D162"/>
      <c r="E162"/>
      <c r="F162" s="216"/>
      <c r="G162"/>
      <c r="H162"/>
      <c r="I162"/>
      <c r="J162" s="242"/>
      <c r="K162" s="242"/>
      <c r="L162" s="151"/>
      <c r="M162" s="151"/>
      <c r="N162" s="147"/>
      <c r="O162" s="31"/>
      <c r="P162" s="110"/>
      <c r="Q162" s="183"/>
      <c r="R162" s="186"/>
      <c r="S162" s="186"/>
      <c r="T162" s="186"/>
      <c r="U162" s="187"/>
      <c r="V162" s="189"/>
      <c r="W162" s="146"/>
      <c r="X162" s="103"/>
      <c r="Y162" s="104"/>
      <c r="Z162" s="103"/>
      <c r="AA162" s="103"/>
      <c r="AB162" s="165"/>
      <c r="AC162" s="124"/>
      <c r="AD162" s="124"/>
    </row>
    <row r="163" spans="1:30" s="33" customFormat="1" ht="12.75" hidden="1" outlineLevel="1" x14ac:dyDescent="0.2">
      <c r="A163" s="183">
        <f t="shared" si="15"/>
        <v>158</v>
      </c>
      <c r="B163" s="219"/>
      <c r="C163" s="210"/>
      <c r="D163" s="193"/>
      <c r="E163" s="194"/>
      <c r="F163" s="195"/>
      <c r="G163" s="194"/>
      <c r="H163" s="193"/>
      <c r="I163" s="194"/>
      <c r="J163" s="196"/>
      <c r="K163" s="86"/>
      <c r="L163" s="197"/>
      <c r="M163" s="197"/>
      <c r="N163" s="102"/>
      <c r="O163" s="31"/>
      <c r="P163" s="110"/>
      <c r="Q163" s="183"/>
      <c r="R163" s="186"/>
      <c r="S163" s="110"/>
      <c r="T163" s="183"/>
      <c r="U163" s="187"/>
      <c r="V163" s="189"/>
      <c r="W163" s="189"/>
      <c r="X163" s="103"/>
      <c r="Y163" s="104"/>
      <c r="Z163" s="103"/>
      <c r="AA163" s="103"/>
      <c r="AB163" s="165"/>
      <c r="AC163" s="124"/>
      <c r="AD163" s="124"/>
    </row>
    <row r="164" spans="1:30" s="33" customFormat="1" ht="12.75" hidden="1" outlineLevel="1" x14ac:dyDescent="0.2">
      <c r="A164" s="183">
        <f t="shared" si="15"/>
        <v>159</v>
      </c>
      <c r="B164" s="219"/>
      <c r="C164" s="210"/>
      <c r="D164" s="193"/>
      <c r="E164" s="194"/>
      <c r="F164" s="195"/>
      <c r="G164" s="194"/>
      <c r="H164" s="193"/>
      <c r="I164" s="194"/>
      <c r="J164" s="196"/>
      <c r="K164" s="86"/>
      <c r="L164" s="197"/>
      <c r="M164" s="197"/>
      <c r="N164" s="102"/>
      <c r="O164" s="31"/>
      <c r="P164" s="110"/>
      <c r="Q164" s="183"/>
      <c r="R164" s="186"/>
      <c r="S164" s="110"/>
      <c r="T164" s="183"/>
      <c r="U164" s="187"/>
      <c r="V164" s="189"/>
      <c r="W164" s="189"/>
      <c r="X164" s="103"/>
      <c r="Y164" s="104"/>
      <c r="Z164" s="103"/>
      <c r="AA164" s="103"/>
      <c r="AB164" s="165"/>
      <c r="AC164" s="124"/>
      <c r="AD164" s="124"/>
    </row>
    <row r="165" spans="1:30" s="33" customFormat="1" ht="12.75" hidden="1" outlineLevel="1" x14ac:dyDescent="0.2">
      <c r="A165" s="183">
        <f t="shared" si="15"/>
        <v>160</v>
      </c>
      <c r="B165" s="217"/>
      <c r="C165" s="137"/>
      <c r="D165" s="193"/>
      <c r="E165" s="194"/>
      <c r="F165" s="195"/>
      <c r="G165" s="194"/>
      <c r="H165" s="193"/>
      <c r="I165" s="194"/>
      <c r="J165" s="196"/>
      <c r="K165" s="86"/>
      <c r="L165" s="197"/>
      <c r="M165" s="197"/>
      <c r="N165" s="102"/>
      <c r="O165" s="31"/>
      <c r="P165" s="110"/>
      <c r="Q165" s="183"/>
      <c r="R165" s="186"/>
      <c r="S165" s="110"/>
      <c r="T165" s="183"/>
      <c r="U165" s="187"/>
      <c r="V165" s="189"/>
      <c r="W165" s="189"/>
      <c r="X165" s="103"/>
      <c r="Y165" s="104"/>
      <c r="Z165" s="103"/>
      <c r="AA165" s="103"/>
      <c r="AB165" s="165"/>
      <c r="AC165" s="124"/>
      <c r="AD165" s="124"/>
    </row>
    <row r="166" spans="1:30" s="33" customFormat="1" ht="12.75" hidden="1" outlineLevel="1" x14ac:dyDescent="0.2">
      <c r="A166" s="183">
        <f t="shared" si="15"/>
        <v>161</v>
      </c>
      <c r="B166" s="217"/>
      <c r="C166" s="137"/>
      <c r="D166" s="193"/>
      <c r="E166" s="194"/>
      <c r="F166" s="195"/>
      <c r="G166" s="194"/>
      <c r="H166" s="193"/>
      <c r="I166" s="194"/>
      <c r="J166" s="196"/>
      <c r="K166" s="86"/>
      <c r="L166" s="197"/>
      <c r="M166" s="197"/>
      <c r="N166" s="102"/>
      <c r="O166" s="31"/>
      <c r="P166" s="110"/>
      <c r="Q166" s="183"/>
      <c r="R166" s="186"/>
      <c r="S166" s="110"/>
      <c r="T166" s="183"/>
      <c r="U166" s="187"/>
      <c r="V166" s="189"/>
      <c r="W166" s="189"/>
      <c r="X166" s="103"/>
      <c r="Y166" s="104"/>
      <c r="Z166" s="103"/>
      <c r="AA166" s="103"/>
      <c r="AB166" s="165"/>
      <c r="AC166" s="124"/>
      <c r="AD166" s="124"/>
    </row>
    <row r="167" spans="1:30" s="33" customFormat="1" ht="12.75" hidden="1" outlineLevel="1" x14ac:dyDescent="0.2">
      <c r="A167" s="183">
        <f t="shared" si="15"/>
        <v>162</v>
      </c>
      <c r="B167" s="217"/>
      <c r="C167" s="137"/>
      <c r="D167" s="193"/>
      <c r="E167" s="194"/>
      <c r="F167" s="195"/>
      <c r="G167" s="194"/>
      <c r="H167" s="193"/>
      <c r="I167" s="194"/>
      <c r="J167" s="196"/>
      <c r="K167" s="86"/>
      <c r="L167" s="197"/>
      <c r="M167" s="197"/>
      <c r="N167" s="102"/>
      <c r="O167" s="31"/>
      <c r="P167" s="110"/>
      <c r="Q167" s="183"/>
      <c r="R167" s="186"/>
      <c r="S167" s="110"/>
      <c r="T167" s="183"/>
      <c r="U167" s="187"/>
      <c r="V167" s="189"/>
      <c r="W167" s="189"/>
      <c r="X167" s="103"/>
      <c r="Y167" s="104"/>
      <c r="Z167" s="103"/>
      <c r="AA167" s="103"/>
      <c r="AB167" s="165"/>
      <c r="AC167" s="124"/>
      <c r="AD167" s="124"/>
    </row>
    <row r="168" spans="1:30" s="33" customFormat="1" ht="12.75" hidden="1" outlineLevel="1" x14ac:dyDescent="0.2">
      <c r="A168" s="183">
        <f t="shared" si="15"/>
        <v>163</v>
      </c>
      <c r="B168" s="217"/>
      <c r="C168" s="137"/>
      <c r="D168" s="193"/>
      <c r="E168" s="194"/>
      <c r="F168" s="195"/>
      <c r="G168" s="194"/>
      <c r="H168" s="193"/>
      <c r="I168" s="194"/>
      <c r="J168" s="196"/>
      <c r="K168" s="86"/>
      <c r="L168" s="197"/>
      <c r="M168" s="197"/>
      <c r="N168" s="102"/>
      <c r="O168" s="31"/>
      <c r="P168" s="110"/>
      <c r="Q168" s="183"/>
      <c r="R168" s="186"/>
      <c r="S168" s="110"/>
      <c r="T168" s="183"/>
      <c r="U168" s="187"/>
      <c r="V168" s="189"/>
      <c r="W168" s="189"/>
      <c r="X168" s="103"/>
      <c r="Y168" s="104"/>
      <c r="Z168" s="103"/>
      <c r="AA168" s="103"/>
      <c r="AB168" s="165"/>
      <c r="AC168" s="124"/>
      <c r="AD168" s="124"/>
    </row>
    <row r="169" spans="1:30" s="33" customFormat="1" ht="12.75" hidden="1" outlineLevel="1" x14ac:dyDescent="0.2">
      <c r="A169" s="183">
        <f t="shared" si="15"/>
        <v>164</v>
      </c>
      <c r="B169" s="217"/>
      <c r="C169" s="137"/>
      <c r="D169" s="193"/>
      <c r="E169" s="194"/>
      <c r="F169" s="195"/>
      <c r="G169" s="194"/>
      <c r="H169" s="193"/>
      <c r="I169" s="194"/>
      <c r="J169" s="196"/>
      <c r="K169" s="86"/>
      <c r="L169" s="197"/>
      <c r="M169" s="197"/>
      <c r="N169" s="102"/>
      <c r="O169" s="31"/>
      <c r="P169" s="110"/>
      <c r="Q169" s="183"/>
      <c r="R169" s="186"/>
      <c r="S169" s="110"/>
      <c r="T169" s="183"/>
      <c r="U169" s="187"/>
      <c r="V169" s="189"/>
      <c r="W169" s="189"/>
      <c r="X169" s="103"/>
      <c r="Y169" s="104"/>
      <c r="Z169" s="103"/>
      <c r="AA169" s="103"/>
      <c r="AB169" s="165"/>
      <c r="AC169" s="124"/>
      <c r="AD169" s="124"/>
    </row>
    <row r="170" spans="1:30" s="33" customFormat="1" ht="12.75" hidden="1" outlineLevel="1" x14ac:dyDescent="0.2">
      <c r="A170" s="183">
        <f t="shared" si="15"/>
        <v>165</v>
      </c>
      <c r="B170" s="217"/>
      <c r="C170" s="137"/>
      <c r="D170" s="193"/>
      <c r="E170" s="194"/>
      <c r="F170" s="195"/>
      <c r="G170" s="194"/>
      <c r="H170" s="193"/>
      <c r="I170" s="194"/>
      <c r="J170" s="196"/>
      <c r="K170" s="86"/>
      <c r="L170" s="197"/>
      <c r="M170" s="197"/>
      <c r="N170" s="102"/>
      <c r="O170" s="31"/>
      <c r="P170" s="110"/>
      <c r="Q170" s="183"/>
      <c r="R170" s="186"/>
      <c r="S170" s="110"/>
      <c r="T170" s="183"/>
      <c r="U170" s="187"/>
      <c r="V170" s="189"/>
      <c r="W170" s="189"/>
      <c r="X170" s="103"/>
      <c r="Y170" s="104"/>
      <c r="Z170" s="103"/>
      <c r="AA170" s="103"/>
      <c r="AB170" s="165"/>
      <c r="AC170" s="124"/>
      <c r="AD170" s="124"/>
    </row>
    <row r="171" spans="1:30" s="33" customFormat="1" ht="12.75" hidden="1" outlineLevel="1" x14ac:dyDescent="0.2">
      <c r="A171" s="183">
        <f t="shared" si="15"/>
        <v>166</v>
      </c>
      <c r="B171" s="217"/>
      <c r="C171" s="137"/>
      <c r="D171" s="193"/>
      <c r="E171" s="194"/>
      <c r="F171" s="195"/>
      <c r="G171" s="194"/>
      <c r="H171" s="193"/>
      <c r="I171" s="194"/>
      <c r="J171" s="196"/>
      <c r="K171" s="86"/>
      <c r="L171" s="197"/>
      <c r="M171" s="197"/>
      <c r="N171" s="102"/>
      <c r="O171" s="31"/>
      <c r="P171" s="110"/>
      <c r="Q171" s="183"/>
      <c r="R171" s="186"/>
      <c r="S171" s="110"/>
      <c r="T171" s="183"/>
      <c r="U171" s="187"/>
      <c r="V171" s="189"/>
      <c r="W171" s="189"/>
      <c r="X171" s="103"/>
      <c r="Y171" s="104"/>
      <c r="Z171" s="103"/>
      <c r="AA171" s="103"/>
      <c r="AB171" s="165"/>
      <c r="AC171" s="124"/>
      <c r="AD171" s="124"/>
    </row>
    <row r="172" spans="1:30" s="33" customFormat="1" ht="12.75" hidden="1" outlineLevel="1" x14ac:dyDescent="0.2">
      <c r="A172" s="183">
        <f t="shared" si="15"/>
        <v>167</v>
      </c>
      <c r="B172" s="217"/>
      <c r="C172" s="137"/>
      <c r="D172" s="193"/>
      <c r="E172" s="194"/>
      <c r="F172" s="195"/>
      <c r="G172" s="194"/>
      <c r="H172" s="193"/>
      <c r="I172" s="194"/>
      <c r="J172" s="196"/>
      <c r="K172" s="86"/>
      <c r="L172" s="197"/>
      <c r="M172" s="197"/>
      <c r="N172" s="102"/>
      <c r="O172" s="31"/>
      <c r="P172" s="110"/>
      <c r="Q172" s="183"/>
      <c r="R172" s="186"/>
      <c r="S172" s="110"/>
      <c r="T172" s="183"/>
      <c r="U172" s="187"/>
      <c r="V172" s="189"/>
      <c r="W172" s="189"/>
      <c r="X172" s="103"/>
      <c r="Y172" s="104"/>
      <c r="Z172" s="103"/>
      <c r="AA172" s="103"/>
      <c r="AB172" s="165"/>
      <c r="AC172" s="124"/>
      <c r="AD172" s="124"/>
    </row>
    <row r="173" spans="1:30" s="33" customFormat="1" ht="12.75" hidden="1" outlineLevel="1" x14ac:dyDescent="0.2">
      <c r="A173" s="183">
        <f t="shared" si="15"/>
        <v>168</v>
      </c>
      <c r="B173" s="217"/>
      <c r="C173" s="137"/>
      <c r="D173" s="193"/>
      <c r="E173" s="194"/>
      <c r="F173" s="195"/>
      <c r="G173" s="194"/>
      <c r="H173" s="193"/>
      <c r="I173" s="194"/>
      <c r="J173" s="196"/>
      <c r="K173" s="86"/>
      <c r="L173" s="197"/>
      <c r="M173" s="197"/>
      <c r="N173" s="102"/>
      <c r="O173" s="31"/>
      <c r="P173" s="110"/>
      <c r="Q173" s="183"/>
      <c r="R173" s="186"/>
      <c r="S173" s="110"/>
      <c r="T173" s="183"/>
      <c r="U173" s="187"/>
      <c r="V173" s="189"/>
      <c r="W173" s="189"/>
      <c r="X173" s="103"/>
      <c r="Y173" s="104"/>
      <c r="Z173" s="103"/>
      <c r="AA173" s="103"/>
      <c r="AB173" s="165"/>
      <c r="AC173" s="124"/>
      <c r="AD173" s="124"/>
    </row>
    <row r="174" spans="1:30" s="33" customFormat="1" ht="12.75" hidden="1" outlineLevel="1" x14ac:dyDescent="0.2">
      <c r="A174" s="183">
        <f t="shared" si="15"/>
        <v>169</v>
      </c>
      <c r="B174" s="219"/>
      <c r="C174" s="210"/>
      <c r="D174" s="193"/>
      <c r="E174" s="194"/>
      <c r="F174" s="195"/>
      <c r="G174" s="194"/>
      <c r="H174" s="193"/>
      <c r="I174" s="194"/>
      <c r="J174" s="196"/>
      <c r="K174" s="86"/>
      <c r="L174" s="197"/>
      <c r="M174" s="197"/>
      <c r="N174" s="102"/>
      <c r="O174" s="31"/>
      <c r="P174" s="110"/>
      <c r="Q174" s="183"/>
      <c r="R174" s="186"/>
      <c r="S174" s="110"/>
      <c r="T174" s="183"/>
      <c r="U174" s="187"/>
      <c r="V174" s="189"/>
      <c r="W174" s="189"/>
      <c r="X174" s="103"/>
      <c r="Y174" s="104"/>
      <c r="Z174" s="103"/>
      <c r="AA174" s="103"/>
      <c r="AB174" s="165"/>
      <c r="AC174" s="124"/>
      <c r="AD174" s="124"/>
    </row>
    <row r="175" spans="1:30" s="33" customFormat="1" ht="12.75" hidden="1" outlineLevel="1" x14ac:dyDescent="0.2">
      <c r="A175" s="183">
        <f t="shared" si="15"/>
        <v>170</v>
      </c>
      <c r="B175" s="217"/>
      <c r="C175" s="137"/>
      <c r="D175" s="193"/>
      <c r="E175" s="194"/>
      <c r="F175" s="195"/>
      <c r="G175" s="194"/>
      <c r="H175" s="193"/>
      <c r="I175" s="194"/>
      <c r="J175" s="196"/>
      <c r="K175" s="86"/>
      <c r="L175" s="197"/>
      <c r="M175" s="197"/>
      <c r="N175" s="102"/>
      <c r="O175" s="31"/>
      <c r="P175" s="110"/>
      <c r="Q175" s="183"/>
      <c r="R175" s="186"/>
      <c r="S175" s="110"/>
      <c r="T175" s="183"/>
      <c r="U175" s="187"/>
      <c r="V175" s="189"/>
      <c r="W175" s="189"/>
      <c r="X175" s="103"/>
      <c r="Y175" s="104"/>
      <c r="Z175" s="103"/>
      <c r="AA175" s="103"/>
      <c r="AB175" s="165"/>
      <c r="AC175" s="124"/>
      <c r="AD175" s="124"/>
    </row>
    <row r="176" spans="1:30" s="33" customFormat="1" ht="12.75" hidden="1" outlineLevel="1" x14ac:dyDescent="0.2">
      <c r="A176" s="183">
        <f t="shared" si="15"/>
        <v>171</v>
      </c>
      <c r="B176" s="217"/>
      <c r="C176" s="137"/>
      <c r="D176" s="193"/>
      <c r="E176" s="194"/>
      <c r="F176" s="195"/>
      <c r="G176" s="194"/>
      <c r="H176" s="193"/>
      <c r="I176" s="194"/>
      <c r="J176" s="196"/>
      <c r="K176" s="86"/>
      <c r="L176" s="197"/>
      <c r="M176" s="197"/>
      <c r="N176" s="102"/>
      <c r="O176" s="31"/>
      <c r="P176" s="110"/>
      <c r="Q176" s="183"/>
      <c r="R176" s="186"/>
      <c r="S176" s="110"/>
      <c r="T176" s="183"/>
      <c r="U176" s="187"/>
      <c r="V176" s="189"/>
      <c r="W176" s="189"/>
      <c r="X176" s="103"/>
      <c r="Y176" s="104"/>
      <c r="Z176" s="103"/>
      <c r="AA176" s="103"/>
      <c r="AB176" s="165"/>
      <c r="AC176" s="124"/>
      <c r="AD176" s="124"/>
    </row>
    <row r="177" spans="1:30" s="33" customFormat="1" ht="12.75" hidden="1" outlineLevel="1" x14ac:dyDescent="0.2">
      <c r="A177" s="183">
        <f t="shared" si="15"/>
        <v>172</v>
      </c>
      <c r="B177" s="219"/>
      <c r="C177" s="210"/>
      <c r="D177" s="193"/>
      <c r="E177" s="194"/>
      <c r="F177" s="195"/>
      <c r="G177" s="194"/>
      <c r="H177" s="193"/>
      <c r="I177" s="194"/>
      <c r="J177" s="196"/>
      <c r="K177" s="86"/>
      <c r="L177" s="197"/>
      <c r="M177" s="197"/>
      <c r="N177" s="102"/>
      <c r="O177" s="31"/>
      <c r="P177" s="110"/>
      <c r="Q177" s="183"/>
      <c r="R177" s="186"/>
      <c r="S177" s="110"/>
      <c r="T177" s="183"/>
      <c r="U177" s="187"/>
      <c r="V177" s="189"/>
      <c r="W177" s="189"/>
      <c r="X177" s="103"/>
      <c r="Y177" s="104"/>
      <c r="Z177" s="103"/>
      <c r="AA177" s="103"/>
      <c r="AB177" s="165"/>
      <c r="AC177" s="124"/>
      <c r="AD177" s="124"/>
    </row>
    <row r="178" spans="1:30" s="33" customFormat="1" ht="12.75" hidden="1" outlineLevel="1" x14ac:dyDescent="0.2">
      <c r="A178" s="183">
        <f t="shared" si="15"/>
        <v>173</v>
      </c>
      <c r="B178" s="217"/>
      <c r="C178" s="137"/>
      <c r="D178" s="193"/>
      <c r="E178" s="194"/>
      <c r="F178" s="195"/>
      <c r="G178" s="194"/>
      <c r="H178" s="193"/>
      <c r="I178" s="194"/>
      <c r="J178" s="196"/>
      <c r="K178" s="86"/>
      <c r="L178" s="197"/>
      <c r="M178" s="197"/>
      <c r="N178" s="102"/>
      <c r="O178" s="31"/>
      <c r="P178" s="110"/>
      <c r="Q178" s="183"/>
      <c r="R178" s="186"/>
      <c r="S178" s="110"/>
      <c r="T178" s="183"/>
      <c r="U178" s="187"/>
      <c r="V178" s="189"/>
      <c r="W178" s="189"/>
      <c r="X178" s="103"/>
      <c r="Y178" s="104"/>
      <c r="Z178" s="103"/>
      <c r="AA178" s="103"/>
      <c r="AB178" s="165"/>
      <c r="AC178" s="124"/>
      <c r="AD178" s="124"/>
    </row>
    <row r="179" spans="1:30" s="33" customFormat="1" ht="12.75" hidden="1" outlineLevel="1" x14ac:dyDescent="0.2">
      <c r="A179" s="183">
        <f t="shared" si="15"/>
        <v>174</v>
      </c>
      <c r="B179" s="219"/>
      <c r="C179" s="210"/>
      <c r="D179" s="193"/>
      <c r="E179" s="194"/>
      <c r="F179" s="195"/>
      <c r="G179" s="194"/>
      <c r="H179" s="193"/>
      <c r="I179" s="194"/>
      <c r="J179" s="196"/>
      <c r="K179" s="86"/>
      <c r="L179" s="197"/>
      <c r="M179" s="197"/>
      <c r="N179" s="102"/>
      <c r="O179" s="31"/>
      <c r="P179" s="110"/>
      <c r="Q179" s="183"/>
      <c r="R179" s="186"/>
      <c r="S179" s="110"/>
      <c r="T179" s="183"/>
      <c r="U179" s="187"/>
      <c r="V179" s="189"/>
      <c r="W179" s="189"/>
      <c r="X179" s="103"/>
      <c r="Y179" s="104"/>
      <c r="Z179" s="103"/>
      <c r="AA179" s="103"/>
      <c r="AB179" s="165"/>
      <c r="AC179" s="124"/>
      <c r="AD179" s="124"/>
    </row>
    <row r="180" spans="1:30" s="33" customFormat="1" ht="12.75" hidden="1" outlineLevel="1" x14ac:dyDescent="0.2">
      <c r="A180" s="183">
        <f t="shared" si="15"/>
        <v>175</v>
      </c>
      <c r="B180" s="217"/>
      <c r="C180" s="137"/>
      <c r="D180" s="193"/>
      <c r="E180" s="194"/>
      <c r="F180" s="195"/>
      <c r="G180" s="194"/>
      <c r="H180" s="193"/>
      <c r="I180" s="194"/>
      <c r="J180" s="196"/>
      <c r="K180" s="86"/>
      <c r="L180" s="197"/>
      <c r="M180" s="197"/>
      <c r="N180" s="102"/>
      <c r="O180" s="31"/>
      <c r="P180" s="110"/>
      <c r="Q180" s="183"/>
      <c r="R180" s="186"/>
      <c r="S180" s="110"/>
      <c r="T180" s="183"/>
      <c r="U180" s="187"/>
      <c r="V180" s="189"/>
      <c r="W180" s="189"/>
      <c r="X180" s="103"/>
      <c r="Y180" s="104"/>
      <c r="Z180" s="103"/>
      <c r="AA180" s="103"/>
      <c r="AB180" s="165"/>
      <c r="AC180" s="124"/>
      <c r="AD180" s="124"/>
    </row>
    <row r="181" spans="1:30" s="33" customFormat="1" ht="12.75" hidden="1" outlineLevel="1" x14ac:dyDescent="0.2">
      <c r="A181" s="183">
        <f t="shared" si="15"/>
        <v>176</v>
      </c>
      <c r="B181" s="217"/>
      <c r="C181" s="137"/>
      <c r="D181" s="193"/>
      <c r="E181" s="194"/>
      <c r="F181" s="195"/>
      <c r="G181" s="194"/>
      <c r="H181" s="193"/>
      <c r="I181" s="194"/>
      <c r="J181" s="196"/>
      <c r="K181" s="86"/>
      <c r="L181" s="197"/>
      <c r="M181" s="197"/>
      <c r="N181" s="102"/>
      <c r="O181" s="31"/>
      <c r="P181" s="110"/>
      <c r="Q181" s="183"/>
      <c r="R181" s="186"/>
      <c r="S181" s="110"/>
      <c r="T181" s="183"/>
      <c r="U181" s="187"/>
      <c r="V181" s="189"/>
      <c r="W181" s="189"/>
      <c r="X181" s="103"/>
      <c r="Y181" s="104"/>
      <c r="Z181" s="103"/>
      <c r="AA181" s="103"/>
      <c r="AB181" s="165"/>
      <c r="AC181" s="124"/>
      <c r="AD181" s="124"/>
    </row>
    <row r="182" spans="1:30" s="33" customFormat="1" ht="12.75" hidden="1" outlineLevel="1" x14ac:dyDescent="0.2">
      <c r="A182" s="183">
        <f t="shared" si="15"/>
        <v>177</v>
      </c>
      <c r="B182" s="217"/>
      <c r="C182" s="137"/>
      <c r="D182" s="193"/>
      <c r="E182" s="194"/>
      <c r="F182" s="195"/>
      <c r="G182" s="194"/>
      <c r="H182" s="193"/>
      <c r="I182" s="194"/>
      <c r="J182" s="196"/>
      <c r="K182" s="86"/>
      <c r="L182" s="197"/>
      <c r="M182" s="197"/>
      <c r="N182" s="102"/>
      <c r="O182" s="31"/>
      <c r="P182" s="110"/>
      <c r="Q182" s="183"/>
      <c r="R182" s="186"/>
      <c r="S182" s="110"/>
      <c r="T182" s="183"/>
      <c r="U182" s="187"/>
      <c r="V182" s="189"/>
      <c r="W182" s="189"/>
      <c r="X182" s="103"/>
      <c r="Y182" s="104"/>
      <c r="Z182" s="103"/>
      <c r="AA182" s="103"/>
      <c r="AB182" s="165"/>
      <c r="AC182" s="124"/>
      <c r="AD182" s="124"/>
    </row>
    <row r="183" spans="1:30" s="33" customFormat="1" ht="12.75" hidden="1" outlineLevel="1" x14ac:dyDescent="0.2">
      <c r="A183" s="183">
        <f t="shared" si="15"/>
        <v>178</v>
      </c>
      <c r="B183" s="219"/>
      <c r="C183" s="222"/>
      <c r="D183" s="193"/>
      <c r="E183" s="194"/>
      <c r="F183" s="195"/>
      <c r="G183" s="194"/>
      <c r="H183" s="193"/>
      <c r="I183" s="194"/>
      <c r="J183" s="196"/>
      <c r="K183" s="86"/>
      <c r="L183" s="197"/>
      <c r="M183" s="197"/>
      <c r="N183" s="102"/>
      <c r="O183" s="31"/>
      <c r="P183" s="110"/>
      <c r="Q183" s="183"/>
      <c r="R183" s="186"/>
      <c r="S183" s="110"/>
      <c r="T183" s="183"/>
      <c r="U183" s="187"/>
      <c r="V183" s="189"/>
      <c r="W183" s="189"/>
      <c r="X183" s="103"/>
      <c r="Y183" s="104"/>
      <c r="Z183" s="103"/>
      <c r="AA183" s="103"/>
      <c r="AB183" s="165"/>
      <c r="AC183" s="124"/>
      <c r="AD183" s="124"/>
    </row>
    <row r="184" spans="1:30" s="33" customFormat="1" ht="12.75" hidden="1" outlineLevel="1" x14ac:dyDescent="0.2">
      <c r="A184" s="183">
        <f t="shared" si="15"/>
        <v>179</v>
      </c>
      <c r="B184" s="217"/>
      <c r="C184" s="137"/>
      <c r="D184" s="193"/>
      <c r="E184" s="194"/>
      <c r="F184" s="195"/>
      <c r="G184" s="194"/>
      <c r="H184" s="193"/>
      <c r="I184" s="194"/>
      <c r="J184" s="196"/>
      <c r="K184" s="86"/>
      <c r="L184" s="197"/>
      <c r="M184" s="197"/>
      <c r="N184" s="102"/>
      <c r="O184" s="31"/>
      <c r="P184" s="110"/>
      <c r="Q184" s="183"/>
      <c r="R184" s="186"/>
      <c r="S184" s="110"/>
      <c r="T184" s="183"/>
      <c r="U184" s="187"/>
      <c r="V184" s="189"/>
      <c r="W184" s="189"/>
      <c r="X184" s="103"/>
      <c r="Y184" s="104"/>
      <c r="Z184" s="103"/>
      <c r="AA184" s="103"/>
      <c r="AB184" s="165"/>
      <c r="AC184" s="124"/>
      <c r="AD184" s="124"/>
    </row>
    <row r="185" spans="1:30" s="33" customFormat="1" ht="12.75" hidden="1" outlineLevel="1" x14ac:dyDescent="0.2">
      <c r="A185" s="183">
        <f t="shared" si="15"/>
        <v>180</v>
      </c>
      <c r="B185" s="217"/>
      <c r="C185" s="137"/>
      <c r="D185" s="193"/>
      <c r="E185" s="194"/>
      <c r="F185" s="195"/>
      <c r="G185" s="194"/>
      <c r="H185" s="193"/>
      <c r="I185" s="194"/>
      <c r="J185" s="196"/>
      <c r="K185" s="86"/>
      <c r="L185" s="197"/>
      <c r="M185" s="197"/>
      <c r="N185" s="102"/>
      <c r="O185" s="31"/>
      <c r="P185" s="110"/>
      <c r="Q185" s="183"/>
      <c r="R185" s="186"/>
      <c r="S185" s="110"/>
      <c r="T185" s="183"/>
      <c r="U185" s="187"/>
      <c r="V185" s="189"/>
      <c r="W185" s="189"/>
      <c r="X185" s="103"/>
      <c r="Y185" s="104"/>
      <c r="Z185" s="103"/>
      <c r="AA185" s="103"/>
      <c r="AB185" s="165"/>
      <c r="AC185" s="124"/>
      <c r="AD185" s="124"/>
    </row>
    <row r="186" spans="1:30" s="33" customFormat="1" ht="12.75" hidden="1" outlineLevel="1" x14ac:dyDescent="0.2">
      <c r="A186" s="183">
        <f t="shared" si="15"/>
        <v>181</v>
      </c>
      <c r="B186" s="217"/>
      <c r="C186" s="137"/>
      <c r="D186" s="193"/>
      <c r="E186" s="194"/>
      <c r="F186" s="195"/>
      <c r="G186" s="194"/>
      <c r="H186" s="193"/>
      <c r="I186" s="194"/>
      <c r="J186" s="196"/>
      <c r="K186" s="86"/>
      <c r="L186" s="197"/>
      <c r="M186" s="197"/>
      <c r="N186" s="102"/>
      <c r="O186" s="31"/>
      <c r="P186" s="110"/>
      <c r="Q186" s="183"/>
      <c r="R186" s="186"/>
      <c r="S186" s="110"/>
      <c r="T186" s="183"/>
      <c r="U186" s="187"/>
      <c r="V186" s="189"/>
      <c r="W186" s="189"/>
      <c r="X186" s="103"/>
      <c r="Y186" s="104"/>
      <c r="Z186" s="103"/>
      <c r="AA186" s="103"/>
      <c r="AB186" s="165"/>
      <c r="AC186" s="124"/>
      <c r="AD186" s="124"/>
    </row>
    <row r="187" spans="1:30" s="33" customFormat="1" ht="12.75" hidden="1" outlineLevel="1" x14ac:dyDescent="0.2">
      <c r="A187" s="183"/>
      <c r="B187" s="217"/>
      <c r="C187" s="137"/>
      <c r="D187" s="193"/>
      <c r="E187" s="194"/>
      <c r="F187" s="195"/>
      <c r="G187" s="194"/>
      <c r="H187" s="193"/>
      <c r="I187" s="194"/>
      <c r="J187" s="196"/>
      <c r="K187" s="86"/>
      <c r="L187" s="197"/>
      <c r="M187" s="197"/>
      <c r="N187" s="102"/>
      <c r="O187" s="31"/>
      <c r="P187" s="110"/>
      <c r="Q187" s="183"/>
      <c r="R187" s="186"/>
      <c r="S187" s="110"/>
      <c r="T187" s="183"/>
      <c r="U187" s="187"/>
      <c r="V187" s="189"/>
      <c r="W187" s="189"/>
      <c r="X187" s="103"/>
      <c r="Y187" s="104"/>
      <c r="Z187" s="103"/>
      <c r="AA187" s="103"/>
      <c r="AB187" s="165"/>
      <c r="AC187" s="124"/>
      <c r="AD187" s="124"/>
    </row>
    <row r="188" spans="1:30" s="33" customFormat="1" ht="12.75" hidden="1" outlineLevel="1" x14ac:dyDescent="0.2">
      <c r="A188" s="183"/>
      <c r="B188" s="217"/>
      <c r="C188" s="137"/>
      <c r="D188" s="193"/>
      <c r="E188" s="194"/>
      <c r="F188" s="195"/>
      <c r="G188" s="194"/>
      <c r="H188" s="193"/>
      <c r="I188" s="194"/>
      <c r="J188" s="196"/>
      <c r="K188" s="86"/>
      <c r="L188" s="197"/>
      <c r="M188" s="197"/>
      <c r="N188" s="102"/>
      <c r="O188" s="31"/>
      <c r="P188" s="110"/>
      <c r="Q188" s="183"/>
      <c r="R188" s="186"/>
      <c r="S188" s="110"/>
      <c r="T188" s="183"/>
      <c r="U188" s="187"/>
      <c r="V188" s="189"/>
      <c r="W188" s="189"/>
      <c r="X188" s="103"/>
      <c r="Y188" s="104"/>
      <c r="Z188" s="103"/>
      <c r="AA188" s="103"/>
      <c r="AB188" s="165"/>
      <c r="AC188" s="124"/>
      <c r="AD188" s="124"/>
    </row>
    <row r="189" spans="1:30" s="33" customFormat="1" ht="12.75" hidden="1" outlineLevel="1" x14ac:dyDescent="0.2">
      <c r="A189" s="183"/>
      <c r="B189" s="217"/>
      <c r="C189" s="137"/>
      <c r="D189" s="193"/>
      <c r="E189" s="194"/>
      <c r="F189" s="195"/>
      <c r="G189" s="194"/>
      <c r="H189" s="193"/>
      <c r="I189" s="194"/>
      <c r="J189" s="196"/>
      <c r="K189" s="86"/>
      <c r="L189" s="197"/>
      <c r="M189" s="197"/>
      <c r="N189" s="102"/>
      <c r="O189" s="31"/>
      <c r="P189" s="110"/>
      <c r="Q189" s="183"/>
      <c r="R189" s="186"/>
      <c r="S189" s="110"/>
      <c r="T189" s="183"/>
      <c r="U189" s="187"/>
      <c r="V189" s="189"/>
      <c r="W189" s="189"/>
      <c r="X189" s="103"/>
      <c r="Y189" s="104"/>
      <c r="Z189" s="103"/>
      <c r="AA189" s="103"/>
      <c r="AB189" s="165"/>
      <c r="AC189" s="124"/>
      <c r="AD189" s="124"/>
    </row>
    <row r="190" spans="1:30" s="33" customFormat="1" ht="12.75" hidden="1" outlineLevel="1" x14ac:dyDescent="0.2">
      <c r="A190" s="183"/>
      <c r="B190" s="217"/>
      <c r="C190" s="137"/>
      <c r="D190" s="193"/>
      <c r="E190" s="194"/>
      <c r="F190" s="195"/>
      <c r="G190" s="194"/>
      <c r="H190" s="193"/>
      <c r="I190" s="194"/>
      <c r="J190" s="196"/>
      <c r="K190" s="86"/>
      <c r="L190" s="197"/>
      <c r="M190" s="197"/>
      <c r="N190" s="102"/>
      <c r="O190" s="31"/>
      <c r="P190" s="110"/>
      <c r="Q190" s="183"/>
      <c r="R190" s="186"/>
      <c r="S190" s="110"/>
      <c r="T190" s="183"/>
      <c r="U190" s="187"/>
      <c r="V190" s="189"/>
      <c r="W190" s="189"/>
      <c r="X190" s="103"/>
      <c r="Y190" s="104"/>
      <c r="Z190" s="103"/>
      <c r="AA190" s="103"/>
      <c r="AB190" s="165"/>
      <c r="AC190" s="124"/>
      <c r="AD190" s="124"/>
    </row>
    <row r="191" spans="1:30" s="33" customFormat="1" ht="12.75" hidden="1" outlineLevel="1" x14ac:dyDescent="0.2">
      <c r="A191" s="183"/>
      <c r="B191" s="217"/>
      <c r="C191" s="137"/>
      <c r="D191" s="193"/>
      <c r="E191" s="194"/>
      <c r="F191" s="195"/>
      <c r="G191" s="194"/>
      <c r="H191" s="193"/>
      <c r="I191" s="194"/>
      <c r="J191" s="196"/>
      <c r="K191" s="86"/>
      <c r="L191" s="197"/>
      <c r="M191" s="197"/>
      <c r="N191" s="102"/>
      <c r="O191" s="31"/>
      <c r="P191" s="110"/>
      <c r="Q191" s="183"/>
      <c r="R191" s="186"/>
      <c r="S191" s="110"/>
      <c r="T191" s="183"/>
      <c r="U191" s="187"/>
      <c r="V191" s="189"/>
      <c r="W191" s="189"/>
      <c r="X191" s="103"/>
      <c r="Y191" s="104"/>
      <c r="Z191" s="103"/>
      <c r="AA191" s="103"/>
      <c r="AB191" s="165"/>
      <c r="AC191" s="124"/>
      <c r="AD191" s="124"/>
    </row>
    <row r="192" spans="1:30" s="33" customFormat="1" ht="13.5" collapsed="1" thickBot="1" x14ac:dyDescent="0.25">
      <c r="A192" s="183"/>
      <c r="B192" s="157"/>
      <c r="C192" s="170"/>
      <c r="D192" s="35"/>
      <c r="E192" s="34"/>
      <c r="F192" s="80"/>
      <c r="G192" s="34"/>
      <c r="H192" s="85"/>
      <c r="I192" s="34"/>
      <c r="J192" s="84"/>
      <c r="K192" s="84"/>
      <c r="L192" s="36"/>
      <c r="M192" s="36"/>
      <c r="N192" s="86"/>
      <c r="O192" s="31"/>
      <c r="P192" s="110"/>
      <c r="Q192" s="183"/>
      <c r="R192" s="186"/>
      <c r="S192" s="110"/>
      <c r="T192" s="183"/>
      <c r="U192" s="187"/>
      <c r="V192" s="189"/>
      <c r="W192" s="189"/>
      <c r="X192" s="103"/>
      <c r="Y192" s="104"/>
      <c r="Z192" s="103"/>
      <c r="AA192" s="103"/>
      <c r="AB192" s="165"/>
      <c r="AC192" s="124"/>
      <c r="AD192" s="124"/>
    </row>
    <row r="193" spans="1:30" s="33" customFormat="1" ht="12.75" x14ac:dyDescent="0.2">
      <c r="A193" s="30"/>
      <c r="B193" s="158"/>
      <c r="C193" s="130"/>
      <c r="D193" s="130"/>
      <c r="E193" s="37"/>
      <c r="F193" s="81"/>
      <c r="G193" s="90"/>
      <c r="H193" s="90"/>
      <c r="I193" s="37"/>
      <c r="J193" s="209"/>
      <c r="K193" s="198"/>
      <c r="L193" s="199"/>
      <c r="M193" s="199"/>
      <c r="N193" s="38"/>
      <c r="O193" s="39"/>
      <c r="P193" s="110"/>
      <c r="Q193" s="30"/>
      <c r="R193" s="45"/>
      <c r="T193" s="30"/>
      <c r="U193" s="126"/>
      <c r="V193" s="189"/>
      <c r="W193" s="189"/>
      <c r="X193" s="103"/>
      <c r="Y193" s="104"/>
      <c r="Z193" s="103"/>
      <c r="AA193" s="103"/>
      <c r="AB193" s="165"/>
      <c r="AC193" s="124"/>
      <c r="AD193" s="124"/>
    </row>
    <row r="194" spans="1:30" s="33" customFormat="1" ht="12.75" x14ac:dyDescent="0.2">
      <c r="A194" s="30"/>
      <c r="B194" s="159"/>
      <c r="C194" s="100"/>
      <c r="D194" s="131"/>
      <c r="E194" s="40"/>
      <c r="F194" s="82"/>
      <c r="G194" s="91"/>
      <c r="H194" s="91"/>
      <c r="I194" s="40"/>
      <c r="J194" s="212">
        <f>SUM(J6:J171)</f>
        <v>17562365.899999991</v>
      </c>
      <c r="K194" s="201">
        <f>SUM(K6:K192)</f>
        <v>369557.4800000001</v>
      </c>
      <c r="L194" s="201">
        <f>SUM(L6:L192)</f>
        <v>2628438.4500000011</v>
      </c>
      <c r="M194" s="201">
        <f>SUM(M6:M192)</f>
        <v>20560361.830000009</v>
      </c>
      <c r="N194" s="41">
        <f>SUM(N6:N192)</f>
        <v>0</v>
      </c>
      <c r="O194" s="41">
        <f>SUM(O6:O192)</f>
        <v>0</v>
      </c>
      <c r="Q194" s="30"/>
      <c r="R194" s="45"/>
      <c r="T194" s="30"/>
      <c r="U194" s="126"/>
      <c r="V194" s="189"/>
      <c r="W194" s="189"/>
      <c r="X194" s="103"/>
      <c r="Y194" s="104"/>
      <c r="Z194" s="103"/>
      <c r="AA194" s="103"/>
      <c r="AB194" s="165"/>
      <c r="AC194" s="124"/>
      <c r="AD194" s="124"/>
    </row>
    <row r="195" spans="1:30" s="33" customFormat="1" ht="13.5" thickBot="1" x14ac:dyDescent="0.25">
      <c r="A195" s="30"/>
      <c r="B195" s="160"/>
      <c r="C195" s="42"/>
      <c r="D195" s="132"/>
      <c r="E195" s="42"/>
      <c r="F195" s="83"/>
      <c r="G195" s="92"/>
      <c r="H195" s="93"/>
      <c r="I195" s="42"/>
      <c r="J195" s="208"/>
      <c r="K195" s="202"/>
      <c r="L195" s="200"/>
      <c r="M195" s="200"/>
      <c r="N195" s="43"/>
      <c r="O195" s="44"/>
      <c r="Q195" s="30"/>
      <c r="R195" s="45"/>
      <c r="T195" s="30"/>
      <c r="U195" s="126"/>
      <c r="V195" s="169"/>
      <c r="W195" s="124"/>
      <c r="X195" s="103"/>
      <c r="Y195" s="104"/>
      <c r="Z195" s="103"/>
      <c r="AA195" s="103"/>
      <c r="AB195" s="165"/>
      <c r="AC195" s="124"/>
      <c r="AD195" s="124"/>
    </row>
    <row r="196" spans="1:30" s="33" customFormat="1" ht="12.75" x14ac:dyDescent="0.2">
      <c r="A196" s="30"/>
      <c r="B196" s="46"/>
      <c r="C196" s="47"/>
      <c r="D196" s="114"/>
      <c r="E196" s="48"/>
      <c r="F196" s="49"/>
      <c r="G196" s="135" t="s">
        <v>37</v>
      </c>
      <c r="H196" s="119"/>
      <c r="I196" s="8" t="s">
        <v>75</v>
      </c>
      <c r="J196" s="203">
        <v>10262581.65</v>
      </c>
      <c r="K196" s="204"/>
      <c r="L196" s="205"/>
      <c r="M196" s="206"/>
      <c r="N196" s="203"/>
      <c r="O196" s="6"/>
      <c r="Q196" s="30"/>
      <c r="R196" s="45"/>
      <c r="T196" s="30"/>
      <c r="U196" s="126"/>
      <c r="V196" s="169"/>
      <c r="W196" s="124"/>
      <c r="X196" s="103"/>
      <c r="Y196" s="104"/>
      <c r="Z196" s="103"/>
      <c r="AA196" s="103"/>
      <c r="AB196" s="165"/>
      <c r="AC196" s="124"/>
      <c r="AD196" s="124"/>
    </row>
    <row r="197" spans="1:30" s="33" customFormat="1" ht="12.75" x14ac:dyDescent="0.2">
      <c r="A197" s="30"/>
      <c r="B197" s="48"/>
      <c r="C197" s="47"/>
      <c r="D197" s="114"/>
      <c r="E197" s="48"/>
      <c r="F197" s="49"/>
      <c r="G197" s="135" t="s">
        <v>74</v>
      </c>
      <c r="H197" s="119"/>
      <c r="I197" s="8" t="s">
        <v>75</v>
      </c>
      <c r="J197" s="203">
        <v>6784262.5099999998</v>
      </c>
      <c r="K197" s="204"/>
      <c r="L197" s="205"/>
      <c r="M197" s="206"/>
      <c r="N197" s="203"/>
      <c r="O197" s="6"/>
      <c r="Q197" s="247">
        <f>J197-P197</f>
        <v>6784262.5099999998</v>
      </c>
      <c r="R197" s="45"/>
      <c r="T197" s="30"/>
      <c r="U197" s="126"/>
      <c r="V197" s="169"/>
      <c r="W197" s="124"/>
      <c r="X197" s="103"/>
      <c r="Y197" s="104"/>
      <c r="Z197" s="103"/>
      <c r="AA197" s="103"/>
      <c r="AB197" s="165"/>
      <c r="AC197" s="124"/>
      <c r="AD197" s="124"/>
    </row>
    <row r="198" spans="1:30" s="33" customFormat="1" ht="12.75" x14ac:dyDescent="0.2">
      <c r="A198" s="30"/>
      <c r="B198" s="48"/>
      <c r="C198" s="47"/>
      <c r="D198" s="114"/>
      <c r="E198" s="48"/>
      <c r="F198" s="49"/>
      <c r="G198" s="135" t="s">
        <v>38</v>
      </c>
      <c r="H198" s="119"/>
      <c r="I198" s="8" t="s">
        <v>75</v>
      </c>
      <c r="J198" s="207">
        <v>515521.74</v>
      </c>
      <c r="K198" s="204"/>
      <c r="L198" s="205"/>
      <c r="M198" s="205">
        <v>0</v>
      </c>
      <c r="N198" s="207"/>
      <c r="O198" s="6"/>
      <c r="Q198" s="30"/>
      <c r="R198" s="45"/>
      <c r="T198" s="30"/>
      <c r="U198" s="126"/>
      <c r="V198" s="169"/>
      <c r="W198" s="124"/>
      <c r="X198" s="103"/>
      <c r="Y198" s="104"/>
      <c r="Z198" s="103"/>
      <c r="AA198" s="103"/>
      <c r="AB198" s="165"/>
      <c r="AC198" s="124"/>
      <c r="AD198" s="124"/>
    </row>
    <row r="199" spans="1:30" s="33" customFormat="1" ht="12.75" x14ac:dyDescent="0.2">
      <c r="A199" s="30"/>
      <c r="B199" s="48" t="s">
        <v>151</v>
      </c>
      <c r="C199" s="47" t="s">
        <v>7</v>
      </c>
      <c r="D199" s="114"/>
      <c r="E199" s="48"/>
      <c r="F199" s="51"/>
      <c r="G199" s="135" t="s">
        <v>39</v>
      </c>
      <c r="H199" s="119"/>
      <c r="I199" s="8" t="s">
        <v>75</v>
      </c>
      <c r="J199" s="203">
        <f>SUM(J196:J198)</f>
        <v>17562365.899999999</v>
      </c>
      <c r="K199" s="207">
        <f>SUM(K196:K198)</f>
        <v>0</v>
      </c>
      <c r="L199" s="205"/>
      <c r="M199" s="203"/>
      <c r="N199" s="156">
        <f>+SUM(N196:N198)</f>
        <v>0</v>
      </c>
      <c r="O199" s="6"/>
      <c r="Q199" s="30"/>
      <c r="R199" s="45"/>
      <c r="T199" s="30"/>
      <c r="U199" s="126"/>
      <c r="V199" s="169"/>
      <c r="W199" s="124"/>
      <c r="X199" s="103"/>
      <c r="Y199" s="104"/>
      <c r="Z199" s="103"/>
      <c r="AA199" s="103"/>
      <c r="AB199" s="165"/>
      <c r="AC199" s="124"/>
      <c r="AD199" s="124"/>
    </row>
    <row r="200" spans="1:30" s="33" customFormat="1" ht="12.75" x14ac:dyDescent="0.2">
      <c r="A200" s="30"/>
      <c r="B200" s="48" t="s">
        <v>152</v>
      </c>
      <c r="C200" s="47" t="s">
        <v>256</v>
      </c>
      <c r="D200" s="114"/>
      <c r="E200" s="48"/>
      <c r="F200" s="49"/>
      <c r="G200" s="118"/>
      <c r="H200" s="119"/>
      <c r="I200" s="8"/>
      <c r="J200" s="203">
        <f>J194-J199</f>
        <v>0</v>
      </c>
      <c r="K200" s="204"/>
      <c r="L200" s="205"/>
      <c r="M200" s="203"/>
      <c r="N200" s="203">
        <f>N194-N199</f>
        <v>0</v>
      </c>
      <c r="O200" s="6"/>
      <c r="Q200" s="30"/>
      <c r="R200" s="45"/>
      <c r="T200" s="30"/>
      <c r="U200" s="126"/>
      <c r="V200" s="169"/>
      <c r="W200" s="124"/>
      <c r="X200" s="103"/>
      <c r="Y200" s="104"/>
      <c r="Z200" s="103"/>
      <c r="AA200" s="142"/>
      <c r="AB200" s="165"/>
      <c r="AC200" s="124"/>
      <c r="AD200" s="124"/>
    </row>
    <row r="201" spans="1:30" s="33" customFormat="1" ht="12.75" x14ac:dyDescent="0.2">
      <c r="A201" s="30"/>
      <c r="B201" s="48"/>
      <c r="C201" s="47"/>
      <c r="D201" s="114"/>
      <c r="E201" s="48"/>
      <c r="F201" s="49"/>
      <c r="G201" s="118"/>
      <c r="H201" s="119"/>
      <c r="I201" s="8" t="s">
        <v>40</v>
      </c>
      <c r="J201" s="203"/>
      <c r="K201" s="203">
        <f>+K194-K199</f>
        <v>369557.4800000001</v>
      </c>
      <c r="L201" s="205"/>
      <c r="M201" s="203"/>
      <c r="N201" s="52"/>
      <c r="O201" s="6"/>
      <c r="Q201" s="30"/>
      <c r="R201" s="45"/>
      <c r="T201" s="30"/>
      <c r="U201" s="126"/>
      <c r="V201" s="169"/>
      <c r="W201" s="124"/>
      <c r="X201" s="103"/>
      <c r="Y201" s="104"/>
      <c r="Z201" s="103"/>
      <c r="AB201" s="165"/>
      <c r="AC201" s="124"/>
      <c r="AD201" s="124"/>
    </row>
    <row r="202" spans="1:30" s="33" customFormat="1" ht="12.75" x14ac:dyDescent="0.2">
      <c r="A202" s="30"/>
      <c r="B202" s="48"/>
      <c r="C202" s="47"/>
      <c r="D202" s="114"/>
      <c r="E202" s="48"/>
      <c r="F202" s="49"/>
      <c r="G202" s="94"/>
      <c r="H202" s="95"/>
      <c r="I202" s="13"/>
      <c r="J202" s="19"/>
      <c r="K202" s="98"/>
      <c r="L202" s="144" t="s">
        <v>234</v>
      </c>
      <c r="M202" s="50"/>
      <c r="N202" s="50"/>
      <c r="O202" s="6"/>
      <c r="Q202" s="30"/>
      <c r="R202" s="45"/>
      <c r="T202" s="30"/>
      <c r="U202" s="126"/>
      <c r="V202" s="169"/>
      <c r="W202" s="124"/>
      <c r="X202" s="103"/>
      <c r="Y202" s="104"/>
      <c r="Z202" s="103"/>
      <c r="AB202" s="165"/>
      <c r="AC202" s="124"/>
      <c r="AD202" s="124"/>
    </row>
    <row r="203" spans="1:30" s="33" customFormat="1" ht="12.75" x14ac:dyDescent="0.2">
      <c r="A203" s="30"/>
      <c r="B203" s="48"/>
      <c r="C203" s="47"/>
      <c r="D203" s="114"/>
      <c r="E203" s="48"/>
      <c r="F203" s="49"/>
      <c r="G203" s="94"/>
      <c r="H203" s="95"/>
      <c r="I203" s="13"/>
      <c r="J203" s="19">
        <f>J78+J16+J17</f>
        <v>847119.35000000009</v>
      </c>
      <c r="K203" s="98"/>
      <c r="L203" s="144" t="s">
        <v>167</v>
      </c>
      <c r="M203" s="50"/>
      <c r="N203" s="50"/>
      <c r="O203" s="6"/>
      <c r="Q203" s="30"/>
      <c r="R203" s="45"/>
      <c r="T203" s="30"/>
      <c r="U203" s="126"/>
      <c r="V203" s="169"/>
      <c r="W203" s="124"/>
      <c r="X203" s="103"/>
      <c r="Y203" s="104"/>
      <c r="Z203" s="103"/>
      <c r="AB203" s="165"/>
      <c r="AC203" s="124"/>
      <c r="AD203" s="124"/>
    </row>
    <row r="204" spans="1:30" s="33" customFormat="1" ht="12.75" x14ac:dyDescent="0.2">
      <c r="A204" s="30"/>
      <c r="B204" s="114"/>
      <c r="C204" s="47" t="s">
        <v>257</v>
      </c>
      <c r="D204" s="114"/>
      <c r="E204" s="48"/>
      <c r="F204" s="49"/>
      <c r="G204" s="94"/>
      <c r="H204" s="95"/>
      <c r="I204" s="13"/>
      <c r="J204" s="19"/>
      <c r="K204" s="120">
        <f>+K199-K202-K203</f>
        <v>0</v>
      </c>
      <c r="L204" s="145" t="s">
        <v>129</v>
      </c>
      <c r="M204" s="50"/>
      <c r="N204" s="50"/>
      <c r="O204" s="6"/>
      <c r="Q204" s="30"/>
      <c r="R204" s="45"/>
      <c r="T204" s="30"/>
      <c r="U204" s="126"/>
      <c r="V204" s="169"/>
      <c r="W204" s="124"/>
      <c r="X204" s="103"/>
      <c r="Y204" s="104"/>
      <c r="Z204" s="103"/>
      <c r="AA204" s="103"/>
      <c r="AB204" s="165"/>
      <c r="AC204" s="124"/>
      <c r="AD204" s="124"/>
    </row>
    <row r="205" spans="1:30" s="33" customFormat="1" ht="12" customHeight="1" x14ac:dyDescent="0.2">
      <c r="A205" s="30"/>
      <c r="B205" s="48"/>
      <c r="C205" s="47"/>
      <c r="D205" s="236"/>
      <c r="E205" s="48"/>
      <c r="F205" s="51"/>
      <c r="G205" s="94"/>
      <c r="H205" s="95"/>
      <c r="I205" s="13"/>
      <c r="J205" s="19"/>
      <c r="K205" s="98"/>
      <c r="L205" s="50"/>
      <c r="M205" s="50"/>
      <c r="N205" s="50"/>
      <c r="O205" s="6"/>
      <c r="Q205" s="30"/>
      <c r="R205" s="45"/>
      <c r="T205" s="30"/>
      <c r="U205" s="126"/>
      <c r="V205" s="169"/>
      <c r="W205" s="124"/>
      <c r="X205" s="103"/>
      <c r="Y205" s="104"/>
      <c r="Z205" s="103"/>
      <c r="AA205" s="103"/>
      <c r="AB205" s="165"/>
      <c r="AC205" s="124"/>
      <c r="AD205" s="124"/>
    </row>
    <row r="206" spans="1:30" s="33" customFormat="1" ht="12" customHeight="1" x14ac:dyDescent="0.2">
      <c r="A206" s="30"/>
      <c r="B206" s="48"/>
      <c r="C206" s="47"/>
      <c r="D206" s="114"/>
      <c r="E206" s="48"/>
      <c r="F206" s="51"/>
      <c r="G206" s="94"/>
      <c r="H206" s="95"/>
      <c r="I206" s="13"/>
      <c r="J206" s="19"/>
      <c r="K206" s="98"/>
      <c r="L206" s="50"/>
      <c r="M206" s="50"/>
      <c r="N206" s="50"/>
      <c r="O206" s="6"/>
      <c r="Q206" s="30"/>
      <c r="R206" s="45"/>
      <c r="T206" s="30"/>
      <c r="U206" s="126"/>
      <c r="V206" s="169"/>
      <c r="W206" s="124"/>
      <c r="X206" s="103"/>
      <c r="Y206" s="104"/>
      <c r="Z206" s="103"/>
      <c r="AA206" s="103"/>
      <c r="AB206" s="165"/>
      <c r="AC206" s="124"/>
      <c r="AD206" s="124"/>
    </row>
    <row r="207" spans="1:30" s="33" customFormat="1" ht="12" customHeight="1" x14ac:dyDescent="0.2">
      <c r="A207" s="30"/>
      <c r="B207" s="48"/>
      <c r="C207" s="47"/>
      <c r="D207" s="114"/>
      <c r="E207" s="48"/>
      <c r="F207" s="51"/>
      <c r="G207" s="94"/>
      <c r="H207" s="95"/>
      <c r="I207" s="13"/>
      <c r="J207" s="19"/>
      <c r="K207" s="98"/>
      <c r="L207" s="50"/>
      <c r="M207" s="50"/>
      <c r="N207" s="50"/>
      <c r="O207" s="6"/>
      <c r="Q207" s="30"/>
      <c r="R207" s="45"/>
      <c r="T207" s="30"/>
      <c r="U207" s="126"/>
      <c r="V207" s="169"/>
      <c r="W207" s="124"/>
      <c r="X207" s="103"/>
      <c r="Y207" s="104"/>
      <c r="Z207" s="103"/>
      <c r="AA207" s="103"/>
      <c r="AB207" s="165"/>
      <c r="AC207" s="124"/>
      <c r="AD207" s="124"/>
    </row>
    <row r="208" spans="1:30" s="33" customFormat="1" ht="12.75" x14ac:dyDescent="0.2">
      <c r="A208" s="30"/>
      <c r="B208" s="140"/>
      <c r="C208" s="148"/>
      <c r="D208" s="139"/>
      <c r="E208" s="48"/>
      <c r="F208" s="49"/>
      <c r="G208" s="94"/>
      <c r="H208" s="95"/>
      <c r="I208" s="13"/>
      <c r="J208" s="19"/>
      <c r="K208" s="98"/>
      <c r="L208" s="50"/>
      <c r="M208" s="50"/>
      <c r="N208" s="50"/>
      <c r="O208" s="6"/>
      <c r="Q208" s="30"/>
      <c r="R208" s="45"/>
      <c r="T208" s="30"/>
      <c r="U208" s="126"/>
      <c r="V208" s="169"/>
      <c r="W208" s="124"/>
      <c r="X208" s="103"/>
      <c r="Y208" s="104"/>
      <c r="Z208" s="103"/>
      <c r="AA208" s="103"/>
      <c r="AB208" s="165"/>
      <c r="AC208" s="124"/>
      <c r="AD208" s="124"/>
    </row>
    <row r="209" spans="1:30" s="33" customFormat="1" ht="12" customHeight="1" x14ac:dyDescent="0.2">
      <c r="A209" s="30"/>
      <c r="B209" s="140"/>
      <c r="C209" s="148"/>
      <c r="D209" s="139"/>
      <c r="E209" s="48"/>
      <c r="F209" s="49"/>
      <c r="G209" s="94"/>
      <c r="H209" s="95"/>
      <c r="I209" s="13"/>
      <c r="J209" s="19"/>
      <c r="K209" s="98"/>
      <c r="L209" s="50"/>
      <c r="M209" s="50"/>
      <c r="N209" s="50"/>
      <c r="O209" s="6"/>
      <c r="Q209" s="30"/>
      <c r="R209" s="45"/>
      <c r="T209" s="30"/>
      <c r="U209" s="126"/>
      <c r="V209" s="169"/>
      <c r="W209" s="124"/>
      <c r="X209" s="103"/>
      <c r="Y209" s="104"/>
      <c r="Z209" s="103"/>
      <c r="AA209" s="103"/>
      <c r="AB209" s="165"/>
      <c r="AC209" s="124"/>
      <c r="AD209" s="124"/>
    </row>
    <row r="210" spans="1:30" s="33" customFormat="1" ht="12.75" x14ac:dyDescent="0.2">
      <c r="A210" s="30"/>
      <c r="B210" s="140"/>
      <c r="C210" s="148"/>
      <c r="D210" s="139"/>
      <c r="E210" s="140"/>
      <c r="F210" s="149"/>
      <c r="G210" s="94"/>
      <c r="H210" s="95"/>
      <c r="I210" s="13"/>
      <c r="J210" s="19"/>
      <c r="K210" s="98"/>
      <c r="L210" s="50"/>
      <c r="M210" s="50"/>
      <c r="N210" s="50"/>
      <c r="O210" s="6"/>
      <c r="Q210" s="30"/>
      <c r="R210" s="45"/>
      <c r="T210" s="30"/>
      <c r="U210" s="126"/>
      <c r="V210" s="169"/>
      <c r="W210" s="124"/>
      <c r="X210" s="103"/>
      <c r="Y210" s="104"/>
      <c r="Z210" s="103"/>
      <c r="AA210" s="103"/>
      <c r="AB210" s="165"/>
      <c r="AC210" s="124"/>
      <c r="AD210" s="124"/>
    </row>
    <row r="211" spans="1:30" s="33" customFormat="1" ht="12.75" x14ac:dyDescent="0.2">
      <c r="A211" s="30"/>
      <c r="B211" s="140"/>
      <c r="C211" s="148"/>
      <c r="D211" s="139"/>
      <c r="E211" s="140"/>
      <c r="F211" s="149"/>
      <c r="G211" s="94"/>
      <c r="H211" s="95"/>
      <c r="I211" s="13"/>
      <c r="J211" s="19"/>
      <c r="K211" s="98"/>
      <c r="L211" s="50"/>
      <c r="M211" s="50"/>
      <c r="N211" s="50"/>
      <c r="O211" s="6"/>
      <c r="Q211" s="30"/>
      <c r="R211" s="45"/>
      <c r="T211" s="30"/>
      <c r="U211" s="126"/>
      <c r="V211" s="169"/>
      <c r="W211" s="124"/>
      <c r="X211" s="103"/>
      <c r="Y211" s="104"/>
      <c r="Z211" s="103"/>
      <c r="AA211" s="103"/>
      <c r="AB211" s="165"/>
      <c r="AC211" s="124"/>
      <c r="AD211" s="124"/>
    </row>
    <row r="212" spans="1:30" s="33" customFormat="1" ht="12.75" x14ac:dyDescent="0.2">
      <c r="A212" s="30"/>
      <c r="B212" s="140"/>
      <c r="C212" s="148"/>
      <c r="D212" s="139"/>
      <c r="E212" s="140"/>
      <c r="F212" s="149"/>
      <c r="G212" s="94"/>
      <c r="H212" s="95"/>
      <c r="I212" s="13"/>
      <c r="J212" s="19"/>
      <c r="K212" s="98"/>
      <c r="L212" s="50"/>
      <c r="M212" s="50"/>
      <c r="N212" s="50"/>
      <c r="O212" s="6"/>
      <c r="Q212" s="30"/>
      <c r="R212" s="45"/>
      <c r="T212" s="30"/>
      <c r="U212" s="126"/>
      <c r="V212" s="169"/>
      <c r="W212" s="124"/>
      <c r="X212" s="103"/>
      <c r="Y212" s="104"/>
      <c r="Z212" s="103"/>
      <c r="AA212" s="103"/>
      <c r="AB212" s="165"/>
      <c r="AC212" s="124"/>
      <c r="AD212" s="124"/>
    </row>
    <row r="213" spans="1:30" s="33" customFormat="1" ht="12.75" x14ac:dyDescent="0.2">
      <c r="A213" s="30"/>
      <c r="B213" s="140"/>
      <c r="C213" s="148"/>
      <c r="D213" s="139"/>
      <c r="E213" s="140"/>
      <c r="F213" s="149"/>
      <c r="G213" s="48"/>
      <c r="H213" s="21"/>
      <c r="I213" s="13"/>
      <c r="J213" s="19"/>
      <c r="K213" s="98"/>
      <c r="L213" s="50"/>
      <c r="M213" s="50"/>
      <c r="N213" s="50"/>
      <c r="O213" s="6"/>
      <c r="Q213" s="30"/>
      <c r="R213" s="45"/>
      <c r="T213" s="30"/>
      <c r="U213" s="126"/>
      <c r="V213" s="169"/>
      <c r="W213" s="124"/>
      <c r="X213" s="103"/>
      <c r="Y213" s="104"/>
      <c r="Z213" s="103"/>
      <c r="AA213" s="103"/>
      <c r="AB213" s="165"/>
      <c r="AC213" s="124"/>
      <c r="AD213" s="124"/>
    </row>
    <row r="214" spans="1:30" s="33" customFormat="1" ht="12.75" x14ac:dyDescent="0.2">
      <c r="A214" s="30"/>
      <c r="B214" s="140"/>
      <c r="C214" s="148"/>
      <c r="D214" s="139"/>
      <c r="E214" s="140"/>
      <c r="F214" s="149"/>
      <c r="G214" s="48"/>
      <c r="H214" s="21"/>
      <c r="I214" s="13"/>
      <c r="J214" s="19"/>
      <c r="K214" s="98"/>
      <c r="L214" s="50"/>
      <c r="M214" s="50"/>
      <c r="N214" s="50"/>
      <c r="O214" s="6"/>
      <c r="Q214" s="30"/>
      <c r="R214" s="45"/>
      <c r="T214" s="30"/>
      <c r="U214" s="126"/>
      <c r="V214" s="169"/>
      <c r="W214" s="124"/>
      <c r="X214" s="103"/>
      <c r="Y214" s="104"/>
      <c r="Z214" s="103"/>
      <c r="AA214" s="103"/>
      <c r="AB214" s="165"/>
      <c r="AC214" s="124"/>
      <c r="AD214" s="124"/>
    </row>
    <row r="215" spans="1:30" s="33" customFormat="1" ht="12.75" x14ac:dyDescent="0.2">
      <c r="A215" s="30"/>
      <c r="B215" s="140"/>
      <c r="C215" s="148"/>
      <c r="D215" s="139"/>
      <c r="E215" s="140"/>
      <c r="F215" s="149"/>
      <c r="G215" s="48"/>
      <c r="H215" s="21"/>
      <c r="I215" s="13"/>
      <c r="J215" s="19"/>
      <c r="K215" s="98"/>
      <c r="L215" s="50"/>
      <c r="M215" s="50"/>
      <c r="N215" s="50"/>
      <c r="O215" s="6"/>
      <c r="Q215" s="30"/>
      <c r="R215" s="45"/>
      <c r="T215" s="30"/>
      <c r="U215" s="126"/>
      <c r="V215" s="169"/>
      <c r="W215" s="124"/>
      <c r="X215" s="103"/>
      <c r="Y215" s="104"/>
      <c r="Z215" s="103"/>
      <c r="AA215" s="103"/>
      <c r="AB215" s="165"/>
      <c r="AC215" s="124"/>
      <c r="AD215" s="124"/>
    </row>
    <row r="216" spans="1:30" s="33" customFormat="1" ht="12.75" x14ac:dyDescent="0.2">
      <c r="A216" s="13"/>
      <c r="B216" s="140"/>
      <c r="C216" s="148"/>
      <c r="D216" s="139"/>
      <c r="E216" s="140"/>
      <c r="F216" s="149"/>
      <c r="G216" s="48"/>
      <c r="H216" s="21"/>
      <c r="I216" s="13"/>
      <c r="J216" s="19"/>
      <c r="K216" s="98"/>
      <c r="L216" s="50"/>
      <c r="M216" s="50"/>
      <c r="N216" s="50"/>
      <c r="O216" s="6"/>
      <c r="Q216" s="30"/>
      <c r="R216" s="45"/>
      <c r="T216" s="30"/>
      <c r="U216" s="126"/>
      <c r="V216" s="169"/>
      <c r="W216" s="124"/>
      <c r="X216" s="103"/>
      <c r="Y216" s="104"/>
      <c r="Z216" s="103"/>
      <c r="AA216" s="103"/>
      <c r="AB216" s="165"/>
      <c r="AC216" s="124"/>
      <c r="AD216" s="124"/>
    </row>
    <row r="217" spans="1:30" s="33" customFormat="1" ht="12.75" x14ac:dyDescent="0.2">
      <c r="A217" s="13"/>
      <c r="B217" s="140"/>
      <c r="C217" s="148"/>
      <c r="D217" s="139"/>
      <c r="E217" s="140"/>
      <c r="F217" s="149"/>
      <c r="G217" s="48"/>
      <c r="H217" s="21"/>
      <c r="I217" s="13"/>
      <c r="J217" s="19"/>
      <c r="K217" s="98"/>
      <c r="L217" s="50"/>
      <c r="M217" s="50"/>
      <c r="N217" s="50"/>
      <c r="O217" s="6"/>
      <c r="Q217" s="30"/>
      <c r="R217" s="45"/>
      <c r="T217" s="30"/>
      <c r="U217" s="126"/>
      <c r="V217" s="169"/>
      <c r="W217" s="124"/>
      <c r="X217" s="103"/>
      <c r="Y217" s="104"/>
      <c r="Z217" s="103"/>
      <c r="AA217" s="103"/>
      <c r="AB217" s="165"/>
      <c r="AC217" s="124"/>
      <c r="AD217" s="124"/>
    </row>
    <row r="218" spans="1:30" s="33" customFormat="1" ht="12.75" x14ac:dyDescent="0.2">
      <c r="A218" s="13"/>
      <c r="B218" s="140"/>
      <c r="C218" s="148"/>
      <c r="D218" s="139"/>
      <c r="E218" s="140"/>
      <c r="F218" s="149"/>
      <c r="G218" s="48"/>
      <c r="H218" s="21"/>
      <c r="I218" s="13"/>
      <c r="J218" s="19"/>
      <c r="K218" s="98"/>
      <c r="L218" s="50"/>
      <c r="M218" s="50"/>
      <c r="N218" s="50"/>
      <c r="O218" s="6"/>
      <c r="Q218" s="30"/>
      <c r="R218" s="45"/>
      <c r="T218" s="30"/>
      <c r="U218" s="126"/>
      <c r="V218" s="169"/>
      <c r="W218" s="124"/>
      <c r="X218" s="103"/>
      <c r="Y218" s="104"/>
      <c r="Z218" s="103"/>
      <c r="AA218" s="103"/>
      <c r="AB218" s="165"/>
      <c r="AC218" s="124"/>
      <c r="AD218" s="124"/>
    </row>
    <row r="219" spans="1:30" s="33" customFormat="1" ht="12.75" x14ac:dyDescent="0.2">
      <c r="A219" s="13"/>
      <c r="B219" s="140"/>
      <c r="C219" s="148"/>
      <c r="D219" s="139"/>
      <c r="E219" s="140"/>
      <c r="F219" s="149"/>
      <c r="G219" s="48"/>
      <c r="H219" s="21"/>
      <c r="I219" s="13"/>
      <c r="J219" s="19"/>
      <c r="K219" s="98"/>
      <c r="L219" s="50"/>
      <c r="M219" s="50"/>
      <c r="N219" s="50"/>
      <c r="O219" s="6"/>
      <c r="Q219" s="30"/>
      <c r="R219" s="45"/>
      <c r="T219" s="30"/>
      <c r="U219" s="126"/>
      <c r="V219" s="169"/>
      <c r="W219" s="124"/>
      <c r="X219" s="103"/>
      <c r="Y219" s="104"/>
      <c r="Z219" s="103"/>
      <c r="AA219" s="103"/>
      <c r="AB219" s="165"/>
      <c r="AC219" s="124"/>
      <c r="AD219" s="124"/>
    </row>
    <row r="220" spans="1:30" s="33" customFormat="1" ht="12.75" x14ac:dyDescent="0.2">
      <c r="A220" s="13"/>
      <c r="B220" s="140"/>
      <c r="C220" s="148"/>
      <c r="D220" s="139"/>
      <c r="E220" s="140"/>
      <c r="F220" s="149"/>
      <c r="G220" s="48"/>
      <c r="H220" s="21"/>
      <c r="I220" s="13"/>
      <c r="J220" s="19"/>
      <c r="K220" s="98"/>
      <c r="L220" s="50"/>
      <c r="M220" s="50"/>
      <c r="N220" s="50"/>
      <c r="O220" s="6"/>
      <c r="Q220" s="30"/>
      <c r="R220" s="45"/>
      <c r="T220" s="30"/>
      <c r="U220" s="126"/>
      <c r="V220" s="169"/>
      <c r="W220" s="124"/>
      <c r="X220" s="103"/>
      <c r="Y220" s="104"/>
      <c r="Z220" s="103"/>
      <c r="AA220" s="103"/>
      <c r="AB220" s="165"/>
      <c r="AC220" s="124"/>
      <c r="AD220" s="124"/>
    </row>
    <row r="221" spans="1:30" s="33" customFormat="1" ht="12.75" x14ac:dyDescent="0.2">
      <c r="A221" s="13"/>
      <c r="B221" s="140"/>
      <c r="C221" s="148"/>
      <c r="D221" s="139"/>
      <c r="E221" s="140"/>
      <c r="F221" s="150"/>
      <c r="G221" s="48"/>
      <c r="H221" s="21"/>
      <c r="I221" s="13"/>
      <c r="J221" s="19"/>
      <c r="K221" s="98"/>
      <c r="L221" s="50"/>
      <c r="M221" s="50"/>
      <c r="N221" s="50"/>
      <c r="O221" s="6"/>
      <c r="Q221" s="30"/>
      <c r="R221" s="45"/>
      <c r="T221" s="30"/>
      <c r="U221" s="126"/>
      <c r="V221" s="169"/>
      <c r="W221" s="124"/>
      <c r="X221" s="103"/>
      <c r="Y221" s="104"/>
      <c r="Z221" s="103"/>
      <c r="AA221" s="103"/>
      <c r="AB221" s="165"/>
      <c r="AC221" s="124"/>
      <c r="AD221" s="124"/>
    </row>
    <row r="222" spans="1:30" s="33" customFormat="1" ht="12.75" x14ac:dyDescent="0.2">
      <c r="A222" s="13"/>
      <c r="B222" s="140"/>
      <c r="C222" s="148"/>
      <c r="D222" s="139"/>
      <c r="E222" s="140"/>
      <c r="F222" s="149"/>
      <c r="G222" s="48"/>
      <c r="H222" s="21"/>
      <c r="I222" s="13"/>
      <c r="J222" s="19"/>
      <c r="K222" s="98"/>
      <c r="L222" s="50"/>
      <c r="M222" s="50"/>
      <c r="N222" s="50"/>
      <c r="O222" s="6"/>
      <c r="Q222" s="30"/>
      <c r="R222" s="45"/>
      <c r="T222" s="30"/>
      <c r="U222" s="126"/>
      <c r="V222" s="169"/>
      <c r="W222" s="124"/>
      <c r="X222" s="103"/>
      <c r="Y222" s="104"/>
      <c r="Z222" s="103"/>
      <c r="AA222" s="103"/>
      <c r="AB222" s="165"/>
      <c r="AC222" s="124"/>
      <c r="AD222" s="124"/>
    </row>
    <row r="223" spans="1:30" s="33" customFormat="1" ht="12.75" x14ac:dyDescent="0.2">
      <c r="A223" s="13"/>
      <c r="B223" s="140"/>
      <c r="C223" s="148"/>
      <c r="D223" s="139"/>
      <c r="E223" s="140"/>
      <c r="F223" s="149"/>
      <c r="G223" s="48"/>
      <c r="H223" s="21"/>
      <c r="I223" s="13"/>
      <c r="J223" s="19"/>
      <c r="K223" s="98"/>
      <c r="L223" s="50"/>
      <c r="M223" s="50"/>
      <c r="N223" s="50"/>
      <c r="O223" s="6"/>
      <c r="Q223" s="30"/>
      <c r="R223" s="45"/>
      <c r="T223" s="30"/>
      <c r="U223" s="126"/>
      <c r="V223" s="169"/>
      <c r="W223" s="124"/>
      <c r="X223" s="103"/>
      <c r="Y223" s="104"/>
      <c r="Z223" s="103"/>
      <c r="AA223" s="103"/>
      <c r="AB223" s="165"/>
      <c r="AC223" s="124"/>
      <c r="AD223" s="124"/>
    </row>
    <row r="224" spans="1:30" s="33" customFormat="1" ht="12.75" x14ac:dyDescent="0.2">
      <c r="A224" s="13"/>
      <c r="B224" s="140"/>
      <c r="C224" s="148"/>
      <c r="D224" s="139"/>
      <c r="E224" s="140"/>
      <c r="F224" s="149"/>
      <c r="G224" s="48"/>
      <c r="H224" s="21"/>
      <c r="I224" s="13"/>
      <c r="J224" s="19"/>
      <c r="K224" s="98"/>
      <c r="L224" s="50"/>
      <c r="M224" s="50"/>
      <c r="N224" s="50"/>
      <c r="O224" s="6"/>
      <c r="Q224" s="30"/>
      <c r="R224" s="45"/>
      <c r="T224" s="30"/>
      <c r="U224" s="126"/>
      <c r="V224" s="169"/>
      <c r="W224" s="124"/>
      <c r="X224" s="103"/>
      <c r="Y224" s="104"/>
      <c r="Z224" s="103"/>
      <c r="AA224" s="103"/>
      <c r="AB224" s="165"/>
      <c r="AC224" s="124"/>
      <c r="AD224" s="124"/>
    </row>
    <row r="225" spans="1:30" s="33" customFormat="1" ht="12.75" x14ac:dyDescent="0.2">
      <c r="A225" s="13"/>
      <c r="B225" s="140"/>
      <c r="C225" s="148"/>
      <c r="D225" s="139"/>
      <c r="E225" s="140"/>
      <c r="F225" s="149"/>
      <c r="G225" s="48"/>
      <c r="H225" s="21"/>
      <c r="I225" s="13"/>
      <c r="J225" s="19"/>
      <c r="K225" s="98"/>
      <c r="L225" s="50"/>
      <c r="M225" s="50"/>
      <c r="N225" s="50"/>
      <c r="O225" s="6"/>
      <c r="Q225" s="30"/>
      <c r="R225" s="45"/>
      <c r="T225" s="30"/>
      <c r="U225" s="126"/>
      <c r="V225" s="169"/>
      <c r="W225" s="124"/>
      <c r="X225" s="103"/>
      <c r="Y225" s="104"/>
      <c r="Z225" s="103"/>
      <c r="AA225" s="103"/>
      <c r="AB225" s="165"/>
      <c r="AC225" s="124"/>
      <c r="AD225" s="124"/>
    </row>
    <row r="226" spans="1:30" s="33" customFormat="1" ht="12.75" x14ac:dyDescent="0.2">
      <c r="A226" s="13"/>
      <c r="B226" s="48"/>
      <c r="C226" s="148"/>
      <c r="D226" s="139"/>
      <c r="E226" s="48"/>
      <c r="F226" s="51"/>
      <c r="G226" s="48"/>
      <c r="H226" s="21"/>
      <c r="I226" s="13"/>
      <c r="J226" s="19"/>
      <c r="K226" s="98"/>
      <c r="L226" s="50"/>
      <c r="M226" s="50"/>
      <c r="N226" s="50"/>
      <c r="O226" s="6"/>
      <c r="Q226" s="30"/>
      <c r="R226" s="45"/>
      <c r="T226" s="30"/>
      <c r="U226" s="126"/>
      <c r="V226" s="169"/>
      <c r="W226" s="124"/>
      <c r="X226" s="103"/>
      <c r="Y226" s="104"/>
      <c r="Z226" s="103"/>
      <c r="AA226" s="103"/>
      <c r="AB226" s="165"/>
      <c r="AC226" s="124"/>
      <c r="AD226" s="124"/>
    </row>
    <row r="227" spans="1:30" s="33" customFormat="1" ht="12.75" x14ac:dyDescent="0.2">
      <c r="A227" s="13"/>
      <c r="B227" s="48"/>
      <c r="C227" s="148"/>
      <c r="D227" s="139"/>
      <c r="E227" s="48"/>
      <c r="F227" s="49"/>
      <c r="G227" s="48"/>
      <c r="H227" s="21"/>
      <c r="I227" s="13"/>
      <c r="J227" s="19"/>
      <c r="K227" s="98"/>
      <c r="L227" s="50"/>
      <c r="M227" s="50"/>
      <c r="N227" s="50"/>
      <c r="O227" s="6"/>
      <c r="Q227" s="30"/>
      <c r="R227" s="45"/>
      <c r="T227" s="30"/>
      <c r="U227" s="126"/>
      <c r="V227" s="169"/>
      <c r="W227" s="124"/>
      <c r="X227" s="103"/>
      <c r="Y227" s="104"/>
      <c r="Z227" s="103"/>
      <c r="AA227" s="103"/>
      <c r="AB227" s="165"/>
      <c r="AC227" s="124"/>
      <c r="AD227" s="124"/>
    </row>
    <row r="228" spans="1:30" s="33" customFormat="1" ht="12.75" x14ac:dyDescent="0.2">
      <c r="A228" s="13"/>
      <c r="B228" s="48"/>
      <c r="C228" s="148"/>
      <c r="D228" s="139"/>
      <c r="E228" s="48"/>
      <c r="F228" s="51"/>
      <c r="G228" s="48"/>
      <c r="H228" s="21"/>
      <c r="I228" s="13"/>
      <c r="J228" s="19"/>
      <c r="K228" s="98"/>
      <c r="L228" s="50"/>
      <c r="M228" s="50"/>
      <c r="N228" s="50"/>
      <c r="O228" s="6"/>
      <c r="Q228" s="30"/>
      <c r="R228" s="45"/>
      <c r="T228" s="30"/>
      <c r="U228" s="126"/>
      <c r="V228" s="169"/>
      <c r="W228" s="124"/>
      <c r="X228" s="103"/>
      <c r="Y228" s="104"/>
      <c r="Z228" s="103"/>
      <c r="AA228" s="103"/>
      <c r="AB228" s="165"/>
      <c r="AC228" s="124"/>
      <c r="AD228" s="124"/>
    </row>
    <row r="229" spans="1:30" s="33" customFormat="1" ht="12.75" x14ac:dyDescent="0.2">
      <c r="A229" s="13"/>
      <c r="B229" s="48"/>
      <c r="C229" s="47"/>
      <c r="D229" s="114"/>
      <c r="E229" s="48"/>
      <c r="F229" s="49"/>
      <c r="G229" s="48"/>
      <c r="H229" s="21"/>
      <c r="I229" s="13"/>
      <c r="J229" s="19"/>
      <c r="K229" s="98"/>
      <c r="L229" s="50"/>
      <c r="M229" s="50"/>
      <c r="N229" s="50"/>
      <c r="O229" s="6"/>
      <c r="Q229" s="30"/>
      <c r="R229" s="45"/>
      <c r="T229" s="30"/>
      <c r="U229" s="126"/>
      <c r="V229" s="169"/>
      <c r="W229" s="124"/>
      <c r="X229" s="103"/>
      <c r="Y229" s="104"/>
      <c r="Z229" s="103"/>
      <c r="AA229" s="103"/>
      <c r="AB229" s="165"/>
      <c r="AC229" s="124"/>
      <c r="AD229" s="124"/>
    </row>
    <row r="230" spans="1:30" s="33" customFormat="1" ht="12.75" x14ac:dyDescent="0.2">
      <c r="A230" s="13"/>
      <c r="B230" s="48"/>
      <c r="C230" s="47"/>
      <c r="D230" s="114"/>
      <c r="E230" s="48"/>
      <c r="F230" s="49"/>
      <c r="G230" s="48"/>
      <c r="H230" s="21"/>
      <c r="I230" s="13"/>
      <c r="J230" s="19"/>
      <c r="K230" s="98"/>
      <c r="L230" s="50"/>
      <c r="M230" s="50"/>
      <c r="N230" s="50"/>
      <c r="O230" s="6"/>
      <c r="Q230" s="30"/>
      <c r="R230" s="45"/>
      <c r="T230" s="30"/>
      <c r="U230" s="126"/>
      <c r="V230" s="169"/>
      <c r="W230" s="124"/>
      <c r="X230" s="103"/>
      <c r="Y230" s="104"/>
      <c r="Z230" s="103"/>
      <c r="AA230" s="103"/>
      <c r="AB230" s="165"/>
      <c r="AC230" s="124"/>
      <c r="AD230" s="124"/>
    </row>
    <row r="231" spans="1:30" s="33" customFormat="1" ht="12.75" x14ac:dyDescent="0.2">
      <c r="A231" s="13"/>
      <c r="B231" s="48"/>
      <c r="C231" s="47"/>
      <c r="D231" s="114"/>
      <c r="E231" s="48"/>
      <c r="F231" s="49"/>
      <c r="G231" s="48"/>
      <c r="H231" s="21"/>
      <c r="I231" s="13"/>
      <c r="J231" s="19"/>
      <c r="K231" s="98"/>
      <c r="L231" s="50"/>
      <c r="M231" s="50"/>
      <c r="N231" s="50"/>
      <c r="O231" s="6"/>
      <c r="Q231" s="30"/>
      <c r="R231" s="45"/>
      <c r="T231" s="30"/>
      <c r="U231" s="126"/>
      <c r="V231" s="169"/>
      <c r="W231" s="124"/>
      <c r="X231" s="103"/>
      <c r="Y231" s="104"/>
      <c r="Z231" s="103"/>
      <c r="AA231" s="103"/>
      <c r="AB231" s="165"/>
      <c r="AC231" s="124"/>
      <c r="AD231" s="124"/>
    </row>
    <row r="232" spans="1:30" s="33" customFormat="1" ht="12.75" x14ac:dyDescent="0.2">
      <c r="A232" s="13"/>
      <c r="B232" s="48"/>
      <c r="C232" s="47"/>
      <c r="D232" s="114"/>
      <c r="E232" s="48"/>
      <c r="F232" s="51"/>
      <c r="G232" s="48"/>
      <c r="H232" s="21"/>
      <c r="I232" s="13"/>
      <c r="J232" s="19"/>
      <c r="K232" s="98"/>
      <c r="L232" s="50"/>
      <c r="M232" s="50"/>
      <c r="N232" s="50"/>
      <c r="O232" s="6"/>
      <c r="P232" s="21"/>
      <c r="Q232" s="30"/>
      <c r="R232" s="45"/>
      <c r="T232" s="30"/>
      <c r="U232" s="126"/>
      <c r="V232" s="169"/>
      <c r="W232" s="124"/>
      <c r="X232" s="103"/>
      <c r="Y232" s="104"/>
      <c r="Z232" s="103"/>
      <c r="AA232" s="103"/>
      <c r="AB232" s="165"/>
      <c r="AC232" s="124"/>
      <c r="AD232" s="124"/>
    </row>
    <row r="233" spans="1:30" s="33" customFormat="1" ht="12.75" x14ac:dyDescent="0.2">
      <c r="A233" s="13"/>
      <c r="B233" s="48"/>
      <c r="C233" s="47"/>
      <c r="D233" s="114"/>
      <c r="E233" s="48"/>
      <c r="F233" s="49"/>
      <c r="G233" s="48"/>
      <c r="H233" s="21"/>
      <c r="I233" s="13"/>
      <c r="J233" s="19"/>
      <c r="K233" s="98"/>
      <c r="L233" s="50"/>
      <c r="M233" s="50"/>
      <c r="N233" s="50"/>
      <c r="O233" s="6"/>
      <c r="P233" s="21"/>
      <c r="Q233" s="30"/>
      <c r="R233" s="45"/>
      <c r="T233" s="30"/>
      <c r="U233" s="126"/>
      <c r="V233" s="169"/>
      <c r="W233" s="124"/>
      <c r="X233" s="103"/>
      <c r="Y233" s="104"/>
      <c r="Z233" s="103"/>
      <c r="AA233" s="103"/>
      <c r="AB233" s="165"/>
      <c r="AC233" s="124"/>
      <c r="AD233" s="124"/>
    </row>
    <row r="234" spans="1:30" s="33" customFormat="1" ht="12.75" x14ac:dyDescent="0.2">
      <c r="A234" s="13"/>
      <c r="B234" s="48"/>
      <c r="C234" s="47"/>
      <c r="D234" s="114"/>
      <c r="E234" s="48"/>
      <c r="F234" s="49"/>
      <c r="G234" s="48"/>
      <c r="H234" s="21"/>
      <c r="I234" s="13"/>
      <c r="J234" s="19"/>
      <c r="K234" s="98"/>
      <c r="L234" s="50"/>
      <c r="M234" s="50"/>
      <c r="N234" s="50"/>
      <c r="O234" s="6"/>
      <c r="P234" s="21"/>
      <c r="Q234" s="30"/>
      <c r="R234" s="45"/>
      <c r="T234" s="30"/>
      <c r="U234" s="126"/>
      <c r="V234" s="169"/>
      <c r="W234" s="124"/>
      <c r="X234" s="103"/>
      <c r="Y234" s="104"/>
      <c r="Z234" s="103"/>
      <c r="AA234" s="103"/>
      <c r="AB234" s="165"/>
      <c r="AC234" s="124"/>
      <c r="AD234" s="124"/>
    </row>
    <row r="235" spans="1:30" s="33" customFormat="1" ht="12.75" x14ac:dyDescent="0.2">
      <c r="A235" s="54"/>
      <c r="B235" s="48"/>
      <c r="C235" s="47"/>
      <c r="D235" s="114"/>
      <c r="E235" s="48"/>
      <c r="F235" s="49"/>
      <c r="G235" s="48"/>
      <c r="H235" s="21"/>
      <c r="I235" s="13"/>
      <c r="J235" s="19"/>
      <c r="K235" s="98"/>
      <c r="L235" s="50"/>
      <c r="M235" s="50"/>
      <c r="N235" s="50"/>
      <c r="O235" s="6"/>
      <c r="P235" s="21"/>
      <c r="Q235" s="30"/>
      <c r="R235" s="45"/>
      <c r="T235" s="30"/>
      <c r="U235" s="126"/>
      <c r="V235" s="169"/>
      <c r="W235" s="124"/>
      <c r="X235" s="103"/>
      <c r="Y235" s="104"/>
      <c r="Z235" s="103"/>
      <c r="AA235" s="103"/>
      <c r="AB235" s="165"/>
      <c r="AC235" s="124"/>
      <c r="AD235" s="124"/>
    </row>
    <row r="236" spans="1:30" s="33" customFormat="1" ht="12.75" x14ac:dyDescent="0.2">
      <c r="A236" s="56"/>
      <c r="B236" s="48"/>
      <c r="C236" s="47"/>
      <c r="D236" s="114"/>
      <c r="E236" s="48"/>
      <c r="F236" s="49"/>
      <c r="G236" s="48"/>
      <c r="H236" s="21"/>
      <c r="I236" s="13"/>
      <c r="J236" s="19"/>
      <c r="K236" s="98"/>
      <c r="L236" s="50"/>
      <c r="M236" s="50"/>
      <c r="N236" s="50"/>
      <c r="O236" s="6"/>
      <c r="P236" s="21"/>
      <c r="Q236" s="30"/>
      <c r="R236" s="45"/>
      <c r="T236" s="30"/>
      <c r="U236" s="126"/>
      <c r="V236" s="169"/>
      <c r="W236" s="124"/>
      <c r="X236" s="103"/>
      <c r="Y236" s="104"/>
      <c r="Z236" s="103"/>
      <c r="AA236" s="103"/>
      <c r="AB236" s="165"/>
      <c r="AC236" s="124"/>
      <c r="AD236" s="124"/>
    </row>
    <row r="237" spans="1:30" s="33" customFormat="1" ht="12.75" x14ac:dyDescent="0.2">
      <c r="A237" s="18"/>
      <c r="B237" s="48"/>
      <c r="C237" s="47"/>
      <c r="D237" s="114"/>
      <c r="E237" s="48"/>
      <c r="F237" s="49"/>
      <c r="G237" s="48"/>
      <c r="H237" s="21"/>
      <c r="I237" s="13"/>
      <c r="J237" s="19"/>
      <c r="K237" s="98"/>
      <c r="L237" s="50"/>
      <c r="M237" s="50"/>
      <c r="N237" s="50"/>
      <c r="O237" s="6"/>
      <c r="P237" s="21"/>
      <c r="Q237" s="30"/>
      <c r="R237" s="45"/>
      <c r="T237" s="30"/>
      <c r="U237" s="126"/>
      <c r="V237" s="169"/>
      <c r="W237" s="124"/>
      <c r="X237" s="103"/>
      <c r="Y237" s="104"/>
      <c r="Z237" s="103"/>
      <c r="AA237" s="103"/>
      <c r="AB237" s="165"/>
      <c r="AC237" s="124"/>
      <c r="AD237" s="124"/>
    </row>
    <row r="238" spans="1:30" s="33" customFormat="1" ht="12.75" x14ac:dyDescent="0.2">
      <c r="A238" s="57"/>
      <c r="B238" s="48"/>
      <c r="C238" s="47"/>
      <c r="D238" s="114"/>
      <c r="E238" s="48"/>
      <c r="F238" s="49"/>
      <c r="G238" s="48"/>
      <c r="H238" s="21"/>
      <c r="I238" s="13"/>
      <c r="J238" s="19"/>
      <c r="K238" s="98"/>
      <c r="L238" s="50"/>
      <c r="M238" s="50"/>
      <c r="N238" s="50"/>
      <c r="O238" s="6"/>
      <c r="P238" s="21"/>
      <c r="Q238" s="30"/>
      <c r="R238" s="45"/>
      <c r="T238" s="30"/>
      <c r="U238" s="126"/>
      <c r="V238" s="169"/>
      <c r="W238" s="124"/>
      <c r="X238" s="103"/>
      <c r="Y238" s="104"/>
      <c r="Z238" s="103"/>
      <c r="AA238" s="103"/>
      <c r="AB238" s="165"/>
      <c r="AC238" s="124"/>
      <c r="AD238" s="124"/>
    </row>
    <row r="239" spans="1:30" s="33" customFormat="1" ht="12.75" collapsed="1" x14ac:dyDescent="0.2">
      <c r="A239" s="58"/>
      <c r="B239" s="48"/>
      <c r="C239" s="47"/>
      <c r="D239" s="114"/>
      <c r="E239" s="48"/>
      <c r="F239" s="49"/>
      <c r="G239" s="48"/>
      <c r="H239" s="21"/>
      <c r="I239" s="13"/>
      <c r="J239" s="19"/>
      <c r="K239" s="98"/>
      <c r="L239" s="50"/>
      <c r="M239" s="50"/>
      <c r="N239" s="50"/>
      <c r="O239" s="6"/>
      <c r="P239" s="21"/>
      <c r="Q239" s="30"/>
      <c r="R239" s="45"/>
      <c r="T239" s="30"/>
      <c r="U239" s="126"/>
      <c r="V239" s="169"/>
      <c r="W239" s="124"/>
      <c r="X239" s="103"/>
      <c r="Y239" s="104"/>
      <c r="Z239" s="103"/>
      <c r="AA239" s="103"/>
      <c r="AB239" s="165"/>
      <c r="AC239" s="124"/>
      <c r="AD239" s="124"/>
    </row>
    <row r="240" spans="1:30" s="33" customFormat="1" ht="12.75" x14ac:dyDescent="0.2">
      <c r="A240" s="48"/>
      <c r="B240" s="48"/>
      <c r="C240" s="47"/>
      <c r="D240" s="114"/>
      <c r="E240" s="48"/>
      <c r="F240" s="49"/>
      <c r="G240" s="48"/>
      <c r="H240" s="21"/>
      <c r="I240" s="13"/>
      <c r="J240" s="19"/>
      <c r="K240" s="98"/>
      <c r="L240" s="50"/>
      <c r="M240" s="50"/>
      <c r="N240" s="50"/>
      <c r="O240" s="6"/>
      <c r="P240" s="21"/>
      <c r="Q240" s="30"/>
      <c r="R240" s="45"/>
      <c r="T240" s="30"/>
      <c r="U240" s="126"/>
      <c r="V240" s="169"/>
      <c r="W240" s="124"/>
      <c r="X240" s="103"/>
      <c r="Y240" s="104"/>
      <c r="Z240" s="103"/>
      <c r="AA240" s="103"/>
      <c r="AB240" s="165"/>
      <c r="AC240" s="124"/>
      <c r="AD240" s="124"/>
    </row>
    <row r="241" spans="1:30" s="33" customFormat="1" ht="12.75" x14ac:dyDescent="0.2">
      <c r="A241" s="13"/>
      <c r="B241" s="48"/>
      <c r="C241" s="47"/>
      <c r="D241" s="114"/>
      <c r="E241" s="48"/>
      <c r="F241" s="49"/>
      <c r="G241" s="48"/>
      <c r="H241" s="21"/>
      <c r="I241" s="13"/>
      <c r="J241" s="19"/>
      <c r="K241" s="98"/>
      <c r="L241" s="50"/>
      <c r="M241" s="50"/>
      <c r="N241" s="50"/>
      <c r="O241" s="6"/>
      <c r="P241" s="21"/>
      <c r="Q241" s="30"/>
      <c r="R241" s="45"/>
      <c r="T241" s="30"/>
      <c r="U241" s="126"/>
      <c r="V241" s="169"/>
      <c r="W241" s="124"/>
      <c r="X241" s="103"/>
      <c r="Y241" s="104"/>
      <c r="Z241" s="103"/>
      <c r="AA241" s="103"/>
      <c r="AB241" s="165"/>
      <c r="AC241" s="124"/>
      <c r="AD241" s="124"/>
    </row>
    <row r="242" spans="1:30" s="33" customFormat="1" ht="12.75" x14ac:dyDescent="0.2">
      <c r="A242" s="13"/>
      <c r="B242" s="48"/>
      <c r="C242" s="47"/>
      <c r="D242" s="114"/>
      <c r="E242" s="48"/>
      <c r="F242" s="51"/>
      <c r="G242" s="48"/>
      <c r="H242" s="53"/>
      <c r="I242" s="13"/>
      <c r="J242" s="19"/>
      <c r="K242" s="98"/>
      <c r="L242" s="50"/>
      <c r="M242" s="50"/>
      <c r="N242" s="50"/>
      <c r="O242" s="6"/>
      <c r="P242" s="21"/>
      <c r="Q242" s="30"/>
      <c r="R242" s="45"/>
      <c r="T242" s="30"/>
      <c r="U242" s="126"/>
      <c r="V242" s="169"/>
      <c r="W242" s="124"/>
      <c r="X242" s="103"/>
      <c r="Y242" s="104"/>
      <c r="Z242" s="103"/>
      <c r="AA242" s="103"/>
      <c r="AB242" s="165"/>
      <c r="AC242" s="124"/>
      <c r="AD242" s="124"/>
    </row>
    <row r="243" spans="1:30" s="33" customFormat="1" ht="12.75" x14ac:dyDescent="0.2">
      <c r="A243" s="13"/>
      <c r="B243" s="48"/>
      <c r="C243" s="47"/>
      <c r="D243" s="114"/>
      <c r="E243" s="48"/>
      <c r="F243" s="49"/>
      <c r="G243" s="48"/>
      <c r="H243" s="53"/>
      <c r="I243" s="13"/>
      <c r="J243" s="19"/>
      <c r="K243" s="98"/>
      <c r="L243" s="50"/>
      <c r="M243" s="50"/>
      <c r="N243" s="50"/>
      <c r="O243" s="6"/>
      <c r="P243" s="21"/>
      <c r="Q243" s="30"/>
      <c r="R243" s="45"/>
      <c r="T243" s="30"/>
      <c r="U243" s="126"/>
      <c r="V243" s="169"/>
      <c r="W243" s="124"/>
      <c r="X243" s="103"/>
      <c r="Y243" s="104"/>
      <c r="Z243" s="103"/>
      <c r="AA243" s="103"/>
      <c r="AB243" s="165"/>
      <c r="AC243" s="124"/>
      <c r="AD243" s="124"/>
    </row>
    <row r="244" spans="1:30" s="33" customFormat="1" ht="12.75" x14ac:dyDescent="0.2">
      <c r="A244" s="13"/>
      <c r="B244" s="48"/>
      <c r="C244" s="47"/>
      <c r="D244" s="114"/>
      <c r="E244" s="48"/>
      <c r="F244" s="51"/>
      <c r="G244" s="48"/>
      <c r="H244" s="53"/>
      <c r="I244" s="13"/>
      <c r="J244" s="19"/>
      <c r="K244" s="98"/>
      <c r="L244" s="50"/>
      <c r="M244" s="50"/>
      <c r="N244" s="50"/>
      <c r="O244" s="6"/>
      <c r="P244" s="21"/>
      <c r="Q244" s="30"/>
      <c r="R244" s="45"/>
      <c r="T244" s="30"/>
      <c r="U244" s="126"/>
      <c r="V244" s="169"/>
      <c r="W244" s="124"/>
      <c r="X244" s="103"/>
      <c r="Y244" s="104"/>
      <c r="Z244" s="103"/>
      <c r="AA244" s="103"/>
      <c r="AB244" s="165"/>
      <c r="AC244" s="124"/>
      <c r="AD244" s="124"/>
    </row>
    <row r="245" spans="1:30" s="33" customFormat="1" ht="12.75" x14ac:dyDescent="0.2">
      <c r="A245" s="13"/>
      <c r="B245" s="48"/>
      <c r="C245" s="47"/>
      <c r="D245" s="114"/>
      <c r="E245" s="48"/>
      <c r="F245" s="49"/>
      <c r="G245" s="48"/>
      <c r="H245" s="53"/>
      <c r="I245" s="13"/>
      <c r="J245" s="19"/>
      <c r="K245" s="98"/>
      <c r="L245" s="50"/>
      <c r="M245" s="50"/>
      <c r="N245" s="50"/>
      <c r="O245" s="6"/>
      <c r="P245" s="21"/>
      <c r="Q245" s="30"/>
      <c r="R245" s="45"/>
      <c r="T245" s="30"/>
      <c r="U245" s="126"/>
      <c r="V245" s="169"/>
      <c r="W245" s="124"/>
      <c r="X245" s="103"/>
      <c r="Y245" s="104"/>
      <c r="Z245" s="103"/>
      <c r="AA245" s="103"/>
      <c r="AB245" s="165"/>
      <c r="AC245" s="124"/>
      <c r="AD245" s="124"/>
    </row>
    <row r="246" spans="1:30" s="33" customFormat="1" ht="12.75" x14ac:dyDescent="0.2">
      <c r="A246" s="13"/>
      <c r="B246" s="48"/>
      <c r="C246" s="47"/>
      <c r="D246" s="114"/>
      <c r="E246" s="48"/>
      <c r="F246" s="51"/>
      <c r="G246" s="48"/>
      <c r="H246" s="53"/>
      <c r="I246" s="13"/>
      <c r="J246" s="19"/>
      <c r="K246" s="98"/>
      <c r="L246" s="50"/>
      <c r="M246" s="50"/>
      <c r="N246" s="50"/>
      <c r="O246" s="6"/>
      <c r="P246" s="21"/>
      <c r="Q246" s="30"/>
      <c r="R246" s="45"/>
      <c r="T246" s="30"/>
      <c r="U246" s="126"/>
      <c r="V246" s="169"/>
      <c r="W246" s="124"/>
      <c r="X246" s="103"/>
      <c r="Y246" s="104"/>
      <c r="Z246" s="103"/>
      <c r="AA246" s="103"/>
      <c r="AB246" s="165"/>
      <c r="AC246" s="124"/>
      <c r="AD246" s="124"/>
    </row>
    <row r="247" spans="1:30" s="33" customFormat="1" ht="12.75" x14ac:dyDescent="0.2">
      <c r="A247" s="13"/>
      <c r="B247" s="48"/>
      <c r="C247" s="47"/>
      <c r="D247" s="114"/>
      <c r="E247" s="48"/>
      <c r="F247" s="49"/>
      <c r="G247" s="48"/>
      <c r="H247" s="53"/>
      <c r="I247" s="13"/>
      <c r="J247" s="19"/>
      <c r="K247" s="98"/>
      <c r="L247" s="50"/>
      <c r="M247" s="50"/>
      <c r="N247" s="50"/>
      <c r="O247" s="6"/>
      <c r="P247" s="21"/>
      <c r="Q247" s="30"/>
      <c r="R247" s="45"/>
      <c r="T247" s="30"/>
      <c r="U247" s="126"/>
      <c r="V247" s="169"/>
      <c r="W247" s="124"/>
      <c r="X247" s="103"/>
      <c r="Y247" s="104"/>
      <c r="Z247" s="103"/>
      <c r="AA247" s="103"/>
      <c r="AB247" s="165"/>
      <c r="AC247" s="124"/>
      <c r="AD247" s="124"/>
    </row>
    <row r="248" spans="1:30" s="33" customFormat="1" ht="12.75" x14ac:dyDescent="0.2">
      <c r="A248" s="13"/>
      <c r="B248" s="48"/>
      <c r="C248" s="47"/>
      <c r="D248" s="114"/>
      <c r="E248" s="48"/>
      <c r="F248" s="49"/>
      <c r="G248" s="48"/>
      <c r="H248" s="53"/>
      <c r="I248" s="13"/>
      <c r="J248" s="19"/>
      <c r="K248" s="98"/>
      <c r="L248" s="50"/>
      <c r="M248" s="50"/>
      <c r="N248" s="50"/>
      <c r="O248" s="6"/>
      <c r="P248" s="21"/>
      <c r="Q248" s="30"/>
      <c r="R248" s="45"/>
      <c r="T248" s="30"/>
      <c r="U248" s="126"/>
      <c r="V248" s="169"/>
      <c r="W248" s="124"/>
      <c r="X248" s="103"/>
      <c r="Y248" s="104"/>
      <c r="Z248" s="103"/>
      <c r="AA248" s="103"/>
      <c r="AB248" s="165"/>
      <c r="AC248" s="124"/>
      <c r="AD248" s="124"/>
    </row>
    <row r="249" spans="1:30" s="33" customFormat="1" ht="12.75" x14ac:dyDescent="0.2">
      <c r="A249" s="13"/>
      <c r="B249" s="48"/>
      <c r="C249" s="47"/>
      <c r="D249" s="114"/>
      <c r="E249" s="48"/>
      <c r="F249" s="49"/>
      <c r="G249" s="48"/>
      <c r="H249" s="53"/>
      <c r="I249" s="13"/>
      <c r="J249" s="19"/>
      <c r="K249" s="98"/>
      <c r="L249" s="50"/>
      <c r="M249" s="50"/>
      <c r="N249" s="50"/>
      <c r="O249" s="6"/>
      <c r="P249" s="21"/>
      <c r="Q249" s="30"/>
      <c r="R249" s="45"/>
      <c r="T249" s="30"/>
      <c r="U249" s="126"/>
      <c r="V249" s="169"/>
      <c r="W249" s="124"/>
      <c r="X249" s="103"/>
      <c r="Y249" s="104"/>
      <c r="Z249" s="103"/>
      <c r="AA249" s="103"/>
      <c r="AB249" s="165"/>
      <c r="AC249" s="124"/>
      <c r="AD249" s="124"/>
    </row>
    <row r="250" spans="1:30" s="33" customFormat="1" ht="12.75" x14ac:dyDescent="0.2">
      <c r="A250" s="13"/>
      <c r="B250" s="48"/>
      <c r="C250" s="47"/>
      <c r="D250" s="133"/>
      <c r="E250" s="55"/>
      <c r="F250" s="49"/>
      <c r="G250" s="48"/>
      <c r="H250" s="53"/>
      <c r="I250" s="13"/>
      <c r="J250" s="19"/>
      <c r="K250" s="98"/>
      <c r="L250" s="50"/>
      <c r="M250" s="50"/>
      <c r="N250" s="50"/>
      <c r="O250" s="6"/>
      <c r="P250" s="21"/>
      <c r="Q250" s="30"/>
      <c r="R250" s="45"/>
      <c r="T250" s="30"/>
      <c r="U250" s="126"/>
      <c r="V250" s="169"/>
      <c r="W250" s="124"/>
      <c r="X250" s="103"/>
      <c r="Y250" s="104"/>
      <c r="Z250" s="103"/>
      <c r="AA250" s="103"/>
      <c r="AB250" s="165"/>
      <c r="AC250" s="124"/>
      <c r="AD250" s="124"/>
    </row>
    <row r="251" spans="1:30" s="33" customFormat="1" ht="12.75" x14ac:dyDescent="0.2">
      <c r="A251" s="13"/>
      <c r="B251" s="48"/>
      <c r="C251" s="47"/>
      <c r="D251" s="133"/>
      <c r="E251" s="55"/>
      <c r="F251" s="51"/>
      <c r="G251" s="48"/>
      <c r="H251" s="53"/>
      <c r="I251" s="13"/>
      <c r="J251" s="19"/>
      <c r="K251" s="98"/>
      <c r="L251" s="50"/>
      <c r="M251" s="50"/>
      <c r="N251" s="50"/>
      <c r="O251" s="6"/>
      <c r="P251" s="21"/>
      <c r="Q251" s="30"/>
      <c r="R251" s="45"/>
      <c r="T251" s="30"/>
      <c r="U251" s="126"/>
      <c r="V251" s="169"/>
      <c r="W251" s="124"/>
      <c r="X251" s="103"/>
      <c r="Y251" s="104"/>
      <c r="Z251" s="103"/>
      <c r="AA251" s="103"/>
      <c r="AB251" s="165"/>
      <c r="AC251" s="124"/>
      <c r="AD251" s="124"/>
    </row>
    <row r="252" spans="1:30" s="33" customFormat="1" ht="12.75" x14ac:dyDescent="0.2">
      <c r="A252" s="13"/>
      <c r="B252" s="48"/>
      <c r="C252" s="47"/>
      <c r="D252" s="114"/>
      <c r="E252" s="48"/>
      <c r="F252" s="49"/>
      <c r="G252" s="48"/>
      <c r="H252" s="53"/>
      <c r="I252" s="13"/>
      <c r="J252" s="19"/>
      <c r="K252" s="98"/>
      <c r="L252" s="50"/>
      <c r="M252" s="50"/>
      <c r="N252" s="50"/>
      <c r="O252" s="6"/>
      <c r="P252" s="21"/>
      <c r="Q252" s="30"/>
      <c r="R252" s="45"/>
      <c r="T252" s="30"/>
      <c r="U252" s="126"/>
      <c r="V252" s="169"/>
      <c r="W252" s="124"/>
      <c r="X252" s="103"/>
      <c r="Y252" s="104"/>
      <c r="Z252" s="103"/>
      <c r="AA252" s="103"/>
      <c r="AB252" s="165"/>
      <c r="AC252" s="124"/>
      <c r="AD252" s="124"/>
    </row>
    <row r="253" spans="1:30" s="33" customFormat="1" ht="12.75" x14ac:dyDescent="0.2">
      <c r="A253" s="13"/>
      <c r="B253" s="48"/>
      <c r="C253" s="47"/>
      <c r="D253" s="114"/>
      <c r="E253" s="48"/>
      <c r="F253" s="49"/>
      <c r="G253" s="48"/>
      <c r="H253" s="21"/>
      <c r="I253" s="13"/>
      <c r="J253" s="19"/>
      <c r="K253" s="98"/>
      <c r="L253" s="50"/>
      <c r="M253" s="50"/>
      <c r="N253" s="50"/>
      <c r="O253" s="6"/>
      <c r="P253" s="21"/>
      <c r="Q253" s="30"/>
      <c r="R253" s="45"/>
      <c r="T253" s="30"/>
      <c r="U253" s="126"/>
      <c r="V253" s="169"/>
      <c r="W253" s="124"/>
      <c r="X253" s="103"/>
      <c r="Y253" s="104"/>
      <c r="Z253" s="103"/>
      <c r="AA253" s="103"/>
      <c r="AB253" s="165"/>
      <c r="AC253" s="124"/>
      <c r="AD253" s="124"/>
    </row>
    <row r="254" spans="1:30" s="33" customFormat="1" ht="12.75" x14ac:dyDescent="0.2">
      <c r="A254" s="13"/>
      <c r="B254" s="48"/>
      <c r="C254" s="47"/>
      <c r="D254" s="114"/>
      <c r="E254" s="48"/>
      <c r="F254" s="49"/>
      <c r="G254" s="48"/>
      <c r="H254" s="21"/>
      <c r="I254" s="13"/>
      <c r="J254" s="19"/>
      <c r="K254" s="98"/>
      <c r="L254" s="50"/>
      <c r="M254" s="50"/>
      <c r="N254" s="50"/>
      <c r="O254" s="6"/>
      <c r="P254" s="21"/>
      <c r="Q254" s="30"/>
      <c r="R254" s="45"/>
      <c r="T254" s="30"/>
      <c r="U254" s="126"/>
      <c r="V254" s="169"/>
      <c r="W254" s="124"/>
      <c r="X254" s="103"/>
      <c r="Y254" s="104"/>
      <c r="Z254" s="103"/>
      <c r="AA254" s="103"/>
      <c r="AB254" s="165"/>
      <c r="AC254" s="124"/>
      <c r="AD254" s="124"/>
    </row>
    <row r="255" spans="1:30" s="33" customFormat="1" ht="12.75" x14ac:dyDescent="0.2">
      <c r="A255" s="13"/>
      <c r="B255" s="48"/>
      <c r="C255" s="47"/>
      <c r="D255" s="114"/>
      <c r="E255" s="48"/>
      <c r="F255" s="49"/>
      <c r="G255" s="48"/>
      <c r="H255" s="21"/>
      <c r="I255" s="13"/>
      <c r="J255" s="19"/>
      <c r="K255" s="98"/>
      <c r="L255" s="50"/>
      <c r="M255" s="50"/>
      <c r="N255" s="50"/>
      <c r="O255" s="6"/>
      <c r="P255" s="21"/>
      <c r="Q255" s="30"/>
      <c r="R255" s="45"/>
      <c r="T255" s="30"/>
      <c r="U255" s="126"/>
      <c r="V255" s="169"/>
      <c r="W255" s="124"/>
      <c r="X255" s="103"/>
      <c r="Y255" s="104"/>
      <c r="Z255" s="103"/>
      <c r="AA255" s="103"/>
      <c r="AB255" s="165"/>
      <c r="AC255" s="124"/>
      <c r="AD255" s="124"/>
    </row>
    <row r="256" spans="1:30" s="33" customFormat="1" ht="12.75" x14ac:dyDescent="0.2">
      <c r="A256" s="13"/>
      <c r="B256" s="48"/>
      <c r="C256" s="47"/>
      <c r="D256" s="114"/>
      <c r="E256" s="48"/>
      <c r="F256" s="49"/>
      <c r="G256" s="48"/>
      <c r="H256" s="21"/>
      <c r="I256" s="13"/>
      <c r="J256" s="19"/>
      <c r="K256" s="98"/>
      <c r="L256" s="50"/>
      <c r="M256" s="50"/>
      <c r="N256" s="50"/>
      <c r="O256" s="6"/>
      <c r="P256" s="21"/>
      <c r="Q256" s="30"/>
      <c r="R256" s="45"/>
      <c r="T256" s="30"/>
      <c r="U256" s="126"/>
      <c r="V256" s="169"/>
      <c r="W256" s="124"/>
      <c r="X256" s="103"/>
      <c r="Y256" s="104"/>
      <c r="Z256" s="103"/>
      <c r="AA256" s="103"/>
      <c r="AB256" s="165"/>
      <c r="AC256" s="124"/>
      <c r="AD256" s="124"/>
    </row>
    <row r="257" spans="1:30" s="33" customFormat="1" ht="12.75" x14ac:dyDescent="0.2">
      <c r="A257" s="13"/>
      <c r="B257" s="48"/>
      <c r="C257" s="47"/>
      <c r="D257" s="114"/>
      <c r="E257" s="48"/>
      <c r="F257" s="49"/>
      <c r="G257" s="48"/>
      <c r="H257" s="21"/>
      <c r="I257" s="13"/>
      <c r="J257" s="19"/>
      <c r="K257" s="98"/>
      <c r="L257" s="50"/>
      <c r="M257" s="50"/>
      <c r="N257" s="50"/>
      <c r="O257" s="6"/>
      <c r="P257" s="58"/>
      <c r="Q257" s="30"/>
      <c r="R257" s="45"/>
      <c r="T257" s="30"/>
      <c r="U257" s="126"/>
      <c r="V257" s="169"/>
      <c r="W257" s="124"/>
      <c r="X257" s="103"/>
      <c r="Y257" s="104"/>
      <c r="Z257" s="103"/>
      <c r="AA257" s="103"/>
      <c r="AB257" s="165"/>
      <c r="AC257" s="124"/>
      <c r="AD257" s="124"/>
    </row>
    <row r="258" spans="1:30" s="33" customFormat="1" ht="12.75" x14ac:dyDescent="0.2">
      <c r="A258" s="13"/>
      <c r="B258" s="48"/>
      <c r="C258" s="47"/>
      <c r="D258" s="114"/>
      <c r="E258" s="48"/>
      <c r="F258" s="49"/>
      <c r="G258" s="48"/>
      <c r="H258" s="21"/>
      <c r="I258" s="13"/>
      <c r="J258" s="19"/>
      <c r="K258" s="98"/>
      <c r="L258" s="50"/>
      <c r="M258" s="50"/>
      <c r="N258" s="50"/>
      <c r="O258" s="6"/>
      <c r="P258" s="21"/>
      <c r="Q258" s="30"/>
      <c r="R258" s="45"/>
      <c r="T258" s="30"/>
      <c r="U258" s="126"/>
      <c r="V258" s="169"/>
      <c r="W258" s="124"/>
      <c r="X258" s="103"/>
      <c r="Y258" s="104"/>
      <c r="Z258" s="103"/>
      <c r="AA258" s="103"/>
      <c r="AB258" s="165"/>
      <c r="AC258" s="124"/>
      <c r="AD258" s="124"/>
    </row>
    <row r="259" spans="1:30" s="33" customFormat="1" ht="12.75" x14ac:dyDescent="0.2">
      <c r="A259" s="13"/>
      <c r="B259" s="48"/>
      <c r="C259" s="59"/>
      <c r="D259" s="134"/>
      <c r="E259" s="60"/>
      <c r="F259" s="51"/>
      <c r="G259" s="48"/>
      <c r="H259" s="21"/>
      <c r="I259" s="13"/>
      <c r="J259" s="19"/>
      <c r="K259" s="98"/>
      <c r="L259" s="50"/>
      <c r="M259" s="50"/>
      <c r="N259" s="50"/>
      <c r="O259" s="6"/>
      <c r="P259" s="21"/>
      <c r="Q259" s="30"/>
      <c r="R259" s="45"/>
      <c r="T259" s="30"/>
      <c r="U259" s="126"/>
      <c r="V259" s="169"/>
      <c r="W259" s="124"/>
      <c r="X259" s="103"/>
      <c r="Y259" s="104"/>
      <c r="Z259" s="103"/>
      <c r="AA259" s="103"/>
      <c r="AB259" s="165"/>
      <c r="AC259" s="124"/>
      <c r="AD259" s="124"/>
    </row>
    <row r="260" spans="1:30" s="33" customFormat="1" ht="12.75" x14ac:dyDescent="0.2">
      <c r="A260" s="13"/>
      <c r="B260" s="48"/>
      <c r="C260" s="47"/>
      <c r="D260" s="114"/>
      <c r="E260" s="48"/>
      <c r="F260" s="48"/>
      <c r="G260" s="48"/>
      <c r="H260" s="21"/>
      <c r="I260" s="13"/>
      <c r="J260" s="19"/>
      <c r="K260" s="98"/>
      <c r="L260" s="50"/>
      <c r="M260" s="50"/>
      <c r="N260" s="50"/>
      <c r="O260" s="6"/>
      <c r="P260" s="21"/>
      <c r="Q260" s="30"/>
      <c r="R260" s="45"/>
      <c r="T260" s="30"/>
      <c r="U260" s="126"/>
      <c r="V260" s="169"/>
      <c r="W260" s="124"/>
      <c r="X260" s="103"/>
      <c r="Y260" s="104"/>
      <c r="Z260" s="103"/>
      <c r="AA260" s="103"/>
      <c r="AB260" s="165"/>
      <c r="AC260" s="124"/>
      <c r="AD260" s="124"/>
    </row>
    <row r="261" spans="1:30" s="33" customFormat="1" ht="12.75" x14ac:dyDescent="0.2">
      <c r="A261" s="13"/>
      <c r="B261" s="48"/>
      <c r="C261" s="47"/>
      <c r="D261" s="114"/>
      <c r="E261" s="48"/>
      <c r="F261" s="48"/>
      <c r="G261" s="48"/>
      <c r="H261" s="21"/>
      <c r="I261" s="13"/>
      <c r="J261" s="19"/>
      <c r="K261" s="98"/>
      <c r="L261" s="50"/>
      <c r="M261" s="50"/>
      <c r="N261" s="50"/>
      <c r="O261" s="6"/>
      <c r="P261" s="21"/>
      <c r="Q261" s="30"/>
      <c r="R261" s="45"/>
      <c r="T261" s="30"/>
      <c r="U261" s="126"/>
      <c r="V261" s="169"/>
      <c r="W261" s="124"/>
      <c r="X261" s="103"/>
      <c r="Y261" s="104"/>
      <c r="Z261" s="103"/>
      <c r="AA261" s="103"/>
      <c r="AB261" s="165"/>
      <c r="AC261" s="124"/>
      <c r="AD261" s="124"/>
    </row>
    <row r="262" spans="1:30" s="33" customFormat="1" ht="12.75" x14ac:dyDescent="0.2">
      <c r="A262" s="13"/>
      <c r="B262" s="48"/>
      <c r="C262" s="47"/>
      <c r="D262" s="114"/>
      <c r="E262" s="48"/>
      <c r="F262" s="48"/>
      <c r="G262" s="48"/>
      <c r="H262" s="21"/>
      <c r="I262" s="13"/>
      <c r="J262" s="19"/>
      <c r="K262" s="98"/>
      <c r="L262" s="50"/>
      <c r="M262" s="50"/>
      <c r="N262" s="50"/>
      <c r="O262" s="6"/>
      <c r="P262" s="21"/>
      <c r="Q262" s="30"/>
      <c r="R262" s="45"/>
      <c r="T262" s="30"/>
      <c r="U262" s="126"/>
      <c r="V262" s="169"/>
      <c r="W262" s="124"/>
      <c r="X262" s="103"/>
      <c r="Y262" s="104"/>
      <c r="Z262" s="103"/>
      <c r="AA262" s="103"/>
      <c r="AB262" s="165"/>
      <c r="AC262" s="124"/>
      <c r="AD262" s="124"/>
    </row>
    <row r="263" spans="1:30" s="33" customFormat="1" ht="12.75" x14ac:dyDescent="0.2">
      <c r="A263" s="13"/>
      <c r="B263" s="48"/>
      <c r="C263" s="47"/>
      <c r="D263" s="114"/>
      <c r="E263" s="48"/>
      <c r="F263" s="48"/>
      <c r="G263" s="48"/>
      <c r="H263" s="21"/>
      <c r="I263" s="13"/>
      <c r="J263" s="19"/>
      <c r="K263" s="98"/>
      <c r="L263" s="50"/>
      <c r="M263" s="50"/>
      <c r="N263" s="50"/>
      <c r="O263" s="6"/>
      <c r="P263" s="21"/>
      <c r="Q263" s="30"/>
      <c r="R263" s="45"/>
      <c r="T263" s="30"/>
      <c r="U263" s="126"/>
      <c r="V263" s="169"/>
      <c r="W263" s="124"/>
      <c r="X263" s="103"/>
      <c r="Y263" s="104"/>
      <c r="Z263" s="103"/>
      <c r="AA263" s="103"/>
      <c r="AB263" s="165"/>
      <c r="AC263" s="124"/>
      <c r="AD263" s="124"/>
    </row>
    <row r="264" spans="1:30" s="33" customFormat="1" ht="12.75" x14ac:dyDescent="0.2">
      <c r="A264" s="13"/>
      <c r="B264" s="48"/>
      <c r="C264" s="47"/>
      <c r="D264" s="114"/>
      <c r="E264" s="48"/>
      <c r="F264" s="48"/>
      <c r="G264" s="48"/>
      <c r="H264" s="21"/>
      <c r="I264" s="13"/>
      <c r="J264" s="19"/>
      <c r="K264" s="98"/>
      <c r="L264" s="50"/>
      <c r="M264" s="50"/>
      <c r="N264" s="50"/>
      <c r="O264" s="6"/>
      <c r="P264" s="21"/>
      <c r="Q264" s="30"/>
      <c r="R264" s="45"/>
      <c r="T264" s="30"/>
      <c r="U264" s="126"/>
      <c r="V264" s="169"/>
      <c r="W264" s="124"/>
      <c r="X264" s="103"/>
      <c r="Y264" s="104"/>
      <c r="Z264" s="103"/>
      <c r="AA264" s="103"/>
      <c r="AB264" s="165"/>
      <c r="AC264" s="124"/>
      <c r="AD264" s="124"/>
    </row>
    <row r="265" spans="1:30" s="33" customFormat="1" ht="12.75" x14ac:dyDescent="0.2">
      <c r="A265" s="13"/>
      <c r="B265" s="48"/>
      <c r="C265" s="47"/>
      <c r="D265" s="114"/>
      <c r="E265" s="48"/>
      <c r="F265" s="48"/>
      <c r="G265" s="48"/>
      <c r="H265" s="21"/>
      <c r="I265" s="13"/>
      <c r="J265" s="19"/>
      <c r="K265" s="98"/>
      <c r="L265" s="50"/>
      <c r="M265" s="50"/>
      <c r="N265" s="50"/>
      <c r="O265" s="6"/>
      <c r="P265" s="21"/>
      <c r="Q265" s="30"/>
      <c r="R265" s="45"/>
      <c r="T265" s="30"/>
      <c r="U265" s="126"/>
      <c r="V265" s="169"/>
      <c r="W265" s="124"/>
      <c r="X265" s="103"/>
      <c r="Y265" s="104"/>
      <c r="Z265" s="103"/>
      <c r="AA265" s="103"/>
      <c r="AB265" s="165"/>
      <c r="AC265" s="124"/>
      <c r="AD265" s="124"/>
    </row>
    <row r="266" spans="1:30" s="33" customFormat="1" ht="12.75" x14ac:dyDescent="0.2">
      <c r="A266" s="13"/>
      <c r="B266" s="48"/>
      <c r="C266" s="47"/>
      <c r="D266" s="114"/>
      <c r="E266" s="48"/>
      <c r="F266" s="48"/>
      <c r="G266" s="48"/>
      <c r="H266" s="21"/>
      <c r="I266" s="13"/>
      <c r="J266" s="19"/>
      <c r="K266" s="98"/>
      <c r="L266" s="50"/>
      <c r="M266" s="50"/>
      <c r="N266" s="50"/>
      <c r="O266" s="6"/>
      <c r="P266" s="21"/>
      <c r="Q266" s="30"/>
      <c r="R266" s="45"/>
      <c r="T266" s="30"/>
      <c r="U266" s="126"/>
      <c r="V266" s="169"/>
      <c r="W266" s="124"/>
      <c r="X266" s="103"/>
      <c r="Y266" s="104"/>
      <c r="Z266" s="103"/>
      <c r="AA266" s="103"/>
      <c r="AB266" s="165"/>
      <c r="AC266" s="124"/>
      <c r="AD266" s="124"/>
    </row>
    <row r="267" spans="1:30" s="33" customFormat="1" ht="12.75" x14ac:dyDescent="0.2">
      <c r="A267" s="13"/>
      <c r="B267" s="48"/>
      <c r="C267" s="47"/>
      <c r="D267" s="114"/>
      <c r="E267" s="48"/>
      <c r="F267" s="48"/>
      <c r="G267" s="48"/>
      <c r="H267" s="21"/>
      <c r="I267" s="13"/>
      <c r="J267" s="19"/>
      <c r="K267" s="98"/>
      <c r="L267" s="50"/>
      <c r="M267" s="50"/>
      <c r="N267" s="50"/>
      <c r="O267" s="6"/>
      <c r="P267" s="21"/>
      <c r="Q267" s="30"/>
      <c r="R267" s="45"/>
      <c r="T267" s="30"/>
      <c r="U267" s="126"/>
      <c r="V267" s="169"/>
      <c r="W267" s="124"/>
      <c r="X267" s="103"/>
      <c r="Y267" s="104"/>
      <c r="Z267" s="103"/>
      <c r="AA267" s="103"/>
      <c r="AB267" s="165"/>
      <c r="AC267" s="124"/>
      <c r="AD267" s="124"/>
    </row>
    <row r="268" spans="1:30" s="33" customFormat="1" ht="12.75" x14ac:dyDescent="0.2">
      <c r="A268" s="13"/>
      <c r="B268" s="48"/>
      <c r="C268" s="47"/>
      <c r="D268" s="114"/>
      <c r="E268" s="48"/>
      <c r="F268" s="48"/>
      <c r="G268" s="48"/>
      <c r="H268" s="21"/>
      <c r="I268" s="13"/>
      <c r="J268" s="19"/>
      <c r="K268" s="98"/>
      <c r="L268" s="50"/>
      <c r="M268" s="50"/>
      <c r="N268" s="50"/>
      <c r="O268" s="6"/>
      <c r="P268" s="21"/>
      <c r="Q268" s="30"/>
      <c r="R268" s="45"/>
      <c r="T268" s="30"/>
      <c r="U268" s="126"/>
      <c r="V268" s="169"/>
      <c r="W268" s="124"/>
      <c r="X268" s="103"/>
      <c r="Y268" s="104"/>
      <c r="Z268" s="103"/>
      <c r="AA268" s="103"/>
      <c r="AB268" s="165"/>
      <c r="AC268" s="124"/>
      <c r="AD268" s="124"/>
    </row>
    <row r="269" spans="1:30" s="33" customFormat="1" ht="12.75" x14ac:dyDescent="0.2">
      <c r="A269" s="13"/>
      <c r="B269" s="48"/>
      <c r="C269" s="47"/>
      <c r="D269" s="114"/>
      <c r="E269" s="48"/>
      <c r="F269" s="48"/>
      <c r="G269" s="48"/>
      <c r="H269" s="21"/>
      <c r="I269" s="13"/>
      <c r="J269" s="19"/>
      <c r="K269" s="98"/>
      <c r="L269" s="50"/>
      <c r="M269" s="50"/>
      <c r="N269" s="50"/>
      <c r="O269" s="6"/>
      <c r="P269" s="21"/>
      <c r="Q269" s="30"/>
      <c r="R269" s="45"/>
      <c r="T269" s="30"/>
      <c r="U269" s="126"/>
      <c r="V269" s="169"/>
      <c r="W269" s="124"/>
      <c r="X269" s="103"/>
      <c r="Y269" s="104"/>
      <c r="Z269" s="103"/>
      <c r="AA269" s="103"/>
      <c r="AB269" s="165"/>
      <c r="AC269" s="124"/>
      <c r="AD269" s="124"/>
    </row>
    <row r="270" spans="1:30" s="33" customFormat="1" ht="12.75" x14ac:dyDescent="0.2">
      <c r="A270" s="13"/>
      <c r="B270" s="48"/>
      <c r="C270" s="47"/>
      <c r="D270" s="114"/>
      <c r="E270" s="48"/>
      <c r="F270" s="48"/>
      <c r="G270" s="48"/>
      <c r="H270" s="21"/>
      <c r="I270" s="13"/>
      <c r="J270" s="50"/>
      <c r="K270" s="98"/>
      <c r="L270" s="50"/>
      <c r="M270" s="50"/>
      <c r="N270" s="50"/>
      <c r="O270" s="6"/>
      <c r="P270" s="21"/>
      <c r="Q270" s="30"/>
      <c r="R270" s="45"/>
      <c r="T270" s="30"/>
      <c r="U270" s="126"/>
      <c r="V270" s="169"/>
      <c r="W270" s="124"/>
      <c r="X270" s="103"/>
      <c r="Y270" s="104"/>
      <c r="Z270" s="103"/>
      <c r="AA270" s="103"/>
      <c r="AB270" s="165"/>
      <c r="AC270" s="124"/>
      <c r="AD270" s="124"/>
    </row>
    <row r="271" spans="1:30" s="33" customFormat="1" ht="12.75" x14ac:dyDescent="0.2">
      <c r="A271" s="13"/>
      <c r="B271" s="48"/>
      <c r="C271" s="47"/>
      <c r="D271" s="114"/>
      <c r="E271" s="48"/>
      <c r="F271" s="48"/>
      <c r="G271" s="48"/>
      <c r="H271" s="21"/>
      <c r="I271" s="13"/>
      <c r="J271" s="50"/>
      <c r="K271" s="98"/>
      <c r="L271" s="50"/>
      <c r="M271" s="50"/>
      <c r="N271" s="50"/>
      <c r="O271" s="6"/>
      <c r="P271" s="21"/>
      <c r="Q271" s="30"/>
      <c r="R271" s="45"/>
      <c r="T271" s="30"/>
      <c r="U271" s="126"/>
      <c r="V271" s="169"/>
      <c r="W271" s="124"/>
      <c r="X271" s="103"/>
      <c r="Y271" s="104"/>
      <c r="Z271" s="103"/>
      <c r="AA271" s="103"/>
      <c r="AB271" s="165"/>
      <c r="AC271" s="124"/>
      <c r="AD271" s="124"/>
    </row>
    <row r="272" spans="1:30" s="33" customFormat="1" ht="12.75" x14ac:dyDescent="0.2">
      <c r="A272" s="13"/>
      <c r="B272" s="48"/>
      <c r="C272" s="47"/>
      <c r="D272" s="114"/>
      <c r="E272" s="48"/>
      <c r="F272" s="48"/>
      <c r="G272" s="48"/>
      <c r="H272" s="21"/>
      <c r="I272" s="13"/>
      <c r="J272" s="50"/>
      <c r="K272" s="98"/>
      <c r="L272" s="50"/>
      <c r="M272" s="50"/>
      <c r="N272" s="50"/>
      <c r="O272" s="6"/>
      <c r="P272" s="21"/>
      <c r="Q272" s="30"/>
      <c r="R272" s="45"/>
      <c r="T272" s="30"/>
      <c r="U272" s="126"/>
      <c r="V272" s="169"/>
      <c r="W272" s="124"/>
      <c r="X272" s="103"/>
      <c r="Y272" s="104"/>
      <c r="Z272" s="103"/>
      <c r="AA272" s="103"/>
      <c r="AB272" s="165"/>
      <c r="AC272" s="124"/>
      <c r="AD272" s="124"/>
    </row>
    <row r="273" spans="1:30" s="33" customFormat="1" ht="12.75" x14ac:dyDescent="0.2">
      <c r="A273" s="13"/>
      <c r="B273" s="48"/>
      <c r="C273" s="47"/>
      <c r="D273" s="114"/>
      <c r="E273" s="48"/>
      <c r="F273" s="48"/>
      <c r="G273" s="48"/>
      <c r="H273" s="21"/>
      <c r="I273" s="13"/>
      <c r="J273" s="50"/>
      <c r="K273" s="98"/>
      <c r="L273" s="50"/>
      <c r="M273" s="50"/>
      <c r="N273" s="50"/>
      <c r="O273" s="6"/>
      <c r="P273" s="21"/>
      <c r="Q273" s="30"/>
      <c r="R273" s="45"/>
      <c r="T273" s="30"/>
      <c r="U273" s="126"/>
      <c r="V273" s="169"/>
      <c r="W273" s="124"/>
      <c r="X273" s="103"/>
      <c r="Y273" s="104"/>
      <c r="Z273" s="103"/>
      <c r="AA273" s="103"/>
      <c r="AB273" s="165"/>
      <c r="AC273" s="124"/>
      <c r="AD273" s="124"/>
    </row>
    <row r="274" spans="1:30" s="33" customFormat="1" ht="12.75" x14ac:dyDescent="0.2">
      <c r="A274" s="13"/>
      <c r="B274" s="48"/>
      <c r="C274" s="47"/>
      <c r="D274" s="114"/>
      <c r="E274" s="48"/>
      <c r="F274" s="48"/>
      <c r="G274" s="48"/>
      <c r="H274" s="21"/>
      <c r="I274" s="13"/>
      <c r="J274" s="50"/>
      <c r="K274" s="98"/>
      <c r="L274" s="50"/>
      <c r="M274" s="50"/>
      <c r="N274" s="50"/>
      <c r="O274" s="6"/>
      <c r="P274" s="21"/>
      <c r="Q274" s="30"/>
      <c r="R274" s="45"/>
      <c r="T274" s="30"/>
      <c r="U274" s="126"/>
      <c r="V274" s="169"/>
      <c r="W274" s="124"/>
      <c r="X274" s="103"/>
      <c r="Y274" s="104"/>
      <c r="Z274" s="103"/>
      <c r="AA274" s="103"/>
      <c r="AB274" s="165"/>
      <c r="AC274" s="124"/>
      <c r="AD274" s="124"/>
    </row>
    <row r="275" spans="1:30" s="33" customFormat="1" ht="12.75" x14ac:dyDescent="0.2">
      <c r="A275" s="13"/>
      <c r="B275" s="48"/>
      <c r="C275" s="47"/>
      <c r="D275" s="114"/>
      <c r="E275" s="48"/>
      <c r="F275" s="48"/>
      <c r="G275" s="48"/>
      <c r="H275" s="21"/>
      <c r="I275" s="13"/>
      <c r="J275" s="50"/>
      <c r="K275" s="98"/>
      <c r="L275" s="50"/>
      <c r="M275" s="50"/>
      <c r="N275" s="50"/>
      <c r="O275" s="6"/>
      <c r="P275" s="21"/>
      <c r="Q275" s="30"/>
      <c r="R275" s="45"/>
      <c r="T275" s="30"/>
      <c r="U275" s="126"/>
      <c r="V275" s="169"/>
      <c r="W275" s="124"/>
      <c r="X275" s="103"/>
      <c r="Y275" s="104"/>
      <c r="Z275" s="103"/>
      <c r="AA275" s="103"/>
      <c r="AB275" s="165"/>
      <c r="AC275" s="124"/>
      <c r="AD275" s="124"/>
    </row>
    <row r="276" spans="1:30" s="33" customFormat="1" ht="12.75" x14ac:dyDescent="0.2">
      <c r="A276" s="13"/>
      <c r="B276" s="48"/>
      <c r="C276" s="47"/>
      <c r="D276" s="114"/>
      <c r="E276" s="48"/>
      <c r="F276" s="48"/>
      <c r="G276" s="48"/>
      <c r="H276" s="21"/>
      <c r="I276" s="13"/>
      <c r="J276" s="50"/>
      <c r="K276" s="98"/>
      <c r="L276" s="50"/>
      <c r="M276" s="50"/>
      <c r="N276" s="50"/>
      <c r="O276" s="6"/>
      <c r="P276" s="21"/>
      <c r="Q276" s="30"/>
      <c r="R276" s="45"/>
      <c r="T276" s="30"/>
      <c r="U276" s="126"/>
      <c r="V276" s="169"/>
      <c r="W276" s="124"/>
      <c r="X276" s="103"/>
      <c r="Y276" s="104"/>
      <c r="Z276" s="103"/>
      <c r="AA276" s="103"/>
      <c r="AB276" s="165"/>
      <c r="AC276" s="124"/>
      <c r="AD276" s="124"/>
    </row>
    <row r="277" spans="1:30" s="33" customFormat="1" ht="12.75" x14ac:dyDescent="0.2">
      <c r="A277" s="13"/>
      <c r="B277" s="48"/>
      <c r="C277" s="47"/>
      <c r="D277" s="114"/>
      <c r="E277" s="48"/>
      <c r="F277" s="48"/>
      <c r="G277" s="48"/>
      <c r="H277" s="21"/>
      <c r="I277" s="13"/>
      <c r="J277" s="50"/>
      <c r="K277" s="98"/>
      <c r="L277" s="50"/>
      <c r="M277" s="50"/>
      <c r="N277" s="50"/>
      <c r="O277" s="6"/>
      <c r="P277" s="21"/>
      <c r="Q277" s="30"/>
      <c r="R277" s="45"/>
      <c r="T277" s="30"/>
      <c r="U277" s="126"/>
      <c r="V277" s="169"/>
      <c r="W277" s="124"/>
      <c r="X277" s="103"/>
      <c r="Y277" s="104"/>
      <c r="Z277" s="103"/>
      <c r="AA277" s="103"/>
      <c r="AB277" s="165"/>
      <c r="AC277" s="124"/>
      <c r="AD277" s="124"/>
    </row>
    <row r="278" spans="1:30" s="33" customFormat="1" ht="12.75" x14ac:dyDescent="0.2">
      <c r="A278" s="13"/>
      <c r="B278" s="48"/>
      <c r="C278" s="47"/>
      <c r="D278" s="114"/>
      <c r="E278" s="48"/>
      <c r="F278" s="48"/>
      <c r="G278" s="48"/>
      <c r="H278" s="21"/>
      <c r="I278" s="13"/>
      <c r="J278" s="50"/>
      <c r="K278" s="98"/>
      <c r="L278" s="50"/>
      <c r="M278" s="50"/>
      <c r="N278" s="50"/>
      <c r="O278" s="6"/>
      <c r="P278" s="21"/>
      <c r="Q278" s="30"/>
      <c r="R278" s="45"/>
      <c r="T278" s="30"/>
      <c r="U278" s="126"/>
      <c r="V278" s="169"/>
      <c r="W278" s="124"/>
      <c r="X278" s="103"/>
      <c r="Y278" s="104"/>
      <c r="Z278" s="103"/>
      <c r="AA278" s="103"/>
      <c r="AB278" s="165"/>
      <c r="AC278" s="124"/>
      <c r="AD278" s="124"/>
    </row>
    <row r="279" spans="1:30" ht="12.75" x14ac:dyDescent="0.2">
      <c r="B279" s="48"/>
      <c r="C279" s="47"/>
      <c r="D279" s="114"/>
      <c r="E279" s="48"/>
      <c r="F279" s="48"/>
      <c r="G279" s="48"/>
      <c r="Q279" s="30"/>
      <c r="R279" s="45"/>
      <c r="S279" s="33"/>
      <c r="T279" s="30"/>
      <c r="U279" s="126"/>
      <c r="V279" s="169"/>
      <c r="W279" s="124"/>
      <c r="X279" s="103"/>
      <c r="Y279" s="104"/>
      <c r="Z279" s="103"/>
      <c r="AA279" s="103"/>
      <c r="AB279" s="165"/>
      <c r="AC279" s="124"/>
      <c r="AD279" s="124"/>
    </row>
    <row r="280" spans="1:30" ht="12.75" x14ac:dyDescent="0.2">
      <c r="B280" s="48"/>
      <c r="C280" s="47"/>
      <c r="D280" s="114"/>
      <c r="E280" s="48"/>
      <c r="F280" s="48"/>
      <c r="G280" s="48"/>
      <c r="Q280" s="30"/>
      <c r="R280" s="45"/>
      <c r="S280" s="33"/>
      <c r="T280" s="30"/>
      <c r="U280" s="126"/>
      <c r="V280" s="169"/>
      <c r="W280" s="124"/>
      <c r="X280" s="103"/>
      <c r="Y280" s="104"/>
      <c r="Z280" s="103"/>
      <c r="AA280" s="103"/>
      <c r="AB280" s="165"/>
      <c r="AC280" s="124"/>
      <c r="AD280" s="124"/>
    </row>
    <row r="281" spans="1:30" ht="12.75" x14ac:dyDescent="0.2">
      <c r="B281" s="48"/>
      <c r="C281" s="47"/>
      <c r="Q281" s="30"/>
      <c r="R281" s="45"/>
      <c r="S281" s="33"/>
      <c r="T281" s="30"/>
      <c r="U281" s="126"/>
      <c r="V281" s="169"/>
      <c r="W281" s="124"/>
      <c r="X281" s="103"/>
      <c r="Y281" s="104"/>
      <c r="Z281" s="103"/>
      <c r="AA281" s="103"/>
      <c r="AB281" s="165"/>
      <c r="AC281" s="124"/>
      <c r="AD281" s="124"/>
    </row>
    <row r="282" spans="1:30" ht="12.75" x14ac:dyDescent="0.2">
      <c r="B282" s="48"/>
      <c r="C282" s="47"/>
      <c r="Q282" s="30"/>
      <c r="R282" s="45"/>
      <c r="S282" s="33"/>
      <c r="T282" s="30"/>
      <c r="U282" s="126"/>
      <c r="V282" s="169"/>
      <c r="W282" s="124"/>
      <c r="X282" s="103"/>
      <c r="Y282" s="104"/>
      <c r="Z282" s="103"/>
      <c r="AA282" s="103"/>
      <c r="AB282" s="165"/>
      <c r="AC282" s="124"/>
      <c r="AD282" s="124"/>
    </row>
    <row r="283" spans="1:30" ht="12.75" x14ac:dyDescent="0.2">
      <c r="B283" s="48"/>
      <c r="C283" s="47"/>
      <c r="Q283" s="30"/>
      <c r="R283" s="45"/>
      <c r="S283" s="33"/>
      <c r="T283" s="30"/>
      <c r="U283" s="126"/>
      <c r="V283" s="169"/>
      <c r="W283" s="124"/>
      <c r="X283" s="103"/>
      <c r="Y283" s="104"/>
      <c r="Z283" s="103"/>
      <c r="AA283" s="103"/>
      <c r="AB283" s="165"/>
      <c r="AC283" s="124"/>
      <c r="AD283" s="124"/>
    </row>
    <row r="284" spans="1:30" ht="12.75" x14ac:dyDescent="0.2">
      <c r="B284" s="48"/>
      <c r="C284" s="47"/>
      <c r="Q284" s="30"/>
      <c r="R284" s="45"/>
      <c r="S284" s="33"/>
      <c r="T284" s="30"/>
      <c r="U284" s="126"/>
      <c r="V284" s="169"/>
      <c r="W284" s="124"/>
      <c r="X284" s="103"/>
      <c r="Y284" s="104"/>
      <c r="Z284" s="103"/>
      <c r="AA284" s="103"/>
      <c r="AB284" s="165"/>
      <c r="AC284" s="124"/>
      <c r="AD284" s="124"/>
    </row>
    <row r="285" spans="1:30" ht="12.75" x14ac:dyDescent="0.2">
      <c r="B285" s="48"/>
      <c r="C285" s="47"/>
      <c r="Q285" s="30"/>
      <c r="R285" s="45"/>
      <c r="S285" s="33"/>
      <c r="T285" s="30"/>
      <c r="U285" s="126"/>
      <c r="V285" s="169"/>
      <c r="W285" s="124"/>
      <c r="X285" s="103"/>
      <c r="Y285" s="104"/>
      <c r="Z285" s="103"/>
      <c r="AA285" s="103"/>
      <c r="AB285" s="165"/>
      <c r="AC285" s="124"/>
      <c r="AD285" s="124"/>
    </row>
    <row r="286" spans="1:30" ht="12.75" x14ac:dyDescent="0.2">
      <c r="B286" s="48"/>
      <c r="C286" s="47"/>
      <c r="Q286" s="30"/>
      <c r="R286" s="45"/>
      <c r="S286" s="33"/>
      <c r="T286" s="30"/>
      <c r="U286" s="126"/>
      <c r="V286" s="169"/>
      <c r="W286" s="124"/>
      <c r="X286" s="103"/>
      <c r="Y286" s="104"/>
      <c r="Z286" s="103"/>
      <c r="AA286" s="103"/>
      <c r="AB286" s="165"/>
      <c r="AC286" s="124"/>
      <c r="AD286" s="124"/>
    </row>
    <row r="287" spans="1:30" ht="12.75" x14ac:dyDescent="0.2">
      <c r="B287" s="48"/>
      <c r="C287" s="47"/>
      <c r="Q287" s="30"/>
      <c r="R287" s="45"/>
      <c r="S287" s="33"/>
      <c r="T287" s="30"/>
      <c r="U287" s="126"/>
      <c r="V287" s="169"/>
      <c r="W287" s="124"/>
      <c r="X287" s="103"/>
      <c r="Y287" s="104"/>
      <c r="Z287" s="103"/>
      <c r="AA287" s="103"/>
      <c r="AB287" s="165"/>
      <c r="AC287" s="124"/>
      <c r="AD287" s="124"/>
    </row>
    <row r="288" spans="1:30" ht="12.75" x14ac:dyDescent="0.2">
      <c r="B288" s="48"/>
      <c r="C288" s="47"/>
      <c r="Q288" s="30"/>
      <c r="R288" s="45"/>
      <c r="S288" s="33"/>
      <c r="T288" s="30"/>
      <c r="U288" s="126"/>
      <c r="V288" s="169"/>
      <c r="W288" s="124"/>
      <c r="X288" s="103"/>
      <c r="Y288" s="104"/>
      <c r="Z288" s="103"/>
      <c r="AA288" s="103"/>
      <c r="AB288" s="165"/>
      <c r="AC288" s="124"/>
      <c r="AD288" s="124"/>
    </row>
    <row r="289" spans="2:30" ht="12.75" x14ac:dyDescent="0.2">
      <c r="B289" s="48"/>
      <c r="C289" s="47"/>
      <c r="Q289" s="30"/>
      <c r="R289" s="45"/>
      <c r="S289" s="33"/>
      <c r="T289" s="30"/>
      <c r="U289" s="126"/>
      <c r="V289" s="169"/>
      <c r="W289" s="124"/>
      <c r="X289" s="103"/>
      <c r="Y289" s="104"/>
      <c r="Z289" s="103"/>
      <c r="AA289" s="103"/>
      <c r="AB289" s="165"/>
      <c r="AC289" s="124"/>
      <c r="AD289" s="124"/>
    </row>
    <row r="290" spans="2:30" ht="12.75" x14ac:dyDescent="0.2">
      <c r="B290" s="48"/>
      <c r="C290" s="47"/>
      <c r="Q290" s="30"/>
      <c r="R290" s="45"/>
      <c r="S290" s="33"/>
      <c r="T290" s="30"/>
      <c r="U290" s="126"/>
      <c r="V290" s="169"/>
      <c r="W290" s="124"/>
      <c r="X290" s="103"/>
      <c r="Y290" s="104"/>
      <c r="Z290" s="103"/>
      <c r="AA290" s="103"/>
      <c r="AB290" s="165"/>
      <c r="AC290" s="124"/>
      <c r="AD290" s="124"/>
    </row>
    <row r="291" spans="2:30" ht="12.75" x14ac:dyDescent="0.2">
      <c r="B291" s="48"/>
      <c r="C291" s="47"/>
      <c r="Q291" s="30"/>
      <c r="R291" s="45"/>
      <c r="S291" s="33"/>
      <c r="T291" s="30"/>
      <c r="U291" s="126"/>
      <c r="V291" s="169"/>
      <c r="W291" s="124"/>
      <c r="X291" s="103"/>
      <c r="Y291" s="104"/>
      <c r="Z291" s="103"/>
      <c r="AA291" s="103"/>
      <c r="AB291" s="165"/>
      <c r="AC291" s="124"/>
      <c r="AD291" s="124"/>
    </row>
    <row r="292" spans="2:30" ht="12.75" x14ac:dyDescent="0.2">
      <c r="B292" s="48"/>
      <c r="C292" s="47"/>
      <c r="Q292" s="30"/>
      <c r="R292" s="45"/>
      <c r="S292" s="33"/>
      <c r="T292" s="30"/>
      <c r="U292" s="126"/>
      <c r="V292" s="169"/>
      <c r="W292" s="124"/>
      <c r="X292" s="103"/>
      <c r="Y292" s="104"/>
      <c r="Z292" s="103"/>
      <c r="AA292" s="103"/>
      <c r="AB292" s="165"/>
      <c r="AC292" s="124"/>
      <c r="AD292" s="124"/>
    </row>
    <row r="293" spans="2:30" ht="12.75" x14ac:dyDescent="0.2">
      <c r="B293" s="48"/>
      <c r="C293" s="47"/>
      <c r="Q293" s="30"/>
      <c r="R293" s="45"/>
      <c r="S293" s="33"/>
      <c r="T293" s="30"/>
      <c r="U293" s="126"/>
      <c r="V293" s="169"/>
      <c r="W293" s="124"/>
      <c r="X293" s="103"/>
      <c r="Y293" s="104"/>
      <c r="Z293" s="103"/>
      <c r="AA293" s="103"/>
      <c r="AB293" s="165"/>
      <c r="AC293" s="124"/>
      <c r="AD293" s="124"/>
    </row>
    <row r="294" spans="2:30" ht="12.75" x14ac:dyDescent="0.2">
      <c r="B294" s="48"/>
      <c r="C294" s="47"/>
      <c r="Q294" s="30"/>
      <c r="R294" s="45"/>
      <c r="S294" s="33"/>
      <c r="T294" s="30"/>
      <c r="U294" s="126"/>
      <c r="V294" s="169"/>
      <c r="W294" s="124"/>
      <c r="X294" s="103"/>
      <c r="Y294" s="104"/>
      <c r="Z294" s="103"/>
      <c r="AA294" s="103"/>
      <c r="AB294" s="165"/>
      <c r="AC294" s="124"/>
      <c r="AD294" s="124"/>
    </row>
    <row r="295" spans="2:30" ht="12.75" x14ac:dyDescent="0.2">
      <c r="B295" s="48"/>
      <c r="C295" s="47"/>
      <c r="Q295" s="30"/>
      <c r="R295" s="45"/>
      <c r="S295" s="33"/>
      <c r="T295" s="30"/>
      <c r="U295" s="126"/>
      <c r="V295" s="169"/>
      <c r="W295" s="124"/>
      <c r="X295" s="103"/>
      <c r="Y295" s="104"/>
      <c r="Z295" s="103"/>
      <c r="AA295" s="103"/>
      <c r="AB295" s="165"/>
      <c r="AC295" s="124"/>
      <c r="AD295" s="124"/>
    </row>
    <row r="296" spans="2:30" ht="12.75" x14ac:dyDescent="0.2">
      <c r="B296" s="48"/>
      <c r="C296" s="47"/>
      <c r="Q296" s="30"/>
      <c r="R296" s="45"/>
      <c r="S296" s="33"/>
      <c r="T296" s="30"/>
      <c r="U296" s="126"/>
      <c r="V296" s="169"/>
      <c r="W296" s="124"/>
      <c r="X296" s="103"/>
      <c r="Y296" s="104"/>
      <c r="Z296" s="103"/>
      <c r="AA296" s="103"/>
      <c r="AB296" s="165"/>
      <c r="AC296" s="124"/>
      <c r="AD296" s="124"/>
    </row>
    <row r="297" spans="2:30" ht="12.75" x14ac:dyDescent="0.2">
      <c r="B297" s="48"/>
      <c r="C297" s="47"/>
      <c r="Q297" s="30"/>
      <c r="R297" s="45"/>
      <c r="S297" s="33"/>
      <c r="T297" s="30"/>
      <c r="U297" s="126"/>
      <c r="V297" s="169"/>
      <c r="W297" s="124"/>
      <c r="X297" s="103"/>
      <c r="Y297" s="104"/>
      <c r="Z297" s="103"/>
      <c r="AA297" s="103"/>
      <c r="AB297" s="165"/>
      <c r="AC297" s="124"/>
      <c r="AD297" s="124"/>
    </row>
    <row r="298" spans="2:30" ht="12.75" x14ac:dyDescent="0.2">
      <c r="B298" s="48"/>
      <c r="C298" s="47"/>
      <c r="Q298" s="30"/>
      <c r="R298" s="45"/>
      <c r="S298" s="33"/>
      <c r="T298" s="30"/>
      <c r="U298" s="126"/>
      <c r="V298" s="169"/>
      <c r="W298" s="124"/>
      <c r="X298" s="103"/>
      <c r="Y298" s="104"/>
      <c r="Z298" s="103"/>
      <c r="AA298" s="103"/>
      <c r="AB298" s="165"/>
      <c r="AC298" s="124"/>
      <c r="AD298" s="124"/>
    </row>
    <row r="299" spans="2:30" ht="12.75" x14ac:dyDescent="0.2">
      <c r="B299" s="48"/>
      <c r="C299" s="47"/>
      <c r="Q299" s="30"/>
      <c r="R299" s="45"/>
      <c r="S299" s="33"/>
      <c r="T299" s="30"/>
      <c r="U299" s="126"/>
      <c r="V299" s="169"/>
      <c r="W299" s="124"/>
      <c r="X299" s="103"/>
      <c r="Y299" s="104"/>
      <c r="Z299" s="103"/>
      <c r="AA299" s="103"/>
      <c r="AB299" s="165"/>
      <c r="AC299" s="124"/>
      <c r="AD299" s="124"/>
    </row>
    <row r="300" spans="2:30" ht="12.75" x14ac:dyDescent="0.2">
      <c r="B300" s="48"/>
      <c r="C300" s="47"/>
      <c r="Q300" s="30"/>
      <c r="R300" s="45"/>
      <c r="S300" s="33"/>
      <c r="T300" s="30"/>
      <c r="U300" s="126"/>
      <c r="V300" s="169"/>
      <c r="W300" s="124"/>
      <c r="X300" s="103"/>
      <c r="Y300" s="104"/>
      <c r="Z300" s="103"/>
      <c r="AA300" s="103"/>
      <c r="AB300" s="165"/>
      <c r="AC300" s="124"/>
      <c r="AD300" s="124"/>
    </row>
    <row r="301" spans="2:30" ht="12.75" x14ac:dyDescent="0.2">
      <c r="B301" s="48"/>
      <c r="C301" s="47"/>
      <c r="Q301" s="30"/>
      <c r="R301" s="45"/>
      <c r="S301" s="33"/>
      <c r="T301" s="30"/>
      <c r="U301" s="126"/>
      <c r="V301" s="169"/>
      <c r="W301" s="124"/>
      <c r="X301" s="103"/>
      <c r="Y301" s="104"/>
      <c r="Z301" s="103"/>
      <c r="AA301" s="103"/>
      <c r="AB301" s="165"/>
      <c r="AC301" s="124"/>
      <c r="AD301" s="124"/>
    </row>
    <row r="302" spans="2:30" ht="12.75" x14ac:dyDescent="0.2">
      <c r="B302" s="48"/>
      <c r="C302" s="47"/>
      <c r="Q302" s="30"/>
      <c r="R302" s="45"/>
      <c r="S302" s="33"/>
      <c r="T302" s="30"/>
      <c r="U302" s="126"/>
      <c r="V302" s="169"/>
      <c r="W302" s="124"/>
      <c r="X302" s="103"/>
      <c r="Y302" s="104"/>
      <c r="Z302" s="103"/>
      <c r="AA302" s="103"/>
      <c r="AB302" s="165"/>
      <c r="AC302" s="124"/>
      <c r="AD302" s="124"/>
    </row>
    <row r="303" spans="2:30" ht="12.75" x14ac:dyDescent="0.2">
      <c r="B303" s="48"/>
      <c r="C303" s="47"/>
      <c r="Q303" s="30"/>
      <c r="R303" s="45"/>
      <c r="S303" s="33"/>
      <c r="T303" s="30"/>
      <c r="U303" s="126"/>
      <c r="V303" s="169"/>
      <c r="W303" s="124"/>
      <c r="X303" s="103"/>
      <c r="Y303" s="104"/>
      <c r="Z303" s="103"/>
      <c r="AA303" s="103"/>
      <c r="AB303" s="165"/>
      <c r="AC303" s="124"/>
      <c r="AD303" s="124"/>
    </row>
    <row r="304" spans="2:30" ht="12.75" x14ac:dyDescent="0.2">
      <c r="B304" s="48"/>
      <c r="C304" s="47"/>
      <c r="Q304" s="30"/>
      <c r="R304" s="45"/>
      <c r="S304" s="33"/>
      <c r="T304" s="30"/>
      <c r="U304" s="126"/>
      <c r="V304" s="169"/>
      <c r="W304" s="124"/>
      <c r="X304" s="103"/>
      <c r="Y304" s="104"/>
      <c r="Z304" s="103"/>
      <c r="AA304" s="103"/>
      <c r="AB304" s="165"/>
      <c r="AC304" s="124"/>
      <c r="AD304" s="124"/>
    </row>
    <row r="305" spans="2:30" ht="12.75" x14ac:dyDescent="0.2">
      <c r="B305" s="48"/>
      <c r="C305" s="47"/>
      <c r="Q305" s="30"/>
      <c r="R305" s="45"/>
      <c r="S305" s="33"/>
      <c r="T305" s="30"/>
      <c r="U305" s="126"/>
      <c r="V305" s="169"/>
      <c r="W305" s="124"/>
      <c r="X305" s="103"/>
      <c r="Y305" s="104"/>
      <c r="Z305" s="103"/>
      <c r="AA305" s="103"/>
      <c r="AB305" s="165"/>
      <c r="AC305" s="124"/>
      <c r="AD305" s="124"/>
    </row>
    <row r="306" spans="2:30" ht="12.75" x14ac:dyDescent="0.2">
      <c r="B306" s="48"/>
      <c r="C306" s="47"/>
      <c r="Q306" s="30"/>
      <c r="R306" s="45"/>
      <c r="S306" s="33"/>
      <c r="T306" s="30"/>
      <c r="U306" s="126"/>
      <c r="V306" s="169"/>
      <c r="W306" s="124"/>
      <c r="X306" s="103"/>
      <c r="Y306" s="104"/>
      <c r="Z306" s="103"/>
      <c r="AA306" s="103"/>
      <c r="AB306" s="165"/>
      <c r="AC306" s="124"/>
      <c r="AD306" s="124"/>
    </row>
    <row r="307" spans="2:30" ht="12.75" x14ac:dyDescent="0.2">
      <c r="B307" s="48"/>
      <c r="C307" s="47"/>
      <c r="Q307" s="30"/>
      <c r="R307" s="45"/>
      <c r="S307" s="33"/>
      <c r="T307" s="30"/>
      <c r="U307" s="126"/>
      <c r="V307" s="169"/>
      <c r="W307" s="124"/>
      <c r="X307" s="103"/>
      <c r="Y307" s="104"/>
      <c r="Z307" s="103"/>
      <c r="AA307" s="103"/>
      <c r="AB307" s="165"/>
      <c r="AC307" s="124"/>
      <c r="AD307" s="124"/>
    </row>
    <row r="308" spans="2:30" ht="12.75" x14ac:dyDescent="0.2">
      <c r="B308" s="48"/>
      <c r="C308" s="47"/>
      <c r="Q308" s="30"/>
      <c r="R308" s="45"/>
      <c r="S308" s="33"/>
      <c r="T308" s="30"/>
      <c r="U308" s="126"/>
      <c r="V308" s="169"/>
      <c r="W308" s="124"/>
      <c r="X308" s="103"/>
      <c r="Y308" s="104"/>
      <c r="Z308" s="103"/>
      <c r="AA308" s="103"/>
      <c r="AB308" s="165"/>
      <c r="AC308" s="124"/>
      <c r="AD308" s="124"/>
    </row>
    <row r="309" spans="2:30" ht="12.75" x14ac:dyDescent="0.2">
      <c r="B309" s="48"/>
      <c r="C309" s="47"/>
      <c r="Q309" s="30"/>
      <c r="R309" s="45"/>
      <c r="S309" s="33"/>
      <c r="T309" s="30"/>
      <c r="U309" s="126"/>
      <c r="V309" s="169"/>
      <c r="W309" s="124"/>
      <c r="X309" s="103"/>
      <c r="Y309" s="104"/>
      <c r="Z309" s="103"/>
      <c r="AA309" s="103"/>
      <c r="AB309" s="165"/>
      <c r="AC309" s="124"/>
      <c r="AD309" s="124"/>
    </row>
    <row r="310" spans="2:30" ht="12.75" x14ac:dyDescent="0.2">
      <c r="B310" s="48"/>
      <c r="C310" s="47"/>
      <c r="Q310" s="30"/>
      <c r="R310" s="45"/>
      <c r="S310" s="33"/>
      <c r="T310" s="30"/>
      <c r="U310" s="126"/>
      <c r="V310" s="169"/>
      <c r="W310" s="124"/>
      <c r="X310" s="103"/>
      <c r="Y310" s="104"/>
      <c r="Z310" s="103"/>
      <c r="AA310" s="103"/>
      <c r="AB310" s="165"/>
      <c r="AC310" s="124"/>
      <c r="AD310" s="124"/>
    </row>
    <row r="311" spans="2:30" ht="12.75" x14ac:dyDescent="0.2">
      <c r="B311" s="48"/>
      <c r="C311" s="47"/>
      <c r="Q311" s="30"/>
      <c r="R311" s="45"/>
      <c r="S311" s="33"/>
      <c r="T311" s="30"/>
      <c r="U311" s="126"/>
      <c r="V311" s="169"/>
      <c r="W311" s="124"/>
      <c r="X311" s="103"/>
      <c r="Y311" s="104"/>
      <c r="Z311" s="103"/>
      <c r="AA311" s="103"/>
      <c r="AB311" s="165"/>
      <c r="AC311" s="124"/>
      <c r="AD311" s="124"/>
    </row>
    <row r="312" spans="2:30" ht="12.75" x14ac:dyDescent="0.2">
      <c r="B312" s="48"/>
      <c r="C312" s="47"/>
      <c r="Q312" s="30"/>
      <c r="R312" s="45"/>
      <c r="S312" s="33"/>
      <c r="T312" s="30"/>
      <c r="U312" s="126"/>
      <c r="V312" s="169"/>
      <c r="W312" s="124"/>
      <c r="X312" s="103"/>
      <c r="Y312" s="104"/>
      <c r="Z312" s="103"/>
      <c r="AA312" s="103"/>
      <c r="AB312" s="165"/>
      <c r="AC312" s="124"/>
      <c r="AD312" s="124"/>
    </row>
    <row r="313" spans="2:30" ht="12.75" x14ac:dyDescent="0.2">
      <c r="B313" s="48"/>
      <c r="C313" s="47"/>
      <c r="Q313" s="30"/>
      <c r="R313" s="45"/>
      <c r="S313" s="33"/>
      <c r="T313" s="30"/>
      <c r="U313" s="126"/>
      <c r="V313" s="169"/>
      <c r="W313" s="124"/>
      <c r="X313" s="103"/>
      <c r="Y313" s="104"/>
      <c r="Z313" s="103"/>
      <c r="AA313" s="103"/>
      <c r="AB313" s="165"/>
      <c r="AC313" s="124"/>
      <c r="AD313" s="124"/>
    </row>
    <row r="314" spans="2:30" ht="12.75" x14ac:dyDescent="0.2">
      <c r="B314" s="48"/>
      <c r="C314" s="47"/>
      <c r="Q314" s="30"/>
      <c r="R314" s="45"/>
      <c r="S314" s="33"/>
      <c r="T314" s="30"/>
      <c r="U314" s="126"/>
      <c r="V314" s="169"/>
      <c r="W314" s="124"/>
      <c r="X314" s="103"/>
      <c r="Y314" s="104"/>
      <c r="Z314" s="103"/>
      <c r="AA314" s="103"/>
      <c r="AB314" s="165"/>
      <c r="AC314" s="124"/>
      <c r="AD314" s="124"/>
    </row>
    <row r="315" spans="2:30" ht="12.75" x14ac:dyDescent="0.2">
      <c r="B315" s="48"/>
      <c r="C315" s="47"/>
      <c r="Q315" s="30"/>
      <c r="R315" s="45"/>
      <c r="S315" s="33"/>
      <c r="T315" s="30"/>
      <c r="U315" s="126"/>
      <c r="V315" s="169"/>
      <c r="W315" s="124"/>
      <c r="X315" s="103"/>
      <c r="Y315" s="104"/>
      <c r="Z315" s="103"/>
      <c r="AA315" s="103"/>
      <c r="AB315" s="165"/>
      <c r="AC315" s="124"/>
      <c r="AD315" s="124"/>
    </row>
    <row r="316" spans="2:30" ht="12.75" x14ac:dyDescent="0.2">
      <c r="B316" s="48"/>
      <c r="C316" s="47"/>
      <c r="Q316" s="30"/>
      <c r="R316" s="45"/>
      <c r="S316" s="33"/>
      <c r="T316" s="30"/>
      <c r="U316" s="126"/>
      <c r="V316" s="169"/>
      <c r="W316" s="124"/>
      <c r="X316" s="103"/>
      <c r="Y316" s="104"/>
      <c r="Z316" s="103"/>
      <c r="AA316" s="103"/>
      <c r="AB316" s="165"/>
      <c r="AC316" s="124"/>
      <c r="AD316" s="124"/>
    </row>
    <row r="317" spans="2:30" ht="12.75" x14ac:dyDescent="0.2">
      <c r="B317" s="48"/>
      <c r="C317" s="47"/>
      <c r="Q317" s="30"/>
      <c r="R317" s="45"/>
      <c r="S317" s="33"/>
      <c r="T317" s="30"/>
      <c r="U317" s="126"/>
      <c r="V317" s="169"/>
      <c r="W317" s="124"/>
      <c r="X317" s="103"/>
      <c r="Y317" s="104"/>
      <c r="Z317" s="103"/>
      <c r="AA317" s="103"/>
      <c r="AB317" s="165"/>
      <c r="AC317" s="124"/>
      <c r="AD317" s="124"/>
    </row>
    <row r="318" spans="2:30" ht="12.75" x14ac:dyDescent="0.2">
      <c r="B318" s="48"/>
      <c r="C318" s="47"/>
      <c r="Q318" s="30"/>
      <c r="R318" s="45"/>
      <c r="S318" s="33"/>
      <c r="T318" s="30"/>
      <c r="U318" s="126"/>
      <c r="V318" s="169"/>
      <c r="W318" s="124"/>
      <c r="X318" s="103"/>
      <c r="Y318" s="104"/>
      <c r="Z318" s="103"/>
      <c r="AA318" s="103"/>
      <c r="AB318" s="165"/>
      <c r="AC318" s="124"/>
      <c r="AD318" s="124"/>
    </row>
    <row r="319" spans="2:30" ht="12.75" x14ac:dyDescent="0.2">
      <c r="B319" s="48"/>
      <c r="C319" s="47"/>
      <c r="Q319" s="30"/>
      <c r="R319" s="45"/>
      <c r="S319" s="33"/>
      <c r="T319" s="30"/>
      <c r="U319" s="126"/>
      <c r="V319" s="169"/>
      <c r="W319" s="124"/>
      <c r="X319" s="103"/>
      <c r="Y319" s="104"/>
      <c r="Z319" s="103"/>
      <c r="AA319" s="103"/>
      <c r="AB319" s="165"/>
      <c r="AC319" s="124"/>
      <c r="AD319" s="124"/>
    </row>
    <row r="320" spans="2:30" ht="12.75" x14ac:dyDescent="0.2">
      <c r="B320" s="48"/>
      <c r="C320" s="47"/>
      <c r="Q320" s="30"/>
      <c r="R320" s="45"/>
      <c r="S320" s="33"/>
      <c r="T320" s="30"/>
      <c r="U320" s="126"/>
      <c r="V320" s="169"/>
      <c r="W320" s="124"/>
      <c r="X320" s="103"/>
      <c r="Y320" s="104"/>
      <c r="Z320" s="103"/>
      <c r="AA320" s="103"/>
      <c r="AB320" s="165"/>
      <c r="AC320" s="124"/>
      <c r="AD320" s="124"/>
    </row>
    <row r="321" spans="2:30" ht="12.75" x14ac:dyDescent="0.2">
      <c r="B321" s="48"/>
      <c r="C321" s="47"/>
      <c r="Q321" s="30"/>
      <c r="R321" s="45"/>
      <c r="S321" s="33"/>
      <c r="T321" s="30"/>
      <c r="U321" s="126"/>
      <c r="V321" s="169"/>
      <c r="W321" s="124"/>
      <c r="X321" s="103"/>
      <c r="Y321" s="104"/>
      <c r="Z321" s="103"/>
      <c r="AA321" s="103"/>
      <c r="AB321" s="165"/>
      <c r="AC321" s="124"/>
      <c r="AD321" s="124"/>
    </row>
    <row r="322" spans="2:30" ht="12.75" x14ac:dyDescent="0.2">
      <c r="B322" s="48"/>
      <c r="C322" s="47"/>
      <c r="Q322" s="30"/>
      <c r="R322" s="45"/>
      <c r="S322" s="33"/>
      <c r="T322" s="30"/>
      <c r="U322" s="126"/>
      <c r="V322" s="169"/>
      <c r="W322" s="124"/>
      <c r="X322" s="103"/>
      <c r="Y322" s="104"/>
      <c r="Z322" s="103"/>
      <c r="AA322" s="103"/>
      <c r="AB322" s="165"/>
      <c r="AC322" s="124"/>
      <c r="AD322" s="124"/>
    </row>
    <row r="323" spans="2:30" ht="12.75" x14ac:dyDescent="0.2">
      <c r="B323" s="48"/>
      <c r="C323" s="47"/>
      <c r="Q323" s="30"/>
      <c r="R323" s="45"/>
      <c r="S323" s="33"/>
      <c r="T323" s="30"/>
      <c r="U323" s="126"/>
      <c r="V323" s="169"/>
      <c r="W323" s="124"/>
      <c r="X323" s="103"/>
      <c r="Y323" s="104"/>
      <c r="Z323" s="103"/>
      <c r="AA323" s="103"/>
      <c r="AB323" s="165"/>
      <c r="AC323" s="124"/>
      <c r="AD323" s="124"/>
    </row>
    <row r="324" spans="2:30" ht="12.75" x14ac:dyDescent="0.2">
      <c r="B324" s="48"/>
      <c r="C324" s="47"/>
      <c r="Q324" s="30"/>
      <c r="R324" s="45"/>
      <c r="S324" s="33"/>
      <c r="T324" s="30"/>
      <c r="U324" s="126"/>
      <c r="V324" s="169"/>
      <c r="W324" s="124"/>
      <c r="X324" s="103"/>
      <c r="Y324" s="104"/>
      <c r="Z324" s="103"/>
      <c r="AA324" s="103"/>
      <c r="AB324" s="165"/>
      <c r="AC324" s="124"/>
      <c r="AD324" s="124"/>
    </row>
    <row r="325" spans="2:30" ht="12.75" x14ac:dyDescent="0.2">
      <c r="B325" s="48"/>
      <c r="C325" s="47"/>
      <c r="Q325" s="30"/>
      <c r="R325" s="45"/>
      <c r="S325" s="33"/>
      <c r="T325" s="30"/>
      <c r="U325" s="126"/>
      <c r="V325" s="169"/>
      <c r="W325" s="124"/>
      <c r="X325" s="103"/>
      <c r="Y325" s="104"/>
      <c r="Z325" s="103"/>
      <c r="AA325" s="103"/>
      <c r="AB325" s="165"/>
      <c r="AC325" s="124"/>
      <c r="AD325" s="124"/>
    </row>
    <row r="326" spans="2:30" ht="12.75" x14ac:dyDescent="0.2">
      <c r="B326" s="48"/>
      <c r="C326" s="47"/>
      <c r="Q326" s="30"/>
      <c r="R326" s="45"/>
      <c r="S326" s="33"/>
      <c r="T326" s="30"/>
      <c r="U326" s="126"/>
      <c r="V326" s="169"/>
      <c r="W326" s="124"/>
      <c r="X326" s="103"/>
      <c r="Y326" s="104"/>
      <c r="Z326" s="103"/>
      <c r="AA326" s="103"/>
      <c r="AB326" s="165"/>
      <c r="AC326" s="124"/>
      <c r="AD326" s="124"/>
    </row>
    <row r="327" spans="2:30" ht="12.75" x14ac:dyDescent="0.2">
      <c r="B327" s="48"/>
      <c r="C327" s="47"/>
      <c r="Q327" s="30"/>
      <c r="R327" s="45"/>
      <c r="S327" s="33"/>
      <c r="T327" s="30"/>
      <c r="U327" s="126"/>
      <c r="V327" s="169"/>
      <c r="W327" s="124"/>
      <c r="X327" s="103"/>
      <c r="Y327" s="104"/>
      <c r="Z327" s="103"/>
      <c r="AA327" s="103"/>
      <c r="AB327" s="165"/>
      <c r="AC327" s="124"/>
      <c r="AD327" s="124"/>
    </row>
    <row r="328" spans="2:30" ht="12.75" x14ac:dyDescent="0.2">
      <c r="B328" s="48"/>
      <c r="C328" s="47"/>
      <c r="Q328" s="30"/>
      <c r="R328" s="45"/>
      <c r="S328" s="33"/>
      <c r="T328" s="30"/>
      <c r="U328" s="126"/>
      <c r="V328" s="169"/>
      <c r="W328" s="124"/>
      <c r="X328" s="103"/>
      <c r="Y328" s="104"/>
      <c r="Z328" s="103"/>
      <c r="AA328" s="103"/>
      <c r="AB328" s="165"/>
      <c r="AC328" s="124"/>
      <c r="AD328" s="124"/>
    </row>
    <row r="329" spans="2:30" ht="12.75" x14ac:dyDescent="0.2">
      <c r="B329" s="48"/>
      <c r="C329" s="47"/>
      <c r="Q329" s="30"/>
      <c r="R329" s="45"/>
      <c r="S329" s="33"/>
      <c r="T329" s="30"/>
      <c r="U329" s="126"/>
      <c r="V329" s="169"/>
      <c r="W329" s="124"/>
      <c r="X329" s="103"/>
      <c r="Y329" s="104"/>
      <c r="Z329" s="103"/>
      <c r="AA329" s="103"/>
      <c r="AB329" s="165"/>
      <c r="AC329" s="124"/>
      <c r="AD329" s="124"/>
    </row>
    <row r="330" spans="2:30" ht="12.75" x14ac:dyDescent="0.2">
      <c r="B330" s="48"/>
      <c r="C330" s="47"/>
      <c r="Q330" s="30"/>
      <c r="R330" s="45"/>
      <c r="S330" s="33"/>
      <c r="T330" s="30"/>
      <c r="U330" s="126"/>
      <c r="V330" s="169"/>
      <c r="W330" s="124"/>
      <c r="X330" s="103"/>
      <c r="Y330" s="104"/>
      <c r="Z330" s="103"/>
      <c r="AA330" s="103"/>
      <c r="AB330" s="165"/>
      <c r="AC330" s="124"/>
      <c r="AD330" s="124"/>
    </row>
    <row r="331" spans="2:30" ht="12.75" x14ac:dyDescent="0.2">
      <c r="B331" s="48"/>
      <c r="C331" s="47"/>
      <c r="Q331" s="30"/>
      <c r="R331" s="45"/>
      <c r="S331" s="33"/>
      <c r="T331" s="30"/>
      <c r="U331" s="126"/>
      <c r="V331" s="169"/>
      <c r="W331" s="124"/>
      <c r="X331" s="103"/>
      <c r="Y331" s="104"/>
      <c r="Z331" s="103"/>
      <c r="AA331" s="103"/>
      <c r="AB331" s="165"/>
      <c r="AC331" s="124"/>
      <c r="AD331" s="124"/>
    </row>
    <row r="332" spans="2:30" ht="12.75" x14ac:dyDescent="0.2">
      <c r="B332" s="48"/>
      <c r="C332" s="47"/>
      <c r="Q332" s="30"/>
      <c r="R332" s="45"/>
      <c r="S332" s="33"/>
      <c r="T332" s="30"/>
      <c r="U332" s="126"/>
      <c r="V332" s="169"/>
      <c r="W332" s="124"/>
      <c r="X332" s="103"/>
      <c r="Y332" s="104"/>
      <c r="Z332" s="103"/>
      <c r="AA332" s="103"/>
      <c r="AB332" s="165"/>
      <c r="AC332" s="124"/>
      <c r="AD332" s="124"/>
    </row>
    <row r="333" spans="2:30" ht="12.75" x14ac:dyDescent="0.2">
      <c r="B333" s="48"/>
      <c r="C333" s="47"/>
      <c r="Q333" s="30"/>
      <c r="R333" s="45"/>
      <c r="S333" s="33"/>
      <c r="T333" s="30"/>
      <c r="U333" s="126"/>
      <c r="V333" s="169"/>
      <c r="W333" s="124"/>
      <c r="X333" s="103"/>
      <c r="Y333" s="104"/>
      <c r="Z333" s="103"/>
      <c r="AA333" s="103"/>
      <c r="AB333" s="165"/>
      <c r="AC333" s="124"/>
      <c r="AD333" s="124"/>
    </row>
    <row r="334" spans="2:30" ht="12.75" x14ac:dyDescent="0.2">
      <c r="B334" s="48"/>
      <c r="C334" s="47"/>
      <c r="Q334" s="30"/>
      <c r="R334" s="45"/>
      <c r="S334" s="33"/>
      <c r="T334" s="30"/>
      <c r="U334" s="126"/>
      <c r="V334" s="169"/>
      <c r="W334" s="124"/>
      <c r="X334" s="103"/>
      <c r="Y334" s="104"/>
      <c r="Z334" s="103"/>
      <c r="AA334" s="103"/>
      <c r="AB334" s="165"/>
      <c r="AC334" s="124"/>
      <c r="AD334" s="124"/>
    </row>
    <row r="335" spans="2:30" ht="12.75" x14ac:dyDescent="0.2">
      <c r="B335" s="48"/>
      <c r="C335" s="47"/>
      <c r="Q335" s="30"/>
      <c r="R335" s="45"/>
      <c r="S335" s="33"/>
      <c r="T335" s="30"/>
      <c r="U335" s="126"/>
      <c r="V335" s="169"/>
      <c r="W335" s="124"/>
      <c r="X335" s="103"/>
      <c r="Y335" s="104"/>
      <c r="Z335" s="103"/>
      <c r="AA335" s="103"/>
      <c r="AB335" s="165"/>
      <c r="AC335" s="124"/>
      <c r="AD335" s="124"/>
    </row>
    <row r="336" spans="2:30" ht="12.75" x14ac:dyDescent="0.2">
      <c r="B336" s="48"/>
      <c r="C336" s="47"/>
      <c r="Q336" s="30"/>
      <c r="R336" s="45"/>
      <c r="S336" s="33"/>
      <c r="T336" s="30"/>
      <c r="U336" s="126"/>
      <c r="V336" s="169"/>
      <c r="W336" s="124"/>
      <c r="X336" s="103"/>
      <c r="Y336" s="104"/>
      <c r="Z336" s="103"/>
      <c r="AA336" s="103"/>
      <c r="AB336" s="165"/>
      <c r="AC336" s="124"/>
      <c r="AD336" s="124"/>
    </row>
    <row r="337" spans="2:30" ht="12.75" x14ac:dyDescent="0.2">
      <c r="B337" s="48"/>
      <c r="C337" s="47"/>
      <c r="Q337" s="30"/>
      <c r="R337" s="45"/>
      <c r="S337" s="33"/>
      <c r="T337" s="30"/>
      <c r="U337" s="126"/>
      <c r="V337" s="169"/>
      <c r="W337" s="124"/>
      <c r="X337" s="103"/>
      <c r="Y337" s="104"/>
      <c r="Z337" s="103"/>
      <c r="AA337" s="103"/>
      <c r="AB337" s="165"/>
      <c r="AC337" s="124"/>
      <c r="AD337" s="124"/>
    </row>
    <row r="338" spans="2:30" ht="12.75" x14ac:dyDescent="0.2">
      <c r="B338" s="48"/>
      <c r="C338" s="47"/>
      <c r="Q338" s="30"/>
      <c r="R338" s="45"/>
      <c r="S338" s="33"/>
      <c r="T338" s="30"/>
      <c r="U338" s="126"/>
      <c r="V338" s="169"/>
      <c r="W338" s="124"/>
      <c r="X338" s="103"/>
      <c r="Y338" s="104"/>
      <c r="Z338" s="103"/>
      <c r="AA338" s="103"/>
      <c r="AB338" s="165"/>
      <c r="AC338" s="124"/>
      <c r="AD338" s="124"/>
    </row>
    <row r="339" spans="2:30" ht="12.75" x14ac:dyDescent="0.2">
      <c r="B339" s="48"/>
      <c r="C339" s="47"/>
      <c r="Q339" s="30"/>
      <c r="R339" s="45"/>
      <c r="S339" s="33"/>
      <c r="T339" s="30"/>
      <c r="U339" s="126"/>
      <c r="V339" s="169"/>
      <c r="W339" s="124"/>
      <c r="X339" s="103"/>
      <c r="Y339" s="104"/>
      <c r="Z339" s="103"/>
      <c r="AA339" s="103"/>
      <c r="AB339" s="165"/>
      <c r="AC339" s="124"/>
      <c r="AD339" s="124"/>
    </row>
    <row r="340" spans="2:30" ht="12.75" x14ac:dyDescent="0.2">
      <c r="B340" s="48"/>
      <c r="C340" s="47"/>
      <c r="Q340" s="30"/>
      <c r="R340" s="45"/>
      <c r="S340" s="33"/>
      <c r="T340" s="30"/>
      <c r="U340" s="126"/>
      <c r="V340" s="169"/>
      <c r="W340" s="124"/>
      <c r="X340" s="103"/>
      <c r="Y340" s="104"/>
      <c r="Z340" s="103"/>
      <c r="AA340" s="103"/>
      <c r="AB340" s="165"/>
      <c r="AC340" s="124"/>
      <c r="AD340" s="124"/>
    </row>
    <row r="341" spans="2:30" ht="12.75" x14ac:dyDescent="0.2">
      <c r="B341" s="48"/>
      <c r="C341" s="47"/>
      <c r="Q341" s="30"/>
      <c r="R341" s="45"/>
      <c r="S341" s="33"/>
      <c r="T341" s="30"/>
      <c r="U341" s="126"/>
      <c r="V341" s="169"/>
      <c r="W341" s="124"/>
      <c r="X341" s="103"/>
      <c r="Y341" s="104"/>
      <c r="Z341" s="103"/>
      <c r="AA341" s="103"/>
      <c r="AB341" s="165"/>
      <c r="AC341" s="124"/>
      <c r="AD341" s="124"/>
    </row>
    <row r="342" spans="2:30" ht="12.75" x14ac:dyDescent="0.2">
      <c r="B342" s="48"/>
      <c r="C342" s="47"/>
      <c r="Q342" s="30"/>
      <c r="R342" s="45"/>
      <c r="S342" s="33"/>
      <c r="T342" s="30"/>
      <c r="U342" s="126"/>
      <c r="V342" s="169"/>
      <c r="W342" s="124"/>
      <c r="X342" s="103"/>
      <c r="Y342" s="104"/>
      <c r="Z342" s="103"/>
      <c r="AA342" s="103"/>
      <c r="AB342" s="165"/>
      <c r="AC342" s="124"/>
      <c r="AD342" s="124"/>
    </row>
    <row r="343" spans="2:30" ht="12.75" x14ac:dyDescent="0.2">
      <c r="B343" s="48"/>
      <c r="C343" s="47"/>
      <c r="Q343" s="30"/>
      <c r="R343" s="45"/>
      <c r="S343" s="33"/>
      <c r="T343" s="30"/>
      <c r="U343" s="126"/>
      <c r="V343" s="169"/>
      <c r="W343" s="124"/>
      <c r="X343" s="103"/>
      <c r="Y343" s="104"/>
      <c r="Z343" s="103"/>
      <c r="AA343" s="103"/>
      <c r="AB343" s="165"/>
      <c r="AC343" s="124"/>
      <c r="AD343" s="124"/>
    </row>
    <row r="344" spans="2:30" ht="12.75" x14ac:dyDescent="0.2">
      <c r="B344" s="48"/>
      <c r="C344" s="47"/>
      <c r="Q344" s="30"/>
      <c r="R344" s="45"/>
      <c r="S344" s="33"/>
      <c r="T344" s="30"/>
      <c r="U344" s="126"/>
      <c r="V344" s="169"/>
      <c r="W344" s="124"/>
      <c r="X344" s="103"/>
      <c r="Y344" s="104"/>
      <c r="Z344" s="103"/>
      <c r="AA344" s="103"/>
      <c r="AB344" s="165"/>
      <c r="AC344" s="124"/>
      <c r="AD344" s="124"/>
    </row>
    <row r="345" spans="2:30" ht="12.75" x14ac:dyDescent="0.2">
      <c r="B345" s="48"/>
      <c r="C345" s="47"/>
      <c r="Q345" s="30"/>
      <c r="R345" s="45"/>
      <c r="S345" s="33"/>
      <c r="T345" s="30"/>
      <c r="U345" s="126"/>
      <c r="V345" s="169"/>
      <c r="W345" s="124"/>
      <c r="X345" s="103"/>
      <c r="Y345" s="104"/>
      <c r="Z345" s="103"/>
      <c r="AA345" s="103"/>
      <c r="AB345" s="165"/>
      <c r="AC345" s="124"/>
      <c r="AD345" s="124"/>
    </row>
    <row r="346" spans="2:30" ht="12.75" x14ac:dyDescent="0.2">
      <c r="B346" s="48"/>
      <c r="C346" s="47"/>
      <c r="Q346" s="30"/>
      <c r="R346" s="45"/>
      <c r="S346" s="33"/>
      <c r="T346" s="30"/>
      <c r="U346" s="126"/>
      <c r="V346" s="169"/>
      <c r="W346" s="124"/>
      <c r="X346" s="103"/>
      <c r="Y346" s="104"/>
      <c r="Z346" s="103"/>
      <c r="AA346" s="103"/>
      <c r="AB346" s="165"/>
      <c r="AC346" s="124"/>
      <c r="AD346" s="124"/>
    </row>
    <row r="347" spans="2:30" ht="12.75" x14ac:dyDescent="0.2">
      <c r="B347" s="48"/>
      <c r="C347" s="47"/>
      <c r="Q347" s="30"/>
      <c r="R347" s="45"/>
      <c r="S347" s="33"/>
      <c r="T347" s="30"/>
      <c r="U347" s="126"/>
      <c r="V347" s="169"/>
      <c r="W347" s="124"/>
      <c r="X347" s="103"/>
      <c r="Y347" s="104"/>
      <c r="Z347" s="103"/>
      <c r="AA347" s="103"/>
      <c r="AB347" s="165"/>
      <c r="AC347" s="124"/>
      <c r="AD347" s="124"/>
    </row>
    <row r="348" spans="2:30" ht="12.75" x14ac:dyDescent="0.2">
      <c r="B348" s="48"/>
      <c r="C348" s="47"/>
      <c r="Q348" s="30"/>
      <c r="R348" s="45"/>
      <c r="S348" s="33"/>
      <c r="T348" s="30"/>
      <c r="U348" s="126"/>
      <c r="V348" s="169"/>
      <c r="W348" s="124"/>
      <c r="X348" s="103"/>
      <c r="Y348" s="104"/>
      <c r="Z348" s="103"/>
      <c r="AA348" s="103"/>
      <c r="AB348" s="165"/>
      <c r="AC348" s="124"/>
      <c r="AD348" s="124"/>
    </row>
    <row r="349" spans="2:30" ht="12.75" x14ac:dyDescent="0.2">
      <c r="B349" s="48"/>
      <c r="C349" s="47"/>
      <c r="Q349" s="30"/>
      <c r="R349" s="45"/>
      <c r="S349" s="33"/>
      <c r="T349" s="30"/>
      <c r="U349" s="126"/>
      <c r="V349" s="169"/>
      <c r="W349" s="124"/>
      <c r="X349" s="103"/>
      <c r="Y349" s="104"/>
      <c r="Z349" s="103"/>
      <c r="AA349" s="103"/>
      <c r="AB349" s="165"/>
      <c r="AC349" s="124"/>
      <c r="AD349" s="124"/>
    </row>
    <row r="350" spans="2:30" ht="12.75" x14ac:dyDescent="0.2">
      <c r="B350" s="48"/>
      <c r="C350" s="47"/>
      <c r="Q350" s="30"/>
      <c r="R350" s="45"/>
      <c r="S350" s="33"/>
      <c r="T350" s="30"/>
      <c r="U350" s="126"/>
      <c r="V350" s="169"/>
      <c r="W350" s="124"/>
      <c r="X350" s="103"/>
      <c r="Y350" s="104"/>
      <c r="Z350" s="103"/>
      <c r="AA350" s="103"/>
      <c r="AB350" s="165"/>
      <c r="AC350" s="124"/>
      <c r="AD350" s="124"/>
    </row>
    <row r="351" spans="2:30" ht="12.75" x14ac:dyDescent="0.2">
      <c r="B351" s="48"/>
      <c r="C351" s="47"/>
      <c r="Q351" s="30"/>
      <c r="R351" s="45"/>
      <c r="S351" s="33"/>
      <c r="T351" s="30"/>
      <c r="U351" s="126"/>
      <c r="V351" s="169"/>
      <c r="W351" s="124"/>
      <c r="X351" s="103"/>
      <c r="Y351" s="104"/>
      <c r="Z351" s="103"/>
      <c r="AA351" s="103"/>
      <c r="AB351" s="165"/>
      <c r="AC351" s="124"/>
      <c r="AD351" s="124"/>
    </row>
    <row r="352" spans="2:30" ht="12.75" x14ac:dyDescent="0.2">
      <c r="B352" s="48"/>
      <c r="C352" s="47"/>
      <c r="Q352" s="30"/>
      <c r="R352" s="45"/>
      <c r="S352" s="33"/>
      <c r="T352" s="30"/>
      <c r="U352" s="126"/>
      <c r="V352" s="169"/>
      <c r="W352" s="124"/>
      <c r="X352" s="103"/>
      <c r="Y352" s="104"/>
      <c r="Z352" s="103"/>
      <c r="AA352" s="103"/>
      <c r="AB352" s="165"/>
      <c r="AC352" s="124"/>
      <c r="AD352" s="124"/>
    </row>
    <row r="353" spans="2:30" ht="12.75" x14ac:dyDescent="0.2">
      <c r="B353" s="48"/>
      <c r="C353" s="47"/>
      <c r="Q353" s="30"/>
      <c r="R353" s="45"/>
      <c r="S353" s="33"/>
      <c r="T353" s="30"/>
      <c r="U353" s="126"/>
      <c r="V353" s="169"/>
      <c r="W353" s="124"/>
      <c r="X353" s="103"/>
      <c r="Y353" s="104"/>
      <c r="Z353" s="103"/>
      <c r="AA353" s="103"/>
      <c r="AB353" s="165"/>
      <c r="AC353" s="124"/>
      <c r="AD353" s="124"/>
    </row>
    <row r="354" spans="2:30" ht="12.75" x14ac:dyDescent="0.2">
      <c r="B354" s="48"/>
      <c r="C354" s="47"/>
      <c r="Q354" s="30"/>
      <c r="R354" s="45"/>
      <c r="S354" s="33"/>
      <c r="T354" s="30"/>
      <c r="U354" s="126"/>
      <c r="V354" s="169"/>
      <c r="W354" s="124"/>
      <c r="X354" s="103"/>
      <c r="Y354" s="104"/>
      <c r="Z354" s="103"/>
      <c r="AA354" s="103"/>
      <c r="AB354" s="165"/>
      <c r="AC354" s="124"/>
      <c r="AD354" s="124"/>
    </row>
    <row r="355" spans="2:30" ht="12.75" x14ac:dyDescent="0.2">
      <c r="B355" s="48"/>
      <c r="C355" s="47"/>
      <c r="Q355" s="30"/>
      <c r="R355" s="45"/>
      <c r="S355" s="33"/>
      <c r="T355" s="30"/>
      <c r="U355" s="126"/>
      <c r="V355" s="169"/>
      <c r="W355" s="124"/>
      <c r="X355" s="103"/>
      <c r="Y355" s="104"/>
      <c r="Z355" s="103"/>
      <c r="AA355" s="103"/>
      <c r="AB355" s="165"/>
      <c r="AC355" s="124"/>
      <c r="AD355" s="124"/>
    </row>
    <row r="356" spans="2:30" ht="12.75" x14ac:dyDescent="0.2">
      <c r="B356" s="48"/>
      <c r="C356" s="47"/>
      <c r="Q356" s="30"/>
      <c r="R356" s="45"/>
      <c r="S356" s="33"/>
      <c r="T356" s="30"/>
      <c r="U356" s="126"/>
      <c r="V356" s="169"/>
      <c r="W356" s="124"/>
      <c r="X356" s="103"/>
      <c r="Y356" s="104"/>
      <c r="Z356" s="103"/>
      <c r="AA356" s="103"/>
      <c r="AB356" s="165"/>
      <c r="AC356" s="124"/>
      <c r="AD356" s="124"/>
    </row>
    <row r="357" spans="2:30" ht="12.75" x14ac:dyDescent="0.2">
      <c r="B357" s="48"/>
      <c r="C357" s="47"/>
      <c r="Q357" s="30"/>
      <c r="R357" s="45"/>
      <c r="S357" s="33"/>
      <c r="T357" s="30"/>
      <c r="U357" s="126"/>
      <c r="V357" s="169"/>
      <c r="W357" s="124"/>
      <c r="X357" s="103"/>
      <c r="Y357" s="104"/>
      <c r="Z357" s="103"/>
      <c r="AA357" s="103"/>
      <c r="AB357" s="165"/>
      <c r="AC357" s="124"/>
      <c r="AD357" s="124"/>
    </row>
    <row r="358" spans="2:30" ht="12.75" x14ac:dyDescent="0.2">
      <c r="B358" s="48"/>
      <c r="C358" s="47"/>
      <c r="Q358" s="30"/>
      <c r="R358" s="45"/>
      <c r="S358" s="33"/>
      <c r="T358" s="30"/>
      <c r="U358" s="126"/>
      <c r="V358" s="169"/>
      <c r="W358" s="124"/>
      <c r="X358" s="103"/>
      <c r="Y358" s="104"/>
      <c r="Z358" s="103"/>
      <c r="AA358" s="103"/>
      <c r="AB358" s="165"/>
      <c r="AC358" s="124"/>
      <c r="AD358" s="124"/>
    </row>
    <row r="359" spans="2:30" ht="12.75" x14ac:dyDescent="0.2">
      <c r="B359" s="48"/>
      <c r="C359" s="47"/>
      <c r="Q359" s="30"/>
      <c r="R359" s="45"/>
      <c r="S359" s="33"/>
      <c r="T359" s="30"/>
      <c r="U359" s="126"/>
      <c r="V359" s="169"/>
      <c r="W359" s="124"/>
      <c r="X359" s="103"/>
      <c r="Y359" s="104"/>
      <c r="Z359" s="103"/>
      <c r="AA359" s="103"/>
      <c r="AB359" s="165"/>
      <c r="AC359" s="124"/>
      <c r="AD359" s="124"/>
    </row>
    <row r="360" spans="2:30" ht="12.75" x14ac:dyDescent="0.2">
      <c r="B360" s="48"/>
      <c r="C360" s="47"/>
      <c r="Q360" s="30"/>
      <c r="R360" s="45"/>
      <c r="S360" s="33"/>
      <c r="T360" s="30"/>
      <c r="U360" s="126"/>
      <c r="V360" s="169"/>
      <c r="W360" s="124"/>
      <c r="X360" s="103"/>
      <c r="Y360" s="104"/>
      <c r="Z360" s="103"/>
      <c r="AA360" s="103"/>
      <c r="AB360" s="165"/>
      <c r="AC360" s="124"/>
      <c r="AD360" s="124"/>
    </row>
    <row r="361" spans="2:30" ht="12.75" x14ac:dyDescent="0.2">
      <c r="B361" s="48"/>
      <c r="C361" s="47"/>
      <c r="Q361" s="30"/>
      <c r="R361" s="45"/>
      <c r="S361" s="33"/>
      <c r="T361" s="30"/>
      <c r="U361" s="126"/>
      <c r="V361" s="169"/>
      <c r="W361" s="124"/>
      <c r="X361" s="103"/>
      <c r="Y361" s="104"/>
      <c r="Z361" s="103"/>
      <c r="AA361" s="103"/>
      <c r="AB361" s="165"/>
      <c r="AC361" s="124"/>
      <c r="AD361" s="124"/>
    </row>
    <row r="362" spans="2:30" ht="12.75" x14ac:dyDescent="0.2">
      <c r="B362" s="48"/>
      <c r="C362" s="47"/>
      <c r="Q362" s="30"/>
      <c r="R362" s="45"/>
      <c r="S362" s="33"/>
      <c r="T362" s="30"/>
      <c r="U362" s="126"/>
      <c r="V362" s="169"/>
      <c r="W362" s="124"/>
      <c r="X362" s="103"/>
      <c r="Y362" s="104"/>
      <c r="Z362" s="103"/>
      <c r="AA362" s="103"/>
      <c r="AB362" s="165"/>
      <c r="AC362" s="124"/>
      <c r="AD362" s="124"/>
    </row>
    <row r="363" spans="2:30" ht="12.75" x14ac:dyDescent="0.2">
      <c r="B363" s="48"/>
      <c r="C363" s="47"/>
      <c r="Q363" s="30"/>
      <c r="R363" s="45"/>
      <c r="S363" s="33"/>
      <c r="T363" s="30"/>
      <c r="U363" s="126"/>
      <c r="V363" s="169"/>
      <c r="W363" s="124"/>
      <c r="X363" s="103"/>
      <c r="Y363" s="104"/>
      <c r="Z363" s="103"/>
      <c r="AA363" s="103"/>
      <c r="AB363" s="165"/>
      <c r="AC363" s="124"/>
      <c r="AD363" s="124"/>
    </row>
    <row r="364" spans="2:30" ht="12.75" x14ac:dyDescent="0.2">
      <c r="B364" s="48"/>
      <c r="C364" s="47"/>
      <c r="Q364" s="30"/>
      <c r="R364" s="45"/>
      <c r="S364" s="33"/>
      <c r="T364" s="30"/>
      <c r="U364" s="126"/>
      <c r="V364" s="169"/>
      <c r="W364" s="124"/>
      <c r="X364" s="103"/>
      <c r="Y364" s="104"/>
      <c r="Z364" s="103"/>
      <c r="AA364" s="103"/>
      <c r="AB364" s="165"/>
      <c r="AC364" s="124"/>
      <c r="AD364" s="124"/>
    </row>
    <row r="365" spans="2:30" ht="12.75" x14ac:dyDescent="0.2">
      <c r="B365" s="48"/>
      <c r="C365" s="47"/>
      <c r="Q365" s="30"/>
      <c r="R365" s="45"/>
      <c r="S365" s="33"/>
      <c r="T365" s="30"/>
      <c r="U365" s="126"/>
      <c r="V365" s="169"/>
      <c r="W365" s="124"/>
      <c r="X365" s="103"/>
      <c r="Y365" s="104"/>
      <c r="Z365" s="103"/>
      <c r="AA365" s="103"/>
      <c r="AB365" s="165"/>
      <c r="AC365" s="124"/>
      <c r="AD365" s="124"/>
    </row>
    <row r="366" spans="2:30" ht="12.75" x14ac:dyDescent="0.2">
      <c r="B366" s="48"/>
      <c r="C366" s="47"/>
      <c r="Q366" s="30"/>
      <c r="R366" s="45"/>
      <c r="S366" s="33"/>
      <c r="T366" s="30"/>
      <c r="U366" s="126"/>
      <c r="V366" s="169"/>
      <c r="W366" s="124"/>
      <c r="X366" s="103"/>
      <c r="Y366" s="104"/>
      <c r="Z366" s="103"/>
      <c r="AA366" s="103"/>
      <c r="AB366" s="165"/>
      <c r="AC366" s="124"/>
      <c r="AD366" s="124"/>
    </row>
    <row r="367" spans="2:30" ht="12.75" x14ac:dyDescent="0.2">
      <c r="B367" s="48"/>
      <c r="C367" s="47"/>
      <c r="Q367" s="30"/>
      <c r="R367" s="45"/>
      <c r="S367" s="33"/>
      <c r="T367" s="30"/>
      <c r="U367" s="126"/>
      <c r="V367" s="169"/>
      <c r="W367" s="124"/>
      <c r="X367" s="103"/>
      <c r="Y367" s="104"/>
      <c r="Z367" s="103"/>
      <c r="AA367" s="103"/>
      <c r="AB367" s="165"/>
      <c r="AC367" s="124"/>
      <c r="AD367" s="124"/>
    </row>
    <row r="368" spans="2:30" ht="12.75" x14ac:dyDescent="0.2">
      <c r="B368" s="48"/>
      <c r="C368" s="47"/>
      <c r="Q368" s="30"/>
      <c r="R368" s="45"/>
      <c r="S368" s="33"/>
      <c r="T368" s="30"/>
      <c r="U368" s="126"/>
      <c r="V368" s="169"/>
      <c r="W368" s="124"/>
      <c r="X368" s="103"/>
      <c r="Y368" s="104"/>
      <c r="Z368" s="103"/>
      <c r="AA368" s="103"/>
      <c r="AB368" s="165"/>
      <c r="AC368" s="124"/>
      <c r="AD368" s="124"/>
    </row>
    <row r="369" spans="1:30" ht="12.75" x14ac:dyDescent="0.2">
      <c r="B369" s="48"/>
      <c r="C369" s="47"/>
      <c r="Q369" s="30"/>
      <c r="R369" s="45"/>
      <c r="S369" s="33"/>
      <c r="T369" s="30"/>
      <c r="U369" s="126"/>
      <c r="V369" s="169"/>
      <c r="W369" s="124"/>
      <c r="X369" s="103"/>
      <c r="Y369" s="104"/>
      <c r="Z369" s="103"/>
      <c r="AA369" s="103"/>
      <c r="AB369" s="165"/>
      <c r="AC369" s="124"/>
      <c r="AD369" s="124"/>
    </row>
    <row r="370" spans="1:30" ht="12.75" x14ac:dyDescent="0.2">
      <c r="B370" s="48"/>
      <c r="C370" s="47"/>
      <c r="Q370" s="30"/>
      <c r="R370" s="45"/>
      <c r="S370" s="33"/>
      <c r="T370" s="30"/>
      <c r="U370" s="126"/>
      <c r="V370" s="169"/>
      <c r="W370" s="124"/>
      <c r="X370" s="103"/>
      <c r="Y370" s="104"/>
      <c r="Z370" s="103"/>
      <c r="AA370" s="103"/>
      <c r="AB370" s="165"/>
      <c r="AC370" s="124"/>
      <c r="AD370" s="124"/>
    </row>
    <row r="371" spans="1:30" ht="12.75" x14ac:dyDescent="0.2">
      <c r="B371" s="48"/>
      <c r="C371" s="47"/>
      <c r="Q371" s="30"/>
      <c r="R371" s="45"/>
      <c r="S371" s="33"/>
      <c r="T371" s="30"/>
      <c r="U371" s="126"/>
      <c r="V371" s="169"/>
      <c r="W371" s="124"/>
      <c r="X371" s="103"/>
      <c r="Y371" s="104"/>
      <c r="Z371" s="103"/>
      <c r="AA371" s="103"/>
      <c r="AB371" s="165"/>
      <c r="AC371" s="124"/>
      <c r="AD371" s="124"/>
    </row>
    <row r="372" spans="1:30" ht="12.75" x14ac:dyDescent="0.2">
      <c r="B372" s="48"/>
      <c r="C372" s="47"/>
      <c r="Q372" s="30"/>
      <c r="R372" s="45"/>
      <c r="S372" s="33"/>
      <c r="T372" s="30"/>
      <c r="U372" s="126"/>
      <c r="V372" s="169"/>
      <c r="W372" s="124"/>
      <c r="X372" s="103"/>
      <c r="Y372" s="104"/>
      <c r="Z372" s="103"/>
      <c r="AA372" s="103"/>
      <c r="AB372" s="165"/>
      <c r="AC372" s="124"/>
      <c r="AD372" s="124"/>
    </row>
    <row r="373" spans="1:30" ht="12.75" x14ac:dyDescent="0.2">
      <c r="B373" s="48"/>
      <c r="C373" s="47"/>
      <c r="Q373" s="30"/>
      <c r="R373" s="45"/>
      <c r="S373" s="33"/>
      <c r="T373" s="30"/>
      <c r="U373" s="126"/>
      <c r="V373" s="169"/>
      <c r="W373" s="124"/>
      <c r="X373" s="103"/>
      <c r="Y373" s="104"/>
      <c r="Z373" s="103"/>
      <c r="AA373" s="103"/>
      <c r="AB373" s="165"/>
      <c r="AC373" s="124"/>
      <c r="AD373" s="124"/>
    </row>
    <row r="374" spans="1:30" ht="12.75" x14ac:dyDescent="0.2">
      <c r="B374" s="48"/>
      <c r="C374" s="47"/>
      <c r="Q374" s="30"/>
      <c r="R374" s="45"/>
      <c r="S374" s="33"/>
      <c r="T374" s="30"/>
      <c r="U374" s="126"/>
      <c r="V374" s="169"/>
      <c r="W374" s="124"/>
      <c r="X374" s="103"/>
      <c r="Y374" s="104"/>
      <c r="Z374" s="103"/>
      <c r="AA374" s="103"/>
      <c r="AB374" s="165"/>
      <c r="AC374" s="124"/>
      <c r="AD374" s="124"/>
    </row>
    <row r="375" spans="1:30" ht="12.75" x14ac:dyDescent="0.2">
      <c r="B375" s="48"/>
      <c r="C375" s="47"/>
      <c r="Q375" s="30"/>
      <c r="R375" s="45"/>
      <c r="S375" s="33"/>
      <c r="T375" s="30"/>
      <c r="U375" s="126"/>
      <c r="V375" s="169"/>
      <c r="W375" s="124"/>
      <c r="X375" s="103"/>
      <c r="Y375" s="104"/>
      <c r="Z375" s="103"/>
      <c r="AA375" s="103"/>
      <c r="AB375" s="165"/>
      <c r="AC375" s="124"/>
      <c r="AD375" s="124"/>
    </row>
    <row r="376" spans="1:30" ht="12.75" x14ac:dyDescent="0.2">
      <c r="B376" s="48"/>
      <c r="C376" s="47"/>
      <c r="Q376" s="30"/>
      <c r="R376" s="45"/>
      <c r="S376" s="33"/>
      <c r="T376" s="30"/>
      <c r="U376" s="126"/>
      <c r="V376" s="169"/>
      <c r="W376" s="124"/>
      <c r="X376" s="103"/>
      <c r="Y376" s="104"/>
      <c r="Z376" s="103"/>
      <c r="AA376" s="103"/>
      <c r="AB376" s="165"/>
      <c r="AC376" s="124"/>
      <c r="AD376" s="124"/>
    </row>
    <row r="377" spans="1:30" ht="12.75" x14ac:dyDescent="0.2">
      <c r="B377" s="48"/>
      <c r="C377" s="47"/>
      <c r="Q377" s="30"/>
      <c r="R377" s="45"/>
      <c r="S377" s="33"/>
      <c r="T377" s="30"/>
      <c r="U377" s="126"/>
      <c r="V377" s="169"/>
      <c r="W377" s="124"/>
      <c r="X377" s="103"/>
      <c r="Y377" s="104"/>
      <c r="Z377" s="103"/>
      <c r="AA377" s="103"/>
      <c r="AB377" s="165"/>
      <c r="AC377" s="124"/>
      <c r="AD377" s="124"/>
    </row>
    <row r="378" spans="1:30" ht="12.75" x14ac:dyDescent="0.2">
      <c r="A378" s="48"/>
      <c r="B378" s="48"/>
      <c r="C378" s="47"/>
      <c r="Q378" s="30"/>
      <c r="R378" s="45"/>
      <c r="S378" s="33"/>
      <c r="T378" s="30"/>
      <c r="U378" s="126"/>
      <c r="V378" s="169"/>
      <c r="W378" s="124"/>
      <c r="X378" s="103"/>
      <c r="Y378" s="104"/>
      <c r="Z378" s="103"/>
      <c r="AA378" s="103"/>
      <c r="AB378" s="165"/>
      <c r="AC378" s="124"/>
      <c r="AD378" s="124"/>
    </row>
    <row r="379" spans="1:30" ht="12.75" x14ac:dyDescent="0.2">
      <c r="A379" s="48"/>
      <c r="B379" s="48"/>
      <c r="C379" s="47"/>
      <c r="Q379" s="30"/>
      <c r="R379" s="45"/>
      <c r="S379" s="33"/>
      <c r="T379" s="30"/>
      <c r="U379" s="126"/>
      <c r="V379" s="169"/>
      <c r="W379" s="124"/>
      <c r="X379" s="103"/>
      <c r="Y379" s="104"/>
      <c r="Z379" s="103"/>
      <c r="AA379" s="103"/>
      <c r="AB379" s="165"/>
      <c r="AC379" s="124"/>
      <c r="AD379" s="124"/>
    </row>
    <row r="380" spans="1:30" ht="12.75" x14ac:dyDescent="0.2">
      <c r="A380" s="48"/>
      <c r="B380" s="48"/>
      <c r="C380" s="47"/>
      <c r="Q380" s="30"/>
      <c r="R380" s="45"/>
      <c r="S380" s="33"/>
      <c r="T380" s="30"/>
      <c r="U380" s="126"/>
      <c r="V380" s="169"/>
      <c r="W380" s="124"/>
      <c r="X380" s="103"/>
      <c r="Y380" s="104"/>
      <c r="Z380" s="103"/>
      <c r="AA380" s="103"/>
      <c r="AB380" s="165"/>
      <c r="AC380" s="124"/>
      <c r="AD380" s="124"/>
    </row>
    <row r="381" spans="1:30" ht="12.75" x14ac:dyDescent="0.2">
      <c r="A381" s="48"/>
      <c r="B381" s="48"/>
      <c r="C381" s="47"/>
      <c r="Q381" s="30"/>
      <c r="R381" s="45"/>
      <c r="S381" s="33"/>
      <c r="T381" s="30"/>
      <c r="U381" s="126"/>
      <c r="V381" s="169"/>
      <c r="W381" s="124"/>
      <c r="X381" s="103"/>
      <c r="Y381" s="104"/>
      <c r="Z381" s="103"/>
      <c r="AA381" s="103"/>
      <c r="AB381" s="165"/>
      <c r="AC381" s="124"/>
      <c r="AD381" s="124"/>
    </row>
    <row r="382" spans="1:30" ht="12.75" x14ac:dyDescent="0.2">
      <c r="A382" s="48"/>
      <c r="B382" s="48"/>
      <c r="C382" s="47"/>
      <c r="Q382" s="30"/>
      <c r="R382" s="45"/>
      <c r="S382" s="33"/>
      <c r="T382" s="30"/>
      <c r="U382" s="126"/>
      <c r="V382" s="169"/>
      <c r="W382" s="124"/>
      <c r="X382" s="103"/>
      <c r="Y382" s="104"/>
      <c r="Z382" s="103"/>
      <c r="AA382" s="103"/>
      <c r="AB382" s="165"/>
      <c r="AC382" s="124"/>
      <c r="AD382" s="124"/>
    </row>
    <row r="383" spans="1:30" ht="12.75" x14ac:dyDescent="0.2">
      <c r="A383" s="48"/>
      <c r="B383" s="48"/>
      <c r="C383" s="47"/>
      <c r="Q383" s="30"/>
      <c r="R383" s="45"/>
      <c r="S383" s="33"/>
      <c r="T383" s="30"/>
      <c r="U383" s="126"/>
      <c r="V383" s="169"/>
      <c r="W383" s="124"/>
      <c r="X383" s="103"/>
      <c r="Y383" s="104"/>
      <c r="Z383" s="103"/>
      <c r="AA383" s="103"/>
      <c r="AB383" s="165"/>
      <c r="AC383" s="124"/>
      <c r="AD383" s="124"/>
    </row>
    <row r="384" spans="1:30" ht="12.75" x14ac:dyDescent="0.2">
      <c r="A384" s="48"/>
      <c r="B384" s="48"/>
      <c r="C384" s="47"/>
      <c r="Q384" s="30"/>
      <c r="R384" s="45"/>
      <c r="S384" s="33"/>
      <c r="T384" s="30"/>
      <c r="U384" s="126"/>
      <c r="V384" s="169"/>
      <c r="W384" s="124"/>
      <c r="X384" s="103"/>
      <c r="Y384" s="104"/>
      <c r="Z384" s="103"/>
      <c r="AA384" s="103"/>
      <c r="AB384" s="165"/>
      <c r="AC384" s="124"/>
      <c r="AD384" s="124"/>
    </row>
    <row r="385" spans="1:30" ht="12.75" x14ac:dyDescent="0.2">
      <c r="A385" s="48"/>
      <c r="B385" s="48"/>
      <c r="C385" s="47"/>
      <c r="Q385" s="30"/>
      <c r="R385" s="45"/>
      <c r="S385" s="33"/>
      <c r="T385" s="30"/>
      <c r="U385" s="126"/>
      <c r="V385" s="169"/>
      <c r="W385" s="124"/>
      <c r="X385" s="103"/>
      <c r="Y385" s="104"/>
      <c r="Z385" s="103"/>
      <c r="AA385" s="103"/>
      <c r="AB385" s="165"/>
      <c r="AC385" s="124"/>
      <c r="AD385" s="124"/>
    </row>
    <row r="386" spans="1:30" ht="12.75" x14ac:dyDescent="0.2">
      <c r="A386" s="48"/>
      <c r="B386" s="48"/>
      <c r="C386" s="47"/>
      <c r="Q386" s="30"/>
      <c r="R386" s="45"/>
      <c r="S386" s="33"/>
      <c r="T386" s="30"/>
      <c r="U386" s="126"/>
      <c r="V386" s="169"/>
      <c r="W386" s="124"/>
      <c r="X386" s="103"/>
      <c r="Y386" s="104"/>
      <c r="Z386" s="103"/>
      <c r="AA386" s="103"/>
      <c r="AB386" s="165"/>
      <c r="AC386" s="124"/>
      <c r="AD386" s="124"/>
    </row>
    <row r="387" spans="1:30" ht="12.75" x14ac:dyDescent="0.2">
      <c r="A387" s="48"/>
      <c r="B387" s="48"/>
      <c r="C387" s="47"/>
      <c r="Q387" s="30"/>
      <c r="R387" s="45"/>
      <c r="S387" s="33"/>
      <c r="T387" s="30"/>
      <c r="U387" s="126"/>
      <c r="V387" s="169"/>
      <c r="W387" s="124"/>
      <c r="X387" s="103"/>
      <c r="Y387" s="104"/>
      <c r="Z387" s="103"/>
      <c r="AA387" s="103"/>
      <c r="AB387" s="165"/>
      <c r="AC387" s="124"/>
      <c r="AD387" s="124"/>
    </row>
    <row r="388" spans="1:30" ht="12.75" x14ac:dyDescent="0.2">
      <c r="A388" s="48"/>
      <c r="B388" s="48"/>
      <c r="C388" s="47"/>
      <c r="Q388" s="30"/>
      <c r="R388" s="45"/>
      <c r="S388" s="33"/>
      <c r="T388" s="30"/>
      <c r="U388" s="126"/>
      <c r="V388" s="169"/>
      <c r="W388" s="124"/>
      <c r="X388" s="103"/>
      <c r="Y388" s="104"/>
      <c r="Z388" s="103"/>
      <c r="AA388" s="103"/>
      <c r="AB388" s="165"/>
      <c r="AC388" s="124"/>
      <c r="AD388" s="124"/>
    </row>
    <row r="389" spans="1:30" ht="12.75" x14ac:dyDescent="0.2">
      <c r="A389" s="48"/>
      <c r="B389" s="48"/>
      <c r="C389" s="47"/>
      <c r="Q389" s="30"/>
      <c r="R389" s="45"/>
      <c r="S389" s="33"/>
      <c r="T389" s="30"/>
      <c r="U389" s="126"/>
      <c r="V389" s="169"/>
      <c r="W389" s="124"/>
      <c r="X389" s="103"/>
      <c r="Y389" s="104"/>
      <c r="Z389" s="103"/>
      <c r="AA389" s="103"/>
      <c r="AB389" s="165"/>
      <c r="AC389" s="124"/>
      <c r="AD389" s="124"/>
    </row>
    <row r="390" spans="1:30" ht="12.75" x14ac:dyDescent="0.2">
      <c r="A390" s="48"/>
      <c r="B390" s="48"/>
      <c r="C390" s="47"/>
      <c r="Q390" s="30"/>
      <c r="R390" s="45"/>
      <c r="S390" s="33"/>
      <c r="T390" s="30"/>
      <c r="U390" s="126"/>
      <c r="V390" s="169"/>
      <c r="W390" s="124"/>
      <c r="X390" s="103"/>
      <c r="Y390" s="104"/>
      <c r="Z390" s="103"/>
      <c r="AA390" s="103"/>
      <c r="AB390" s="165"/>
      <c r="AC390" s="124"/>
      <c r="AD390" s="124"/>
    </row>
    <row r="391" spans="1:30" ht="12.75" x14ac:dyDescent="0.2">
      <c r="A391" s="48"/>
      <c r="B391" s="48"/>
      <c r="C391" s="47"/>
      <c r="Q391" s="30"/>
      <c r="R391" s="45"/>
      <c r="S391" s="33"/>
      <c r="T391" s="30"/>
      <c r="U391" s="126"/>
      <c r="V391" s="169"/>
      <c r="W391" s="124"/>
      <c r="X391" s="103"/>
      <c r="Y391" s="104"/>
      <c r="Z391" s="103"/>
      <c r="AA391" s="103"/>
      <c r="AB391" s="165"/>
      <c r="AC391" s="124"/>
      <c r="AD391" s="124"/>
    </row>
    <row r="392" spans="1:30" ht="12.75" x14ac:dyDescent="0.2">
      <c r="A392" s="48"/>
      <c r="B392" s="48"/>
      <c r="C392" s="47"/>
      <c r="Q392" s="30"/>
      <c r="R392" s="45"/>
      <c r="S392" s="33"/>
      <c r="T392" s="30"/>
      <c r="U392" s="126"/>
      <c r="V392" s="169"/>
      <c r="W392" s="124"/>
      <c r="X392" s="103"/>
      <c r="Y392" s="104"/>
      <c r="Z392" s="103"/>
      <c r="AA392" s="103"/>
      <c r="AB392" s="165"/>
      <c r="AC392" s="124"/>
      <c r="AD392" s="124"/>
    </row>
    <row r="393" spans="1:30" ht="12.75" x14ac:dyDescent="0.2">
      <c r="A393" s="48"/>
      <c r="B393" s="48"/>
      <c r="C393" s="47"/>
      <c r="Q393" s="30"/>
      <c r="R393" s="45"/>
      <c r="S393" s="33"/>
      <c r="T393" s="30"/>
      <c r="U393" s="126"/>
      <c r="V393" s="169"/>
      <c r="W393" s="124"/>
      <c r="X393" s="103"/>
      <c r="Y393" s="104"/>
      <c r="Z393" s="103"/>
      <c r="AA393" s="103"/>
      <c r="AB393" s="165"/>
      <c r="AC393" s="124"/>
      <c r="AD393" s="124"/>
    </row>
    <row r="394" spans="1:30" ht="12.75" x14ac:dyDescent="0.2">
      <c r="A394" s="48"/>
      <c r="B394" s="48"/>
      <c r="C394" s="47"/>
      <c r="Q394" s="30"/>
      <c r="R394" s="45"/>
      <c r="S394" s="33"/>
      <c r="T394" s="30"/>
      <c r="U394" s="126"/>
      <c r="V394" s="169"/>
      <c r="W394" s="124"/>
      <c r="X394" s="103"/>
      <c r="Y394" s="104"/>
      <c r="Z394" s="103"/>
      <c r="AA394" s="103"/>
      <c r="AB394" s="165"/>
      <c r="AC394" s="124"/>
      <c r="AD394" s="124"/>
    </row>
    <row r="395" spans="1:30" ht="12.75" x14ac:dyDescent="0.2">
      <c r="A395" s="48"/>
      <c r="B395" s="48"/>
      <c r="C395" s="47"/>
      <c r="Q395" s="30"/>
      <c r="R395" s="45"/>
      <c r="S395" s="33"/>
      <c r="T395" s="30"/>
      <c r="U395" s="126"/>
      <c r="V395" s="169"/>
      <c r="W395" s="124"/>
      <c r="X395" s="103"/>
      <c r="Y395" s="104"/>
      <c r="Z395" s="103"/>
      <c r="AA395" s="103"/>
      <c r="AB395" s="165"/>
      <c r="AC395" s="124"/>
      <c r="AD395" s="124"/>
    </row>
    <row r="396" spans="1:30" ht="12.75" x14ac:dyDescent="0.2">
      <c r="A396" s="48"/>
      <c r="B396" s="48"/>
      <c r="C396" s="47"/>
      <c r="Q396" s="30"/>
      <c r="R396" s="45"/>
      <c r="S396" s="33"/>
      <c r="T396" s="30"/>
      <c r="U396" s="126"/>
      <c r="V396" s="169"/>
      <c r="W396" s="124"/>
      <c r="X396" s="103"/>
      <c r="Y396" s="104"/>
      <c r="Z396" s="103"/>
      <c r="AA396" s="103"/>
      <c r="AB396" s="165"/>
      <c r="AC396" s="124"/>
      <c r="AD396" s="124"/>
    </row>
    <row r="397" spans="1:30" ht="12.75" x14ac:dyDescent="0.2">
      <c r="A397" s="48"/>
      <c r="B397" s="48"/>
      <c r="C397" s="47"/>
      <c r="Q397" s="30"/>
      <c r="R397" s="45"/>
      <c r="S397" s="33"/>
      <c r="T397" s="30"/>
      <c r="U397" s="126"/>
      <c r="V397" s="169"/>
      <c r="W397" s="124"/>
      <c r="X397" s="103"/>
      <c r="Y397" s="104"/>
      <c r="Z397" s="103"/>
      <c r="AA397" s="103"/>
      <c r="AB397" s="165"/>
      <c r="AC397" s="124"/>
      <c r="AD397" s="124"/>
    </row>
    <row r="398" spans="1:30" ht="12.75" x14ac:dyDescent="0.2">
      <c r="A398" s="48"/>
      <c r="B398" s="48"/>
      <c r="C398" s="47"/>
      <c r="Q398" s="30"/>
      <c r="R398" s="45"/>
      <c r="S398" s="33"/>
      <c r="T398" s="30"/>
      <c r="U398" s="126"/>
      <c r="V398" s="169"/>
      <c r="W398" s="124"/>
      <c r="X398" s="103"/>
      <c r="Y398" s="104"/>
      <c r="Z398" s="103"/>
      <c r="AA398" s="103"/>
      <c r="AB398" s="165"/>
      <c r="AC398" s="124"/>
      <c r="AD398" s="124"/>
    </row>
    <row r="399" spans="1:30" ht="12.75" x14ac:dyDescent="0.2">
      <c r="A399" s="48"/>
      <c r="B399" s="48"/>
      <c r="C399" s="47"/>
      <c r="Q399" s="30"/>
      <c r="R399" s="45"/>
      <c r="S399" s="33"/>
      <c r="T399" s="30"/>
      <c r="U399" s="126"/>
      <c r="V399" s="169"/>
      <c r="W399" s="124"/>
      <c r="X399" s="103"/>
      <c r="Y399" s="104"/>
      <c r="Z399" s="103"/>
      <c r="AA399" s="103"/>
      <c r="AB399" s="165"/>
      <c r="AC399" s="124"/>
      <c r="AD399" s="124"/>
    </row>
    <row r="400" spans="1:30" ht="12.75" x14ac:dyDescent="0.2">
      <c r="A400" s="48"/>
      <c r="B400" s="48"/>
      <c r="C400" s="47"/>
      <c r="Q400" s="30"/>
      <c r="R400" s="45"/>
      <c r="S400" s="33"/>
      <c r="T400" s="30"/>
      <c r="U400" s="126"/>
      <c r="V400" s="169"/>
      <c r="W400" s="124"/>
      <c r="X400" s="103"/>
      <c r="Y400" s="104"/>
      <c r="Z400" s="103"/>
      <c r="AA400" s="103"/>
      <c r="AB400" s="165"/>
      <c r="AC400" s="124"/>
      <c r="AD400" s="124"/>
    </row>
    <row r="401" spans="1:30" ht="12.75" x14ac:dyDescent="0.2">
      <c r="A401" s="48"/>
      <c r="B401" s="48"/>
      <c r="C401" s="47"/>
      <c r="Q401" s="30"/>
      <c r="R401" s="45"/>
      <c r="S401" s="33"/>
      <c r="T401" s="30"/>
      <c r="U401" s="126"/>
      <c r="V401" s="169"/>
      <c r="W401" s="124"/>
      <c r="X401" s="103"/>
      <c r="Y401" s="104"/>
      <c r="Z401" s="103"/>
      <c r="AA401" s="103"/>
      <c r="AB401" s="165"/>
      <c r="AC401" s="124"/>
      <c r="AD401" s="124"/>
    </row>
    <row r="402" spans="1:30" ht="12.75" x14ac:dyDescent="0.2">
      <c r="A402" s="48"/>
      <c r="B402" s="48"/>
      <c r="C402" s="47"/>
      <c r="Q402" s="30"/>
      <c r="R402" s="45"/>
      <c r="S402" s="33"/>
      <c r="T402" s="30"/>
      <c r="U402" s="126"/>
      <c r="V402" s="169"/>
      <c r="W402" s="124"/>
      <c r="X402" s="103"/>
      <c r="Y402" s="104"/>
      <c r="Z402" s="103"/>
      <c r="AA402" s="103"/>
      <c r="AB402" s="165"/>
      <c r="AC402" s="124"/>
      <c r="AD402" s="124"/>
    </row>
    <row r="403" spans="1:30" ht="12.75" x14ac:dyDescent="0.2">
      <c r="A403" s="48"/>
      <c r="B403" s="48"/>
      <c r="C403" s="47"/>
      <c r="Q403" s="30"/>
      <c r="R403" s="45"/>
      <c r="S403" s="33"/>
      <c r="T403" s="30"/>
      <c r="U403" s="126"/>
      <c r="V403" s="169"/>
      <c r="W403" s="124"/>
      <c r="X403" s="103"/>
      <c r="Y403" s="104"/>
      <c r="Z403" s="103"/>
      <c r="AA403" s="103"/>
      <c r="AB403" s="165"/>
      <c r="AC403" s="124"/>
      <c r="AD403" s="124"/>
    </row>
    <row r="404" spans="1:30" ht="12.75" x14ac:dyDescent="0.2">
      <c r="A404" s="48"/>
      <c r="B404" s="48"/>
      <c r="C404" s="47"/>
      <c r="Q404" s="30"/>
      <c r="R404" s="45"/>
      <c r="S404" s="33"/>
      <c r="T404" s="30"/>
      <c r="U404" s="126"/>
      <c r="V404" s="169"/>
      <c r="W404" s="124"/>
      <c r="X404" s="103"/>
      <c r="Y404" s="104"/>
      <c r="Z404" s="103"/>
      <c r="AA404" s="103"/>
      <c r="AB404" s="165"/>
      <c r="AC404" s="124"/>
      <c r="AD404" s="124"/>
    </row>
    <row r="405" spans="1:30" ht="12.75" x14ac:dyDescent="0.2">
      <c r="A405" s="48"/>
      <c r="B405" s="48"/>
      <c r="C405" s="47"/>
      <c r="Q405" s="30"/>
      <c r="R405" s="45"/>
      <c r="S405" s="33"/>
      <c r="T405" s="30"/>
      <c r="U405" s="126"/>
      <c r="V405" s="169"/>
      <c r="W405" s="124"/>
      <c r="X405" s="103"/>
      <c r="Y405" s="104"/>
      <c r="Z405" s="103"/>
      <c r="AA405" s="103"/>
      <c r="AB405" s="165"/>
      <c r="AC405" s="124"/>
      <c r="AD405" s="124"/>
    </row>
    <row r="406" spans="1:30" ht="12.75" x14ac:dyDescent="0.2">
      <c r="A406" s="48"/>
      <c r="B406" s="48"/>
      <c r="C406" s="47"/>
      <c r="Q406" s="30"/>
      <c r="R406" s="45"/>
      <c r="S406" s="33"/>
      <c r="T406" s="30"/>
      <c r="U406" s="126"/>
      <c r="V406" s="169"/>
      <c r="W406" s="124"/>
      <c r="X406" s="103"/>
      <c r="Y406" s="104"/>
      <c r="Z406" s="103"/>
      <c r="AA406" s="103"/>
      <c r="AB406" s="165"/>
      <c r="AC406" s="124"/>
      <c r="AD406" s="124"/>
    </row>
    <row r="407" spans="1:30" ht="12.75" x14ac:dyDescent="0.2">
      <c r="A407" s="48"/>
      <c r="B407" s="48"/>
      <c r="C407" s="47"/>
      <c r="Q407" s="30"/>
      <c r="R407" s="45"/>
      <c r="S407" s="33"/>
      <c r="T407" s="30"/>
      <c r="U407" s="126"/>
      <c r="V407" s="169"/>
      <c r="W407" s="124"/>
      <c r="X407" s="103"/>
      <c r="Y407" s="104"/>
      <c r="Z407" s="103"/>
      <c r="AA407" s="103"/>
      <c r="AB407" s="165"/>
      <c r="AC407" s="124"/>
      <c r="AD407" s="124"/>
    </row>
    <row r="408" spans="1:30" ht="12.75" x14ac:dyDescent="0.2">
      <c r="A408" s="48"/>
      <c r="B408" s="48"/>
      <c r="C408" s="47"/>
      <c r="Q408" s="30"/>
      <c r="R408" s="45"/>
      <c r="S408" s="33"/>
      <c r="T408" s="30"/>
      <c r="U408" s="126"/>
      <c r="V408" s="169"/>
      <c r="W408" s="124"/>
      <c r="X408" s="103"/>
      <c r="Y408" s="104"/>
      <c r="Z408" s="103"/>
      <c r="AA408" s="103"/>
      <c r="AB408" s="165"/>
      <c r="AC408" s="124"/>
      <c r="AD408" s="124"/>
    </row>
    <row r="409" spans="1:30" ht="12.75" x14ac:dyDescent="0.2">
      <c r="A409" s="48"/>
      <c r="B409" s="48"/>
      <c r="C409" s="47"/>
      <c r="Q409" s="30"/>
      <c r="R409" s="45"/>
      <c r="S409" s="33"/>
      <c r="T409" s="30"/>
      <c r="U409" s="126"/>
      <c r="V409" s="169"/>
      <c r="W409" s="124"/>
      <c r="X409" s="103"/>
      <c r="Y409" s="104"/>
      <c r="Z409" s="103"/>
      <c r="AA409" s="103"/>
      <c r="AB409" s="165"/>
      <c r="AC409" s="124"/>
      <c r="AD409" s="124"/>
    </row>
    <row r="410" spans="1:30" ht="12.75" x14ac:dyDescent="0.2">
      <c r="A410" s="48"/>
      <c r="B410" s="48"/>
      <c r="C410" s="47"/>
      <c r="Q410" s="30"/>
      <c r="R410" s="45"/>
      <c r="S410" s="33"/>
      <c r="T410" s="30"/>
      <c r="U410" s="126"/>
      <c r="V410" s="169"/>
      <c r="W410" s="124"/>
      <c r="X410" s="103"/>
      <c r="Y410" s="104"/>
      <c r="Z410" s="103"/>
      <c r="AA410" s="103"/>
      <c r="AB410" s="165"/>
      <c r="AC410" s="124"/>
      <c r="AD410" s="124"/>
    </row>
    <row r="411" spans="1:30" ht="12.75" x14ac:dyDescent="0.2">
      <c r="A411" s="48"/>
      <c r="B411" s="48"/>
      <c r="C411" s="47"/>
      <c r="Q411" s="30"/>
      <c r="R411" s="45"/>
      <c r="S411" s="33"/>
      <c r="T411" s="30"/>
      <c r="U411" s="126"/>
      <c r="V411" s="169"/>
      <c r="W411" s="124"/>
      <c r="X411" s="103"/>
      <c r="Y411" s="104"/>
      <c r="Z411" s="103"/>
      <c r="AA411" s="103"/>
      <c r="AB411" s="165"/>
      <c r="AC411" s="124"/>
      <c r="AD411" s="124"/>
    </row>
    <row r="412" spans="1:30" ht="12.75" x14ac:dyDescent="0.2">
      <c r="A412" s="48"/>
      <c r="B412" s="48"/>
      <c r="C412" s="47"/>
      <c r="Q412" s="30"/>
      <c r="R412" s="45"/>
      <c r="S412" s="33"/>
      <c r="T412" s="30"/>
      <c r="U412" s="126"/>
      <c r="V412" s="169"/>
      <c r="W412" s="124"/>
      <c r="X412" s="103"/>
      <c r="Y412" s="104"/>
      <c r="Z412" s="103"/>
      <c r="AA412" s="103"/>
      <c r="AB412" s="165"/>
      <c r="AC412" s="124"/>
      <c r="AD412" s="124"/>
    </row>
    <row r="413" spans="1:30" ht="12.75" x14ac:dyDescent="0.2">
      <c r="A413" s="48"/>
      <c r="B413" s="48"/>
      <c r="C413" s="47"/>
      <c r="Q413" s="30"/>
      <c r="R413" s="45"/>
      <c r="S413" s="33"/>
      <c r="T413" s="30"/>
      <c r="U413" s="126"/>
      <c r="V413" s="169"/>
      <c r="W413" s="124"/>
      <c r="X413" s="103"/>
      <c r="Y413" s="104"/>
      <c r="Z413" s="103"/>
      <c r="AA413" s="103"/>
      <c r="AB413" s="165"/>
      <c r="AC413" s="124"/>
      <c r="AD413" s="124"/>
    </row>
    <row r="414" spans="1:30" ht="12.75" x14ac:dyDescent="0.2">
      <c r="A414" s="48"/>
      <c r="B414" s="48"/>
      <c r="C414" s="47"/>
      <c r="Q414" s="30"/>
      <c r="R414" s="45"/>
      <c r="S414" s="33"/>
      <c r="T414" s="30"/>
      <c r="U414" s="126"/>
      <c r="V414" s="169"/>
      <c r="W414" s="124"/>
      <c r="X414" s="103"/>
      <c r="Y414" s="104"/>
      <c r="Z414" s="103"/>
      <c r="AA414" s="103"/>
      <c r="AB414" s="165"/>
      <c r="AC414" s="124"/>
      <c r="AD414" s="124"/>
    </row>
    <row r="415" spans="1:30" ht="12.75" x14ac:dyDescent="0.2">
      <c r="A415" s="48"/>
      <c r="B415" s="48"/>
      <c r="C415" s="47"/>
      <c r="Q415" s="30"/>
      <c r="R415" s="45"/>
      <c r="S415" s="33"/>
      <c r="T415" s="30"/>
      <c r="U415" s="126"/>
      <c r="V415" s="169"/>
      <c r="W415" s="124"/>
      <c r="X415" s="103"/>
      <c r="Y415" s="104"/>
      <c r="Z415" s="103"/>
      <c r="AA415" s="103"/>
      <c r="AB415" s="165"/>
      <c r="AC415" s="124"/>
      <c r="AD415" s="124"/>
    </row>
    <row r="416" spans="1:30" ht="12.75" x14ac:dyDescent="0.2">
      <c r="A416" s="48"/>
      <c r="B416" s="48"/>
      <c r="C416" s="47"/>
      <c r="Q416" s="30"/>
      <c r="R416" s="45"/>
      <c r="S416" s="33"/>
      <c r="T416" s="30"/>
      <c r="U416" s="126"/>
      <c r="V416" s="169"/>
      <c r="W416" s="124"/>
      <c r="X416" s="103"/>
      <c r="Y416" s="104"/>
      <c r="Z416" s="103"/>
      <c r="AA416" s="103"/>
      <c r="AB416" s="165"/>
      <c r="AC416" s="124"/>
      <c r="AD416" s="124"/>
    </row>
    <row r="417" spans="1:30" ht="12.75" x14ac:dyDescent="0.2">
      <c r="A417" s="48"/>
      <c r="B417" s="48"/>
      <c r="C417" s="47"/>
      <c r="Q417" s="30"/>
      <c r="R417" s="45"/>
      <c r="S417" s="33"/>
      <c r="T417" s="30"/>
      <c r="U417" s="126"/>
      <c r="V417" s="169"/>
      <c r="W417" s="124"/>
      <c r="X417" s="103"/>
      <c r="Y417" s="104"/>
      <c r="Z417" s="103"/>
      <c r="AA417" s="103"/>
      <c r="AB417" s="165"/>
      <c r="AC417" s="124"/>
      <c r="AD417" s="124"/>
    </row>
    <row r="418" spans="1:30" ht="12.75" x14ac:dyDescent="0.2">
      <c r="A418" s="48"/>
      <c r="B418" s="48"/>
      <c r="C418" s="47"/>
      <c r="Q418" s="30"/>
      <c r="R418" s="45"/>
      <c r="S418" s="33"/>
      <c r="T418" s="30"/>
      <c r="U418" s="126"/>
      <c r="V418" s="169"/>
      <c r="W418" s="124"/>
      <c r="X418" s="103"/>
      <c r="Y418" s="104"/>
      <c r="Z418" s="103"/>
      <c r="AA418" s="103"/>
      <c r="AB418" s="165"/>
      <c r="AC418" s="124"/>
      <c r="AD418" s="124"/>
    </row>
    <row r="419" spans="1:30" ht="12.75" x14ac:dyDescent="0.2">
      <c r="A419" s="8"/>
      <c r="B419" s="48"/>
      <c r="C419" s="47"/>
      <c r="Q419" s="30"/>
      <c r="R419" s="45"/>
      <c r="S419" s="33"/>
      <c r="T419" s="30"/>
      <c r="U419" s="126"/>
      <c r="V419" s="169"/>
      <c r="W419" s="124"/>
      <c r="X419" s="103"/>
      <c r="Y419" s="104"/>
      <c r="Z419" s="103"/>
      <c r="AA419" s="103"/>
      <c r="AB419" s="165"/>
      <c r="AC419" s="124"/>
      <c r="AD419" s="124"/>
    </row>
    <row r="420" spans="1:30" ht="12.75" x14ac:dyDescent="0.2">
      <c r="A420" s="48"/>
      <c r="B420" s="48"/>
      <c r="C420" s="47"/>
      <c r="Q420" s="30"/>
      <c r="R420" s="45"/>
      <c r="S420" s="33"/>
      <c r="T420" s="30"/>
      <c r="U420" s="126"/>
      <c r="V420" s="169"/>
      <c r="W420" s="124"/>
      <c r="X420" s="103"/>
      <c r="Y420" s="104"/>
      <c r="Z420" s="103"/>
      <c r="AA420" s="103"/>
      <c r="AB420" s="165"/>
      <c r="AC420" s="124"/>
      <c r="AD420" s="124"/>
    </row>
    <row r="421" spans="1:30" ht="12.75" x14ac:dyDescent="0.2">
      <c r="A421" s="48"/>
      <c r="B421" s="48"/>
      <c r="C421" s="47"/>
      <c r="Q421" s="30"/>
      <c r="R421" s="45"/>
      <c r="S421" s="33"/>
      <c r="T421" s="30"/>
      <c r="U421" s="126"/>
      <c r="V421" s="169"/>
      <c r="W421" s="124"/>
      <c r="X421" s="103"/>
      <c r="Y421" s="104"/>
      <c r="Z421" s="103"/>
      <c r="AA421" s="103"/>
      <c r="AB421" s="165"/>
      <c r="AC421" s="124"/>
      <c r="AD421" s="124"/>
    </row>
    <row r="422" spans="1:30" ht="12.75" x14ac:dyDescent="0.2">
      <c r="A422" s="48"/>
      <c r="B422" s="48"/>
      <c r="C422" s="47"/>
      <c r="Q422" s="30"/>
      <c r="R422" s="45"/>
      <c r="S422" s="33"/>
      <c r="T422" s="30"/>
      <c r="U422" s="126"/>
      <c r="V422" s="169"/>
      <c r="W422" s="124"/>
      <c r="X422" s="103"/>
      <c r="Y422" s="104"/>
      <c r="Z422" s="103"/>
      <c r="AA422" s="103"/>
      <c r="AB422" s="165"/>
      <c r="AC422" s="124"/>
      <c r="AD422" s="124"/>
    </row>
    <row r="423" spans="1:30" ht="12.75" x14ac:dyDescent="0.2">
      <c r="A423" s="48"/>
      <c r="B423" s="48"/>
      <c r="C423" s="47"/>
      <c r="Q423" s="30"/>
      <c r="R423" s="45"/>
      <c r="S423" s="33"/>
      <c r="T423" s="30"/>
      <c r="U423" s="126"/>
      <c r="V423" s="169"/>
      <c r="W423" s="124"/>
      <c r="X423" s="103"/>
      <c r="Y423" s="104"/>
      <c r="Z423" s="103"/>
      <c r="AA423" s="103"/>
      <c r="AB423" s="165"/>
      <c r="AC423" s="124"/>
      <c r="AD423" s="124"/>
    </row>
    <row r="424" spans="1:30" ht="12.75" x14ac:dyDescent="0.2">
      <c r="A424" s="48"/>
      <c r="B424" s="48"/>
      <c r="C424" s="47"/>
      <c r="Q424" s="30"/>
      <c r="R424" s="45"/>
      <c r="S424" s="33"/>
      <c r="T424" s="30"/>
      <c r="U424" s="126"/>
      <c r="V424" s="169"/>
      <c r="W424" s="124"/>
      <c r="X424" s="103"/>
      <c r="Y424" s="104"/>
      <c r="Z424" s="103"/>
      <c r="AA424" s="103"/>
      <c r="AB424" s="165"/>
      <c r="AC424" s="124"/>
      <c r="AD424" s="124"/>
    </row>
    <row r="425" spans="1:30" ht="12.75" x14ac:dyDescent="0.2">
      <c r="A425" s="48"/>
      <c r="B425" s="48"/>
      <c r="C425" s="47"/>
      <c r="Q425" s="30"/>
      <c r="R425" s="45"/>
      <c r="S425" s="33"/>
      <c r="T425" s="30"/>
      <c r="U425" s="126"/>
      <c r="V425" s="169"/>
      <c r="W425" s="124"/>
      <c r="X425" s="103"/>
      <c r="Y425" s="104"/>
      <c r="Z425" s="103"/>
      <c r="AA425" s="103"/>
      <c r="AB425" s="165"/>
      <c r="AC425" s="124"/>
      <c r="AD425" s="124"/>
    </row>
    <row r="426" spans="1:30" ht="12.75" x14ac:dyDescent="0.2">
      <c r="A426" s="48"/>
      <c r="B426" s="48"/>
      <c r="C426" s="47"/>
      <c r="Q426" s="30"/>
      <c r="R426" s="45"/>
      <c r="S426" s="33"/>
      <c r="T426" s="30"/>
      <c r="U426" s="126"/>
      <c r="V426" s="169"/>
      <c r="W426" s="124"/>
      <c r="X426" s="103"/>
      <c r="Y426" s="104"/>
      <c r="Z426" s="103"/>
      <c r="AA426" s="103"/>
      <c r="AB426" s="165"/>
      <c r="AC426" s="124"/>
      <c r="AD426" s="124"/>
    </row>
    <row r="427" spans="1:30" ht="12.75" x14ac:dyDescent="0.2">
      <c r="A427" s="48"/>
      <c r="B427" s="48"/>
      <c r="C427" s="47"/>
      <c r="Q427" s="30"/>
      <c r="R427" s="45"/>
      <c r="S427" s="33"/>
      <c r="T427" s="30"/>
      <c r="U427" s="126"/>
      <c r="V427" s="169"/>
      <c r="W427" s="124"/>
      <c r="X427" s="103"/>
      <c r="Y427" s="104"/>
      <c r="Z427" s="103"/>
      <c r="AA427" s="103"/>
      <c r="AB427" s="165"/>
      <c r="AC427" s="124"/>
      <c r="AD427" s="124"/>
    </row>
    <row r="428" spans="1:30" ht="12.75" x14ac:dyDescent="0.2">
      <c r="A428" s="48"/>
      <c r="B428" s="48"/>
      <c r="C428" s="47"/>
      <c r="Q428" s="30"/>
      <c r="R428" s="45"/>
      <c r="S428" s="33"/>
      <c r="T428" s="30"/>
      <c r="U428" s="126"/>
      <c r="V428" s="169"/>
      <c r="W428" s="124"/>
      <c r="X428" s="103"/>
      <c r="Y428" s="104"/>
      <c r="Z428" s="103"/>
      <c r="AA428" s="103"/>
      <c r="AB428" s="165"/>
      <c r="AC428" s="124"/>
      <c r="AD428" s="124"/>
    </row>
    <row r="429" spans="1:30" ht="12.75" x14ac:dyDescent="0.2">
      <c r="A429" s="48"/>
      <c r="B429" s="48"/>
      <c r="C429" s="47"/>
      <c r="Q429" s="30"/>
      <c r="R429" s="45"/>
      <c r="S429" s="33"/>
      <c r="T429" s="30"/>
      <c r="U429" s="126"/>
      <c r="V429" s="169"/>
      <c r="W429" s="124"/>
      <c r="X429" s="103"/>
      <c r="Y429" s="104"/>
      <c r="Z429" s="103"/>
      <c r="AA429" s="103"/>
      <c r="AB429" s="165"/>
      <c r="AC429" s="124"/>
      <c r="AD429" s="124"/>
    </row>
    <row r="430" spans="1:30" ht="12.75" x14ac:dyDescent="0.2">
      <c r="A430" s="48"/>
      <c r="B430" s="48"/>
      <c r="C430" s="47"/>
      <c r="Q430" s="30"/>
      <c r="R430" s="45"/>
      <c r="S430" s="33"/>
      <c r="T430" s="30"/>
      <c r="U430" s="126"/>
      <c r="V430" s="169"/>
      <c r="W430" s="124"/>
      <c r="X430" s="103"/>
      <c r="Y430" s="104"/>
      <c r="Z430" s="103"/>
      <c r="AA430" s="103"/>
      <c r="AB430" s="165"/>
      <c r="AC430" s="124"/>
      <c r="AD430" s="124"/>
    </row>
    <row r="431" spans="1:30" ht="12.75" x14ac:dyDescent="0.2">
      <c r="A431" s="48"/>
      <c r="B431" s="48"/>
      <c r="C431" s="47"/>
      <c r="Q431" s="30"/>
      <c r="R431" s="45"/>
      <c r="S431" s="33"/>
      <c r="T431" s="30"/>
      <c r="U431" s="126"/>
      <c r="V431" s="169"/>
      <c r="W431" s="124"/>
      <c r="X431" s="103"/>
      <c r="Y431" s="104"/>
      <c r="Z431" s="103"/>
      <c r="AA431" s="103"/>
      <c r="AB431" s="165"/>
      <c r="AC431" s="124"/>
      <c r="AD431" s="124"/>
    </row>
    <row r="432" spans="1:30" ht="12.75" x14ac:dyDescent="0.2">
      <c r="A432" s="48"/>
      <c r="B432" s="48"/>
      <c r="C432" s="47"/>
      <c r="Q432" s="30"/>
      <c r="R432" s="45"/>
      <c r="S432" s="33"/>
      <c r="T432" s="30"/>
      <c r="U432" s="126"/>
      <c r="V432" s="169"/>
      <c r="W432" s="124"/>
      <c r="X432" s="103"/>
      <c r="Y432" s="104"/>
      <c r="Z432" s="103"/>
      <c r="AA432" s="103"/>
      <c r="AB432" s="165"/>
      <c r="AC432" s="124"/>
      <c r="AD432" s="124"/>
    </row>
    <row r="433" spans="1:30" ht="12.75" x14ac:dyDescent="0.2">
      <c r="A433" s="48"/>
      <c r="B433" s="48"/>
      <c r="C433" s="47"/>
      <c r="Q433" s="30"/>
      <c r="R433" s="45"/>
      <c r="S433" s="33"/>
      <c r="T433" s="30"/>
      <c r="U433" s="126"/>
      <c r="V433" s="169"/>
      <c r="W433" s="124"/>
      <c r="X433" s="103"/>
      <c r="Y433" s="104"/>
      <c r="Z433" s="103"/>
      <c r="AA433" s="103"/>
      <c r="AB433" s="165"/>
      <c r="AC433" s="124"/>
      <c r="AD433" s="124"/>
    </row>
    <row r="434" spans="1:30" ht="12.75" x14ac:dyDescent="0.2">
      <c r="A434" s="48"/>
      <c r="B434" s="48"/>
      <c r="C434" s="47"/>
      <c r="Q434" s="30"/>
      <c r="R434" s="45"/>
      <c r="S434" s="33"/>
      <c r="T434" s="30"/>
      <c r="U434" s="126"/>
      <c r="V434" s="169"/>
      <c r="W434" s="124"/>
      <c r="X434" s="103"/>
      <c r="Y434" s="104"/>
      <c r="Z434" s="103"/>
      <c r="AA434" s="103"/>
      <c r="AB434" s="165"/>
      <c r="AC434" s="124"/>
      <c r="AD434" s="124"/>
    </row>
    <row r="435" spans="1:30" ht="12.75" x14ac:dyDescent="0.2">
      <c r="A435" s="48"/>
      <c r="B435" s="48"/>
      <c r="C435" s="47"/>
      <c r="Q435" s="30"/>
      <c r="R435" s="45"/>
      <c r="S435" s="33"/>
      <c r="T435" s="30"/>
      <c r="U435" s="126"/>
      <c r="V435" s="169"/>
      <c r="W435" s="124"/>
      <c r="X435" s="103"/>
      <c r="Y435" s="104"/>
      <c r="Z435" s="103"/>
      <c r="AA435" s="103"/>
      <c r="AB435" s="165"/>
      <c r="AC435" s="124"/>
      <c r="AD435" s="124"/>
    </row>
    <row r="436" spans="1:30" ht="12.75" x14ac:dyDescent="0.2">
      <c r="A436" s="48"/>
      <c r="B436" s="48"/>
      <c r="C436" s="47"/>
      <c r="Q436" s="30"/>
      <c r="R436" s="45"/>
      <c r="S436" s="33"/>
      <c r="T436" s="30"/>
      <c r="U436" s="126"/>
      <c r="V436" s="169"/>
      <c r="W436" s="124"/>
      <c r="X436" s="103"/>
      <c r="Y436" s="104"/>
      <c r="Z436" s="103"/>
      <c r="AA436" s="103"/>
      <c r="AB436" s="165"/>
      <c r="AC436" s="124"/>
      <c r="AD436" s="124"/>
    </row>
    <row r="437" spans="1:30" ht="12.75" x14ac:dyDescent="0.2">
      <c r="A437" s="48"/>
      <c r="B437" s="48"/>
      <c r="C437" s="47"/>
      <c r="Q437" s="30"/>
      <c r="R437" s="45"/>
      <c r="S437" s="33"/>
      <c r="T437" s="30"/>
      <c r="U437" s="126"/>
      <c r="V437" s="169"/>
      <c r="W437" s="124"/>
      <c r="X437" s="103"/>
      <c r="Y437" s="104"/>
      <c r="Z437" s="103"/>
      <c r="AA437" s="103"/>
      <c r="AB437" s="165"/>
      <c r="AC437" s="124"/>
      <c r="AD437" s="124"/>
    </row>
    <row r="438" spans="1:30" ht="12.75" x14ac:dyDescent="0.2">
      <c r="A438" s="48"/>
      <c r="B438" s="48"/>
      <c r="C438" s="47"/>
      <c r="Q438" s="30"/>
      <c r="R438" s="45"/>
      <c r="S438" s="33"/>
      <c r="T438" s="30"/>
      <c r="U438" s="126"/>
      <c r="V438" s="169"/>
      <c r="W438" s="124"/>
      <c r="X438" s="103"/>
      <c r="Y438" s="104"/>
      <c r="Z438" s="103"/>
      <c r="AA438" s="103"/>
      <c r="AB438" s="165"/>
      <c r="AC438" s="124"/>
      <c r="AD438" s="124"/>
    </row>
    <row r="439" spans="1:30" ht="12.75" x14ac:dyDescent="0.2">
      <c r="A439" s="48"/>
      <c r="B439" s="48"/>
      <c r="C439" s="47"/>
      <c r="Q439" s="30"/>
      <c r="R439" s="45"/>
      <c r="S439" s="33"/>
      <c r="T439" s="30"/>
      <c r="U439" s="126"/>
      <c r="V439" s="169"/>
      <c r="W439" s="124"/>
      <c r="X439" s="103"/>
      <c r="Y439" s="104"/>
      <c r="Z439" s="103"/>
      <c r="AA439" s="103"/>
      <c r="AB439" s="165"/>
      <c r="AC439" s="124"/>
      <c r="AD439" s="124"/>
    </row>
    <row r="440" spans="1:30" ht="12.75" x14ac:dyDescent="0.2">
      <c r="A440" s="48"/>
      <c r="B440" s="48"/>
      <c r="C440" s="47"/>
      <c r="Q440" s="30"/>
      <c r="R440" s="45"/>
      <c r="S440" s="33"/>
      <c r="T440" s="30"/>
      <c r="U440" s="126"/>
      <c r="V440" s="169"/>
      <c r="W440" s="124"/>
      <c r="X440" s="103"/>
      <c r="Y440" s="104"/>
      <c r="Z440" s="103"/>
      <c r="AA440" s="103"/>
      <c r="AB440" s="165"/>
      <c r="AC440" s="124"/>
      <c r="AD440" s="124"/>
    </row>
    <row r="441" spans="1:30" ht="12.75" x14ac:dyDescent="0.2">
      <c r="A441" s="48"/>
      <c r="B441" s="48"/>
      <c r="C441" s="47"/>
      <c r="Q441" s="30"/>
      <c r="R441" s="45"/>
      <c r="S441" s="33"/>
      <c r="T441" s="30"/>
      <c r="U441" s="126"/>
      <c r="V441" s="169"/>
      <c r="W441" s="124"/>
      <c r="X441" s="103"/>
      <c r="Y441" s="104"/>
      <c r="Z441" s="103"/>
      <c r="AA441" s="103"/>
      <c r="AB441" s="165"/>
      <c r="AC441" s="124"/>
      <c r="AD441" s="124"/>
    </row>
    <row r="442" spans="1:30" ht="12.75" x14ac:dyDescent="0.2">
      <c r="A442" s="48"/>
      <c r="B442" s="48"/>
      <c r="C442" s="47"/>
      <c r="Q442" s="30"/>
      <c r="R442" s="45"/>
      <c r="S442" s="33"/>
      <c r="T442" s="30"/>
      <c r="U442" s="126"/>
      <c r="V442" s="169"/>
      <c r="W442" s="124"/>
      <c r="X442" s="103"/>
      <c r="Y442" s="104"/>
      <c r="Z442" s="103"/>
      <c r="AA442" s="103"/>
      <c r="AB442" s="165"/>
      <c r="AC442" s="124"/>
      <c r="AD442" s="124"/>
    </row>
    <row r="443" spans="1:30" ht="12.75" x14ac:dyDescent="0.2">
      <c r="A443" s="48"/>
      <c r="B443" s="48"/>
      <c r="C443" s="47"/>
      <c r="Q443" s="30"/>
      <c r="R443" s="45"/>
      <c r="S443" s="33"/>
      <c r="T443" s="30"/>
      <c r="U443" s="126"/>
      <c r="V443" s="169"/>
      <c r="W443" s="124"/>
      <c r="X443" s="103"/>
      <c r="Y443" s="104"/>
      <c r="Z443" s="103"/>
      <c r="AA443" s="103"/>
      <c r="AB443" s="165"/>
      <c r="AC443" s="124"/>
      <c r="AD443" s="124"/>
    </row>
    <row r="444" spans="1:30" ht="12.75" x14ac:dyDescent="0.2">
      <c r="A444" s="48"/>
      <c r="B444" s="48"/>
      <c r="C444" s="47"/>
      <c r="Q444" s="30"/>
      <c r="R444" s="45"/>
      <c r="S444" s="33"/>
      <c r="T444" s="30"/>
      <c r="U444" s="126"/>
      <c r="V444" s="169"/>
      <c r="W444" s="124"/>
      <c r="X444" s="103"/>
      <c r="Y444" s="104"/>
      <c r="Z444" s="103"/>
      <c r="AA444" s="103"/>
      <c r="AB444" s="165"/>
      <c r="AC444" s="124"/>
      <c r="AD444" s="124"/>
    </row>
    <row r="445" spans="1:30" ht="12.75" x14ac:dyDescent="0.2">
      <c r="A445" s="48"/>
      <c r="B445" s="48"/>
      <c r="C445" s="47"/>
      <c r="Q445" s="30"/>
      <c r="R445" s="45"/>
      <c r="S445" s="33"/>
      <c r="T445" s="30"/>
      <c r="U445" s="126"/>
      <c r="V445" s="169"/>
      <c r="W445" s="124"/>
      <c r="X445" s="103"/>
      <c r="Y445" s="104"/>
      <c r="Z445" s="103"/>
      <c r="AA445" s="103"/>
      <c r="AB445" s="165"/>
      <c r="AC445" s="124"/>
      <c r="AD445" s="124"/>
    </row>
    <row r="446" spans="1:30" ht="12.75" x14ac:dyDescent="0.2">
      <c r="A446" s="48"/>
      <c r="B446" s="48"/>
      <c r="C446" s="47"/>
      <c r="Q446" s="30"/>
      <c r="R446" s="45"/>
      <c r="S446" s="33"/>
      <c r="T446" s="30"/>
      <c r="U446" s="126"/>
      <c r="V446" s="169"/>
      <c r="W446" s="124"/>
      <c r="X446" s="103"/>
      <c r="Y446" s="104"/>
      <c r="Z446" s="103"/>
      <c r="AA446" s="103"/>
      <c r="AB446" s="165"/>
      <c r="AC446" s="124"/>
      <c r="AD446" s="124"/>
    </row>
    <row r="447" spans="1:30" ht="12.75" x14ac:dyDescent="0.2">
      <c r="A447" s="48"/>
      <c r="B447" s="48"/>
      <c r="C447" s="47"/>
      <c r="Q447" s="30"/>
      <c r="R447" s="45"/>
      <c r="S447" s="33"/>
      <c r="T447" s="30"/>
      <c r="U447" s="126"/>
      <c r="V447" s="169"/>
      <c r="W447" s="124"/>
      <c r="X447" s="103"/>
      <c r="Y447" s="104"/>
      <c r="Z447" s="103"/>
      <c r="AA447" s="103"/>
      <c r="AB447" s="165"/>
      <c r="AC447" s="124"/>
      <c r="AD447" s="124"/>
    </row>
    <row r="448" spans="1:30" ht="12.75" x14ac:dyDescent="0.2">
      <c r="A448" s="48"/>
      <c r="B448" s="48"/>
      <c r="C448" s="47"/>
      <c r="Q448" s="30"/>
      <c r="R448" s="45"/>
      <c r="S448" s="33"/>
      <c r="T448" s="30"/>
      <c r="U448" s="126"/>
      <c r="V448" s="169"/>
      <c r="W448" s="124"/>
      <c r="X448" s="103"/>
      <c r="Y448" s="104"/>
      <c r="Z448" s="103"/>
      <c r="AA448" s="103"/>
      <c r="AB448" s="165"/>
      <c r="AC448" s="124"/>
      <c r="AD448" s="124"/>
    </row>
    <row r="449" spans="1:30" ht="12.75" x14ac:dyDescent="0.2">
      <c r="A449" s="48"/>
      <c r="B449" s="48"/>
      <c r="C449" s="47"/>
      <c r="Q449" s="30"/>
      <c r="R449" s="45"/>
      <c r="S449" s="33"/>
      <c r="T449" s="30"/>
      <c r="U449" s="126"/>
      <c r="V449" s="169"/>
      <c r="W449" s="124"/>
      <c r="X449" s="103"/>
      <c r="Y449" s="104"/>
      <c r="Z449" s="103"/>
      <c r="AA449" s="103"/>
      <c r="AB449" s="165"/>
      <c r="AC449" s="124"/>
      <c r="AD449" s="124"/>
    </row>
    <row r="450" spans="1:30" ht="12.75" x14ac:dyDescent="0.2">
      <c r="A450" s="48"/>
      <c r="B450" s="48"/>
      <c r="C450" s="47"/>
      <c r="Q450" s="30"/>
      <c r="R450" s="45"/>
      <c r="S450" s="33"/>
      <c r="T450" s="30"/>
      <c r="U450" s="126"/>
      <c r="V450" s="169"/>
      <c r="W450" s="124"/>
      <c r="X450" s="103"/>
      <c r="Y450" s="104"/>
      <c r="Z450" s="103"/>
      <c r="AA450" s="103"/>
      <c r="AB450" s="165"/>
      <c r="AC450" s="124"/>
      <c r="AD450" s="124"/>
    </row>
    <row r="451" spans="1:30" ht="12.75" x14ac:dyDescent="0.2">
      <c r="A451" s="48"/>
      <c r="B451" s="48"/>
      <c r="C451" s="47"/>
      <c r="Q451" s="30"/>
      <c r="R451" s="45"/>
      <c r="S451" s="33"/>
      <c r="T451" s="30"/>
      <c r="U451" s="126"/>
      <c r="V451" s="169"/>
      <c r="W451" s="124"/>
      <c r="X451" s="103"/>
      <c r="Y451" s="104"/>
      <c r="Z451" s="103"/>
      <c r="AA451" s="103"/>
      <c r="AB451" s="165"/>
      <c r="AC451" s="124"/>
      <c r="AD451" s="124"/>
    </row>
    <row r="452" spans="1:30" ht="12.75" x14ac:dyDescent="0.2">
      <c r="A452" s="48"/>
      <c r="B452" s="48"/>
      <c r="C452" s="47"/>
      <c r="Q452" s="30"/>
      <c r="R452" s="45"/>
      <c r="S452" s="33"/>
      <c r="T452" s="30"/>
      <c r="U452" s="126"/>
      <c r="V452" s="169"/>
      <c r="W452" s="124"/>
      <c r="X452" s="103"/>
      <c r="Y452" s="104"/>
      <c r="Z452" s="103"/>
      <c r="AA452" s="103"/>
      <c r="AB452" s="165"/>
      <c r="AC452" s="124"/>
      <c r="AD452" s="124"/>
    </row>
    <row r="453" spans="1:30" ht="12.75" x14ac:dyDescent="0.2">
      <c r="A453" s="48"/>
      <c r="B453" s="48"/>
      <c r="C453" s="47"/>
      <c r="Q453" s="30"/>
      <c r="R453" s="45"/>
      <c r="S453" s="33"/>
      <c r="T453" s="30"/>
      <c r="U453" s="126"/>
      <c r="V453" s="169"/>
      <c r="W453" s="124"/>
      <c r="X453" s="103"/>
      <c r="Y453" s="104"/>
      <c r="Z453" s="103"/>
      <c r="AA453" s="103"/>
      <c r="AB453" s="165"/>
      <c r="AC453" s="124"/>
      <c r="AD453" s="124"/>
    </row>
    <row r="454" spans="1:30" ht="12.75" x14ac:dyDescent="0.2">
      <c r="A454" s="48"/>
      <c r="B454" s="48"/>
      <c r="C454" s="47"/>
      <c r="Q454" s="30"/>
      <c r="R454" s="45"/>
      <c r="S454" s="33"/>
      <c r="T454" s="30"/>
      <c r="U454" s="126"/>
      <c r="V454" s="169"/>
      <c r="W454" s="124"/>
      <c r="X454" s="103"/>
      <c r="Y454" s="104"/>
      <c r="Z454" s="103"/>
      <c r="AA454" s="103"/>
      <c r="AB454" s="165"/>
      <c r="AC454" s="124"/>
      <c r="AD454" s="124"/>
    </row>
    <row r="455" spans="1:30" ht="12.75" x14ac:dyDescent="0.2">
      <c r="A455" s="48"/>
      <c r="B455" s="48"/>
      <c r="C455" s="47"/>
      <c r="Q455" s="30"/>
      <c r="R455" s="45"/>
      <c r="S455" s="33"/>
      <c r="T455" s="30"/>
      <c r="U455" s="126"/>
      <c r="V455" s="169"/>
      <c r="W455" s="124"/>
      <c r="X455" s="103"/>
      <c r="Y455" s="104"/>
      <c r="Z455" s="103"/>
      <c r="AA455" s="103"/>
      <c r="AB455" s="165"/>
      <c r="AC455" s="124"/>
      <c r="AD455" s="124"/>
    </row>
    <row r="456" spans="1:30" ht="12.75" x14ac:dyDescent="0.2">
      <c r="A456" s="48"/>
      <c r="B456" s="48"/>
      <c r="C456" s="47"/>
      <c r="Q456" s="30"/>
      <c r="R456" s="45"/>
      <c r="S456" s="33"/>
      <c r="T456" s="30"/>
      <c r="U456" s="126"/>
      <c r="V456" s="169"/>
      <c r="W456" s="124"/>
      <c r="X456" s="103"/>
      <c r="Y456" s="104"/>
      <c r="Z456" s="103"/>
      <c r="AA456" s="103"/>
      <c r="AB456" s="165"/>
      <c r="AC456" s="124"/>
      <c r="AD456" s="124"/>
    </row>
    <row r="457" spans="1:30" ht="12.75" x14ac:dyDescent="0.2">
      <c r="A457" s="48"/>
      <c r="B457" s="48"/>
      <c r="C457" s="47"/>
      <c r="Q457" s="30"/>
      <c r="R457" s="45"/>
      <c r="S457" s="33"/>
      <c r="T457" s="30"/>
      <c r="U457" s="126"/>
      <c r="V457" s="169"/>
      <c r="W457" s="124"/>
      <c r="X457" s="103"/>
      <c r="Y457" s="104"/>
      <c r="Z457" s="103"/>
      <c r="AA457" s="103"/>
      <c r="AB457" s="165"/>
      <c r="AC457" s="124"/>
      <c r="AD457" s="124"/>
    </row>
    <row r="458" spans="1:30" ht="12.75" x14ac:dyDescent="0.2">
      <c r="A458" s="48"/>
      <c r="B458" s="48"/>
      <c r="C458" s="47"/>
      <c r="Q458" s="30"/>
      <c r="R458" s="45"/>
      <c r="S458" s="33"/>
      <c r="T458" s="30"/>
      <c r="U458" s="126"/>
      <c r="V458" s="169"/>
      <c r="W458" s="124"/>
      <c r="X458" s="103"/>
      <c r="Y458" s="104"/>
      <c r="Z458" s="103"/>
      <c r="AA458" s="103"/>
      <c r="AB458" s="165"/>
      <c r="AC458" s="124"/>
      <c r="AD458" s="124"/>
    </row>
    <row r="459" spans="1:30" ht="12.75" x14ac:dyDescent="0.2">
      <c r="A459" s="48"/>
      <c r="B459" s="48"/>
      <c r="C459" s="47"/>
      <c r="Q459" s="30"/>
      <c r="R459" s="45"/>
      <c r="S459" s="33"/>
      <c r="T459" s="30"/>
      <c r="U459" s="126"/>
      <c r="V459" s="169"/>
      <c r="W459" s="124"/>
      <c r="X459" s="103"/>
      <c r="Y459" s="104"/>
      <c r="Z459" s="103"/>
      <c r="AA459" s="103"/>
      <c r="AB459" s="165"/>
      <c r="AC459" s="124"/>
      <c r="AD459" s="124"/>
    </row>
    <row r="460" spans="1:30" ht="12.75" x14ac:dyDescent="0.2">
      <c r="A460" s="48"/>
      <c r="B460" s="48"/>
      <c r="C460" s="47"/>
      <c r="Q460" s="30"/>
      <c r="R460" s="45"/>
      <c r="S460" s="33"/>
      <c r="T460" s="30"/>
      <c r="U460" s="126"/>
      <c r="V460" s="169"/>
      <c r="W460" s="124"/>
      <c r="X460" s="103"/>
      <c r="Y460" s="104"/>
      <c r="Z460" s="103"/>
      <c r="AA460" s="103"/>
      <c r="AB460" s="165"/>
      <c r="AC460" s="124"/>
      <c r="AD460" s="124"/>
    </row>
    <row r="461" spans="1:30" ht="12.75" x14ac:dyDescent="0.2">
      <c r="A461" s="48"/>
      <c r="B461" s="48"/>
      <c r="C461" s="47"/>
      <c r="Q461" s="30"/>
      <c r="R461" s="45"/>
      <c r="S461" s="33"/>
      <c r="T461" s="30"/>
      <c r="U461" s="126"/>
      <c r="V461" s="169"/>
      <c r="W461" s="124"/>
      <c r="X461" s="103"/>
      <c r="Y461" s="104"/>
      <c r="Z461" s="103"/>
      <c r="AA461" s="103"/>
      <c r="AB461" s="165"/>
      <c r="AC461" s="124"/>
      <c r="AD461" s="124"/>
    </row>
    <row r="462" spans="1:30" ht="12.75" x14ac:dyDescent="0.2">
      <c r="A462" s="48"/>
      <c r="B462" s="48"/>
      <c r="C462" s="47"/>
      <c r="Q462" s="30"/>
      <c r="R462" s="45"/>
      <c r="S462" s="33"/>
      <c r="T462" s="30"/>
      <c r="U462" s="126"/>
      <c r="V462" s="169"/>
      <c r="W462" s="124"/>
      <c r="X462" s="103"/>
      <c r="Y462" s="104"/>
      <c r="Z462" s="103"/>
      <c r="AA462" s="103"/>
      <c r="AB462" s="165"/>
      <c r="AC462" s="124"/>
      <c r="AD462" s="124"/>
    </row>
    <row r="463" spans="1:30" ht="12.75" x14ac:dyDescent="0.2">
      <c r="A463" s="48"/>
      <c r="B463" s="48"/>
      <c r="C463" s="47"/>
      <c r="Q463" s="30"/>
      <c r="R463" s="45"/>
      <c r="S463" s="33"/>
      <c r="T463" s="30"/>
      <c r="U463" s="126"/>
      <c r="V463" s="169"/>
      <c r="W463" s="124"/>
      <c r="X463" s="103"/>
      <c r="Y463" s="104"/>
      <c r="Z463" s="103"/>
      <c r="AA463" s="103"/>
      <c r="AB463" s="165"/>
      <c r="AC463" s="124"/>
      <c r="AD463" s="124"/>
    </row>
    <row r="464" spans="1:30" ht="12.75" x14ac:dyDescent="0.2">
      <c r="A464" s="48"/>
      <c r="B464" s="48"/>
      <c r="C464" s="47"/>
      <c r="Q464" s="30"/>
      <c r="R464" s="45"/>
      <c r="S464" s="33"/>
      <c r="T464" s="30"/>
      <c r="U464" s="126"/>
      <c r="V464" s="169"/>
      <c r="W464" s="124"/>
      <c r="X464" s="103"/>
      <c r="Y464" s="104"/>
      <c r="Z464" s="103"/>
      <c r="AA464" s="103"/>
      <c r="AB464" s="165"/>
      <c r="AC464" s="124"/>
      <c r="AD464" s="124"/>
    </row>
    <row r="465" spans="1:30" ht="12.75" x14ac:dyDescent="0.2">
      <c r="A465" s="48"/>
      <c r="B465" s="48"/>
      <c r="C465" s="47"/>
      <c r="Q465" s="30"/>
      <c r="R465" s="45"/>
      <c r="S465" s="33"/>
      <c r="T465" s="30"/>
      <c r="U465" s="126"/>
      <c r="V465" s="169"/>
      <c r="W465" s="124"/>
      <c r="X465" s="103"/>
      <c r="Y465" s="104"/>
      <c r="Z465" s="103"/>
      <c r="AA465" s="103"/>
      <c r="AB465" s="165"/>
      <c r="AC465" s="124"/>
      <c r="AD465" s="124"/>
    </row>
    <row r="466" spans="1:30" ht="12.75" x14ac:dyDescent="0.2">
      <c r="A466" s="48"/>
      <c r="B466" s="48"/>
      <c r="C466" s="47"/>
      <c r="Q466" s="30"/>
      <c r="R466" s="45"/>
      <c r="S466" s="33"/>
      <c r="T466" s="30"/>
      <c r="U466" s="126"/>
      <c r="V466" s="169"/>
      <c r="W466" s="124"/>
      <c r="X466" s="103"/>
      <c r="Y466" s="104"/>
      <c r="Z466" s="103"/>
      <c r="AA466" s="103"/>
      <c r="AB466" s="165"/>
      <c r="AC466" s="124"/>
      <c r="AD466" s="124"/>
    </row>
    <row r="467" spans="1:30" ht="12.75" x14ac:dyDescent="0.2">
      <c r="A467" s="48"/>
      <c r="B467" s="48"/>
      <c r="C467" s="47"/>
      <c r="Q467" s="30"/>
      <c r="R467" s="45"/>
      <c r="S467" s="33"/>
      <c r="T467" s="30"/>
      <c r="U467" s="126"/>
      <c r="V467" s="169"/>
      <c r="W467" s="124"/>
      <c r="X467" s="103"/>
      <c r="Y467" s="104"/>
      <c r="Z467" s="103"/>
      <c r="AA467" s="103"/>
      <c r="AB467" s="165"/>
      <c r="AC467" s="124"/>
      <c r="AD467" s="124"/>
    </row>
    <row r="468" spans="1:30" ht="12.75" x14ac:dyDescent="0.2">
      <c r="A468" s="48"/>
      <c r="B468" s="48"/>
      <c r="C468" s="47"/>
      <c r="Q468" s="30"/>
      <c r="R468" s="45"/>
      <c r="S468" s="33"/>
      <c r="T468" s="30"/>
      <c r="U468" s="126"/>
      <c r="V468" s="169"/>
      <c r="W468" s="124"/>
      <c r="X468" s="103"/>
      <c r="Y468" s="104"/>
      <c r="Z468" s="103"/>
      <c r="AA468" s="103"/>
      <c r="AB468" s="165"/>
      <c r="AC468" s="124"/>
      <c r="AD468" s="124"/>
    </row>
    <row r="469" spans="1:30" ht="12.75" x14ac:dyDescent="0.2">
      <c r="A469" s="48"/>
      <c r="B469" s="48"/>
      <c r="C469" s="47"/>
      <c r="Q469" s="30"/>
      <c r="R469" s="45"/>
      <c r="S469" s="33"/>
      <c r="T469" s="30"/>
      <c r="U469" s="126"/>
      <c r="V469" s="169"/>
      <c r="W469" s="124"/>
      <c r="X469" s="103"/>
      <c r="Y469" s="104"/>
      <c r="Z469" s="103"/>
      <c r="AA469" s="103"/>
      <c r="AB469" s="165"/>
      <c r="AC469" s="124"/>
      <c r="AD469" s="124"/>
    </row>
    <row r="470" spans="1:30" ht="12.75" x14ac:dyDescent="0.2">
      <c r="A470" s="48"/>
      <c r="B470" s="48"/>
      <c r="C470" s="47"/>
      <c r="Q470" s="30"/>
      <c r="R470" s="45"/>
      <c r="S470" s="33"/>
      <c r="T470" s="30"/>
      <c r="U470" s="126"/>
      <c r="V470" s="169"/>
      <c r="W470" s="124"/>
      <c r="X470" s="103"/>
      <c r="Y470" s="104"/>
      <c r="Z470" s="103"/>
      <c r="AA470" s="103"/>
      <c r="AB470" s="165"/>
      <c r="AC470" s="124"/>
      <c r="AD470" s="124"/>
    </row>
    <row r="471" spans="1:30" ht="12.75" x14ac:dyDescent="0.2">
      <c r="A471" s="48"/>
      <c r="B471" s="48"/>
      <c r="C471" s="47"/>
      <c r="Q471" s="30"/>
      <c r="R471" s="45"/>
      <c r="S471" s="33"/>
      <c r="T471" s="30"/>
      <c r="U471" s="126"/>
      <c r="V471" s="169"/>
      <c r="W471" s="124"/>
      <c r="X471" s="103"/>
      <c r="Y471" s="104"/>
      <c r="Z471" s="103"/>
      <c r="AA471" s="103"/>
      <c r="AB471" s="165"/>
      <c r="AC471" s="124"/>
      <c r="AD471" s="124"/>
    </row>
    <row r="472" spans="1:30" ht="12.75" x14ac:dyDescent="0.2">
      <c r="A472" s="48"/>
      <c r="B472" s="48"/>
      <c r="C472" s="47"/>
      <c r="Q472" s="30"/>
      <c r="R472" s="45"/>
      <c r="S472" s="33"/>
      <c r="T472" s="30"/>
      <c r="U472" s="126"/>
      <c r="V472" s="169"/>
      <c r="W472" s="124"/>
      <c r="X472" s="103"/>
      <c r="Y472" s="104"/>
      <c r="Z472" s="103"/>
      <c r="AA472" s="103"/>
      <c r="AB472" s="165"/>
      <c r="AC472" s="124"/>
      <c r="AD472" s="124"/>
    </row>
    <row r="473" spans="1:30" ht="12.75" x14ac:dyDescent="0.2">
      <c r="A473" s="48"/>
      <c r="B473" s="48"/>
      <c r="C473" s="47"/>
      <c r="Q473" s="30"/>
      <c r="R473" s="45"/>
      <c r="S473" s="33"/>
      <c r="T473" s="30"/>
      <c r="U473" s="126"/>
      <c r="V473" s="169"/>
      <c r="W473" s="124"/>
      <c r="X473" s="103"/>
      <c r="Y473" s="104"/>
      <c r="Z473" s="103"/>
      <c r="AA473" s="103"/>
      <c r="AB473" s="165"/>
      <c r="AC473" s="124"/>
      <c r="AD473" s="124"/>
    </row>
    <row r="474" spans="1:30" ht="12.75" x14ac:dyDescent="0.2">
      <c r="A474" s="48"/>
      <c r="B474" s="48"/>
      <c r="C474" s="47"/>
      <c r="Q474" s="30"/>
      <c r="R474" s="45"/>
      <c r="S474" s="33"/>
      <c r="T474" s="30"/>
      <c r="U474" s="126"/>
      <c r="V474" s="169"/>
      <c r="W474" s="124"/>
      <c r="X474" s="103"/>
      <c r="Y474" s="104"/>
      <c r="Z474" s="103"/>
      <c r="AA474" s="103"/>
      <c r="AB474" s="165"/>
      <c r="AC474" s="124"/>
      <c r="AD474" s="124"/>
    </row>
    <row r="475" spans="1:30" ht="12.75" x14ac:dyDescent="0.2">
      <c r="A475" s="48"/>
      <c r="B475" s="48"/>
      <c r="C475" s="47"/>
      <c r="Q475" s="30"/>
      <c r="R475" s="45"/>
      <c r="S475" s="33"/>
      <c r="T475" s="30"/>
      <c r="U475" s="126"/>
      <c r="V475" s="169"/>
      <c r="W475" s="124"/>
      <c r="X475" s="103"/>
      <c r="Y475" s="104"/>
      <c r="Z475" s="103"/>
      <c r="AA475" s="103"/>
      <c r="AB475" s="165"/>
      <c r="AC475" s="124"/>
      <c r="AD475" s="124"/>
    </row>
    <row r="476" spans="1:30" ht="12.75" x14ac:dyDescent="0.2">
      <c r="A476" s="48"/>
      <c r="B476" s="48"/>
      <c r="C476" s="47"/>
      <c r="Q476" s="30"/>
      <c r="R476" s="45"/>
      <c r="S476" s="33"/>
      <c r="T476" s="30"/>
      <c r="U476" s="126"/>
      <c r="V476" s="169"/>
      <c r="W476" s="124"/>
      <c r="X476" s="103"/>
      <c r="Y476" s="104"/>
      <c r="Z476" s="103"/>
      <c r="AA476" s="103"/>
      <c r="AB476" s="165"/>
      <c r="AC476" s="124"/>
      <c r="AD476" s="124"/>
    </row>
    <row r="477" spans="1:30" ht="12.75" x14ac:dyDescent="0.2">
      <c r="A477" s="48"/>
      <c r="B477" s="48"/>
      <c r="C477" s="47"/>
      <c r="Q477" s="30"/>
      <c r="R477" s="45"/>
      <c r="S477" s="33"/>
      <c r="T477" s="30"/>
      <c r="U477" s="126"/>
      <c r="V477" s="169"/>
      <c r="W477" s="124"/>
      <c r="X477" s="103"/>
      <c r="Y477" s="104"/>
      <c r="Z477" s="103"/>
      <c r="AA477" s="103"/>
      <c r="AB477" s="165"/>
      <c r="AC477" s="124"/>
      <c r="AD477" s="124"/>
    </row>
    <row r="478" spans="1:30" ht="12.75" x14ac:dyDescent="0.2">
      <c r="A478" s="48"/>
      <c r="B478" s="48"/>
      <c r="C478" s="47"/>
      <c r="Q478" s="30"/>
      <c r="R478" s="45"/>
      <c r="S478" s="33"/>
      <c r="T478" s="30"/>
      <c r="U478" s="126"/>
      <c r="V478" s="169"/>
      <c r="W478" s="124"/>
      <c r="X478" s="103"/>
      <c r="Y478" s="104"/>
      <c r="Z478" s="103"/>
      <c r="AA478" s="103"/>
      <c r="AB478" s="165"/>
      <c r="AC478" s="124"/>
      <c r="AD478" s="124"/>
    </row>
    <row r="479" spans="1:30" ht="12.75" x14ac:dyDescent="0.2">
      <c r="A479" s="48"/>
      <c r="B479" s="48"/>
      <c r="C479" s="47"/>
      <c r="Q479" s="30"/>
      <c r="R479" s="45"/>
      <c r="S479" s="33"/>
      <c r="T479" s="30"/>
      <c r="U479" s="126"/>
      <c r="V479" s="169"/>
      <c r="W479" s="124"/>
      <c r="X479" s="103"/>
      <c r="Y479" s="104"/>
      <c r="Z479" s="103"/>
      <c r="AA479" s="103"/>
      <c r="AB479" s="165"/>
      <c r="AC479" s="124"/>
      <c r="AD479" s="124"/>
    </row>
    <row r="480" spans="1:30" ht="12.75" x14ac:dyDescent="0.2">
      <c r="A480" s="48"/>
      <c r="B480" s="48"/>
      <c r="C480" s="47"/>
      <c r="Q480" s="30"/>
      <c r="R480" s="45"/>
      <c r="S480" s="33"/>
      <c r="T480" s="30"/>
      <c r="U480" s="126"/>
      <c r="V480" s="169"/>
      <c r="W480" s="124"/>
      <c r="X480" s="103"/>
      <c r="Y480" s="104"/>
      <c r="Z480" s="103"/>
      <c r="AA480" s="103"/>
      <c r="AB480" s="165"/>
      <c r="AC480" s="124"/>
      <c r="AD480" s="124"/>
    </row>
    <row r="481" spans="1:30" ht="12.75" x14ac:dyDescent="0.2">
      <c r="A481" s="48"/>
      <c r="B481" s="48"/>
      <c r="C481" s="47"/>
      <c r="Q481" s="30"/>
      <c r="R481" s="45"/>
      <c r="S481" s="33"/>
      <c r="T481" s="30"/>
      <c r="U481" s="126"/>
      <c r="V481" s="169"/>
      <c r="W481" s="124"/>
      <c r="X481" s="103"/>
      <c r="Y481" s="104"/>
      <c r="Z481" s="103"/>
      <c r="AA481" s="103"/>
      <c r="AB481" s="165"/>
      <c r="AC481" s="124"/>
      <c r="AD481" s="124"/>
    </row>
    <row r="482" spans="1:30" ht="12.75" x14ac:dyDescent="0.2">
      <c r="A482" s="48"/>
      <c r="B482" s="48"/>
      <c r="C482" s="47"/>
      <c r="Q482" s="30"/>
      <c r="R482" s="45"/>
      <c r="S482" s="33"/>
      <c r="T482" s="30"/>
      <c r="U482" s="126"/>
      <c r="V482" s="169"/>
      <c r="W482" s="124"/>
      <c r="X482" s="103"/>
      <c r="Y482" s="104"/>
      <c r="Z482" s="103"/>
      <c r="AA482" s="103"/>
      <c r="AB482" s="165"/>
      <c r="AC482" s="124"/>
      <c r="AD482" s="124"/>
    </row>
    <row r="483" spans="1:30" ht="12.75" x14ac:dyDescent="0.2">
      <c r="A483" s="48"/>
      <c r="B483" s="48"/>
      <c r="C483" s="47"/>
      <c r="Q483" s="30"/>
      <c r="R483" s="45"/>
      <c r="S483" s="33"/>
      <c r="T483" s="30"/>
      <c r="U483" s="126"/>
      <c r="V483" s="169"/>
      <c r="W483" s="124"/>
      <c r="X483" s="103"/>
      <c r="Y483" s="104"/>
      <c r="Z483" s="103"/>
      <c r="AA483" s="103"/>
      <c r="AB483" s="165"/>
      <c r="AC483" s="124"/>
      <c r="AD483" s="124"/>
    </row>
    <row r="484" spans="1:30" ht="12.75" x14ac:dyDescent="0.2">
      <c r="A484" s="48"/>
      <c r="B484" s="48"/>
      <c r="C484" s="47"/>
      <c r="Q484" s="30"/>
      <c r="R484" s="45"/>
      <c r="S484" s="33"/>
      <c r="T484" s="30"/>
      <c r="U484" s="126"/>
      <c r="V484" s="169"/>
      <c r="W484" s="124"/>
      <c r="X484" s="103"/>
      <c r="Y484" s="104"/>
      <c r="Z484" s="103"/>
      <c r="AA484" s="103"/>
      <c r="AB484" s="165"/>
      <c r="AC484" s="124"/>
      <c r="AD484" s="124"/>
    </row>
    <row r="485" spans="1:30" ht="12.75" x14ac:dyDescent="0.2">
      <c r="A485" s="48"/>
      <c r="B485" s="48"/>
      <c r="C485" s="47"/>
      <c r="Q485" s="30"/>
      <c r="R485" s="45"/>
      <c r="S485" s="33"/>
      <c r="T485" s="30"/>
      <c r="U485" s="126"/>
      <c r="V485" s="169"/>
      <c r="W485" s="124"/>
      <c r="X485" s="103"/>
      <c r="Y485" s="104"/>
      <c r="Z485" s="103"/>
      <c r="AA485" s="103"/>
      <c r="AB485" s="165"/>
      <c r="AC485" s="124"/>
      <c r="AD485" s="124"/>
    </row>
    <row r="486" spans="1:30" ht="12.75" x14ac:dyDescent="0.2">
      <c r="A486" s="48"/>
      <c r="B486" s="48"/>
      <c r="C486" s="47"/>
      <c r="Q486" s="30"/>
      <c r="R486" s="45"/>
      <c r="S486" s="33"/>
      <c r="T486" s="30"/>
      <c r="U486" s="126"/>
      <c r="V486" s="169"/>
      <c r="W486" s="124"/>
      <c r="X486" s="103"/>
      <c r="Y486" s="104"/>
      <c r="Z486" s="103"/>
      <c r="AA486" s="103"/>
      <c r="AB486" s="165"/>
      <c r="AC486" s="124"/>
      <c r="AD486" s="124"/>
    </row>
    <row r="487" spans="1:30" ht="12.75" x14ac:dyDescent="0.2">
      <c r="A487" s="48"/>
      <c r="B487" s="48"/>
      <c r="C487" s="47"/>
      <c r="Q487" s="30"/>
      <c r="R487" s="45"/>
      <c r="S487" s="33"/>
      <c r="T487" s="30"/>
      <c r="U487" s="126"/>
      <c r="V487" s="169"/>
      <c r="W487" s="124"/>
      <c r="X487" s="103"/>
      <c r="Y487" s="104"/>
      <c r="Z487" s="103"/>
      <c r="AA487" s="103"/>
      <c r="AB487" s="165"/>
      <c r="AC487" s="124"/>
      <c r="AD487" s="124"/>
    </row>
    <row r="488" spans="1:30" ht="12.75" x14ac:dyDescent="0.2">
      <c r="A488" s="48"/>
      <c r="B488" s="48"/>
      <c r="C488" s="47"/>
      <c r="Q488" s="30"/>
      <c r="R488" s="45"/>
      <c r="S488" s="33"/>
      <c r="T488" s="30"/>
      <c r="U488" s="126"/>
      <c r="V488" s="169"/>
      <c r="W488" s="124"/>
      <c r="X488" s="103"/>
      <c r="Y488" s="104"/>
      <c r="Z488" s="103"/>
      <c r="AA488" s="103"/>
      <c r="AB488" s="165"/>
      <c r="AC488" s="124"/>
      <c r="AD488" s="124"/>
    </row>
    <row r="489" spans="1:30" ht="12.75" x14ac:dyDescent="0.2">
      <c r="A489" s="48"/>
      <c r="B489" s="48"/>
      <c r="C489" s="47"/>
      <c r="Q489" s="30"/>
      <c r="R489" s="45"/>
      <c r="S489" s="33"/>
      <c r="T489" s="30"/>
      <c r="U489" s="126"/>
      <c r="V489" s="169"/>
      <c r="W489" s="124"/>
      <c r="X489" s="103"/>
      <c r="Y489" s="104"/>
      <c r="Z489" s="103"/>
      <c r="AA489" s="103"/>
      <c r="AB489" s="165"/>
      <c r="AC489" s="124"/>
      <c r="AD489" s="124"/>
    </row>
    <row r="490" spans="1:30" ht="12.75" x14ac:dyDescent="0.2">
      <c r="A490" s="48"/>
      <c r="B490" s="48"/>
      <c r="C490" s="47"/>
      <c r="Q490" s="30"/>
      <c r="R490" s="45"/>
      <c r="S490" s="33"/>
      <c r="T490" s="30"/>
      <c r="U490" s="126"/>
      <c r="V490" s="169"/>
      <c r="W490" s="124"/>
      <c r="X490" s="103"/>
      <c r="Y490" s="104"/>
      <c r="Z490" s="103"/>
      <c r="AA490" s="103"/>
      <c r="AB490" s="165"/>
      <c r="AC490" s="124"/>
      <c r="AD490" s="124"/>
    </row>
    <row r="491" spans="1:30" ht="12.75" x14ac:dyDescent="0.2">
      <c r="A491" s="48"/>
      <c r="B491" s="48"/>
      <c r="C491" s="47"/>
      <c r="Q491" s="30"/>
      <c r="R491" s="45"/>
      <c r="S491" s="33"/>
      <c r="T491" s="30"/>
      <c r="U491" s="126"/>
      <c r="V491" s="169"/>
      <c r="W491" s="124"/>
      <c r="X491" s="103"/>
      <c r="Y491" s="104"/>
      <c r="Z491" s="103"/>
      <c r="AA491" s="103"/>
      <c r="AB491" s="165"/>
      <c r="AC491" s="124"/>
      <c r="AD491" s="124"/>
    </row>
    <row r="492" spans="1:30" ht="12.75" x14ac:dyDescent="0.2">
      <c r="A492" s="48"/>
      <c r="B492" s="48"/>
      <c r="C492" s="47"/>
      <c r="Q492" s="30"/>
      <c r="R492" s="45"/>
      <c r="S492" s="33"/>
      <c r="T492" s="30"/>
      <c r="U492" s="126"/>
      <c r="V492" s="169"/>
      <c r="W492" s="124"/>
      <c r="X492" s="103"/>
      <c r="Y492" s="104"/>
      <c r="Z492" s="103"/>
      <c r="AA492" s="103"/>
      <c r="AB492" s="165"/>
      <c r="AC492" s="124"/>
      <c r="AD492" s="124"/>
    </row>
    <row r="493" spans="1:30" ht="12.75" x14ac:dyDescent="0.2">
      <c r="A493" s="48"/>
      <c r="B493" s="48"/>
      <c r="C493" s="47"/>
      <c r="Q493" s="30"/>
      <c r="R493" s="45"/>
      <c r="S493" s="33"/>
      <c r="T493" s="30"/>
      <c r="U493" s="126"/>
      <c r="V493" s="169"/>
      <c r="W493" s="124"/>
      <c r="X493" s="103"/>
      <c r="Y493" s="104"/>
      <c r="Z493" s="103"/>
      <c r="AA493" s="103"/>
      <c r="AB493" s="165"/>
      <c r="AC493" s="124"/>
      <c r="AD493" s="124"/>
    </row>
    <row r="494" spans="1:30" ht="12.75" x14ac:dyDescent="0.2">
      <c r="A494" s="48"/>
      <c r="B494" s="48"/>
      <c r="C494" s="47"/>
      <c r="Q494" s="30"/>
      <c r="R494" s="45"/>
      <c r="S494" s="33"/>
      <c r="T494" s="30"/>
      <c r="U494" s="126"/>
      <c r="V494" s="169"/>
      <c r="W494" s="124"/>
      <c r="X494" s="103"/>
      <c r="Y494" s="104"/>
      <c r="Z494" s="103"/>
      <c r="AA494" s="103"/>
      <c r="AB494" s="165"/>
      <c r="AC494" s="124"/>
      <c r="AD494" s="124"/>
    </row>
    <row r="495" spans="1:30" ht="12.75" x14ac:dyDescent="0.2">
      <c r="A495" s="48"/>
      <c r="B495" s="48"/>
      <c r="C495" s="47"/>
      <c r="Q495" s="30"/>
      <c r="R495" s="45"/>
      <c r="S495" s="33"/>
      <c r="T495" s="30"/>
      <c r="U495" s="126"/>
      <c r="V495" s="169"/>
      <c r="W495" s="124"/>
      <c r="X495" s="103"/>
      <c r="Y495" s="104"/>
      <c r="Z495" s="103"/>
      <c r="AA495" s="103"/>
      <c r="AB495" s="165"/>
      <c r="AC495" s="124"/>
      <c r="AD495" s="124"/>
    </row>
    <row r="496" spans="1:30" ht="12.75" x14ac:dyDescent="0.2">
      <c r="A496" s="48"/>
      <c r="B496" s="48"/>
      <c r="C496" s="47"/>
      <c r="Q496" s="30"/>
      <c r="R496" s="45"/>
      <c r="S496" s="33"/>
      <c r="T496" s="30"/>
      <c r="U496" s="126"/>
      <c r="V496" s="169"/>
      <c r="W496" s="124"/>
      <c r="X496" s="103"/>
      <c r="Y496" s="104"/>
      <c r="Z496" s="103"/>
      <c r="AA496" s="103"/>
      <c r="AB496" s="165"/>
      <c r="AC496" s="124"/>
      <c r="AD496" s="124"/>
    </row>
    <row r="497" spans="1:30" ht="12.75" x14ac:dyDescent="0.2">
      <c r="A497" s="48"/>
      <c r="B497" s="48"/>
      <c r="C497" s="47"/>
      <c r="Q497" s="30"/>
      <c r="R497" s="45"/>
      <c r="S497" s="33"/>
      <c r="T497" s="30"/>
      <c r="U497" s="126"/>
      <c r="V497" s="169"/>
      <c r="W497" s="124"/>
      <c r="X497" s="103"/>
      <c r="Y497" s="104"/>
      <c r="Z497" s="103"/>
      <c r="AA497" s="103"/>
      <c r="AB497" s="165"/>
      <c r="AC497" s="124"/>
      <c r="AD497" s="124"/>
    </row>
    <row r="498" spans="1:30" ht="12.75" x14ac:dyDescent="0.2">
      <c r="A498" s="48"/>
      <c r="B498" s="48"/>
      <c r="C498" s="47"/>
      <c r="Q498" s="30"/>
      <c r="R498" s="45"/>
      <c r="S498" s="33"/>
      <c r="T498" s="30"/>
      <c r="U498" s="126"/>
      <c r="V498" s="169"/>
      <c r="W498" s="124"/>
      <c r="X498" s="103"/>
      <c r="Y498" s="104"/>
      <c r="Z498" s="103"/>
      <c r="AA498" s="103"/>
      <c r="AB498" s="165"/>
      <c r="AC498" s="124"/>
      <c r="AD498" s="124"/>
    </row>
    <row r="499" spans="1:30" ht="12.75" x14ac:dyDescent="0.2">
      <c r="A499" s="48"/>
      <c r="B499" s="48"/>
      <c r="C499" s="47"/>
      <c r="Q499" s="30"/>
      <c r="R499" s="45"/>
      <c r="S499" s="33"/>
      <c r="T499" s="30"/>
      <c r="U499" s="126"/>
      <c r="V499" s="169"/>
      <c r="W499" s="124"/>
      <c r="X499" s="103"/>
      <c r="Y499" s="104"/>
      <c r="Z499" s="103"/>
      <c r="AA499" s="103"/>
      <c r="AB499" s="165"/>
      <c r="AC499" s="124"/>
      <c r="AD499" s="124"/>
    </row>
    <row r="500" spans="1:30" ht="12.75" x14ac:dyDescent="0.2">
      <c r="A500" s="48"/>
      <c r="B500" s="48"/>
      <c r="C500" s="47"/>
      <c r="Q500" s="30"/>
      <c r="R500" s="45"/>
      <c r="S500" s="33"/>
      <c r="T500" s="30"/>
      <c r="U500" s="126"/>
      <c r="V500" s="169"/>
      <c r="W500" s="124"/>
      <c r="X500" s="103"/>
      <c r="Y500" s="104"/>
      <c r="Z500" s="103"/>
      <c r="AA500" s="103"/>
      <c r="AB500" s="165"/>
      <c r="AC500" s="124"/>
      <c r="AD500" s="124"/>
    </row>
    <row r="501" spans="1:30" ht="12.75" x14ac:dyDescent="0.2">
      <c r="A501" s="48"/>
      <c r="B501" s="48"/>
      <c r="C501" s="47"/>
      <c r="Q501" s="30"/>
      <c r="R501" s="45"/>
      <c r="S501" s="33"/>
      <c r="T501" s="30"/>
      <c r="U501" s="126"/>
      <c r="V501" s="169"/>
      <c r="W501" s="124"/>
      <c r="X501" s="103"/>
      <c r="Y501" s="104"/>
      <c r="Z501" s="103"/>
      <c r="AA501" s="103"/>
      <c r="AB501" s="165"/>
      <c r="AC501" s="124"/>
      <c r="AD501" s="124"/>
    </row>
    <row r="502" spans="1:30" ht="12.75" x14ac:dyDescent="0.2">
      <c r="A502" s="48"/>
      <c r="B502" s="48"/>
      <c r="C502" s="47"/>
      <c r="Q502" s="30"/>
      <c r="R502" s="45"/>
      <c r="S502" s="33"/>
      <c r="T502" s="30"/>
      <c r="U502" s="126"/>
      <c r="V502" s="169"/>
      <c r="W502" s="124"/>
      <c r="X502" s="103"/>
      <c r="Y502" s="104"/>
      <c r="Z502" s="103"/>
      <c r="AA502" s="103"/>
      <c r="AB502" s="165"/>
      <c r="AC502" s="124"/>
      <c r="AD502" s="124"/>
    </row>
    <row r="503" spans="1:30" ht="12.75" x14ac:dyDescent="0.2">
      <c r="A503" s="48"/>
      <c r="B503" s="48"/>
      <c r="C503" s="47"/>
      <c r="Q503" s="30"/>
      <c r="R503" s="45"/>
      <c r="S503" s="33"/>
      <c r="T503" s="30"/>
      <c r="U503" s="126"/>
      <c r="V503" s="169"/>
      <c r="W503" s="124"/>
      <c r="X503" s="103"/>
      <c r="Y503" s="104"/>
      <c r="Z503" s="103"/>
      <c r="AA503" s="103"/>
      <c r="AB503" s="165"/>
      <c r="AC503" s="124"/>
      <c r="AD503" s="124"/>
    </row>
    <row r="504" spans="1:30" ht="12.75" x14ac:dyDescent="0.2">
      <c r="A504" s="48"/>
      <c r="B504" s="48"/>
      <c r="C504" s="47"/>
      <c r="Q504" s="30"/>
      <c r="R504" s="45"/>
      <c r="S504" s="33"/>
      <c r="T504" s="30"/>
      <c r="U504" s="126"/>
      <c r="V504" s="169"/>
      <c r="W504" s="124"/>
      <c r="X504" s="103"/>
      <c r="Y504" s="104"/>
      <c r="Z504" s="103"/>
      <c r="AA504" s="103"/>
      <c r="AB504" s="165"/>
      <c r="AC504" s="124"/>
      <c r="AD504" s="124"/>
    </row>
    <row r="505" spans="1:30" ht="12.75" x14ac:dyDescent="0.2">
      <c r="A505" s="48"/>
      <c r="B505" s="48"/>
      <c r="C505" s="47"/>
      <c r="Q505" s="30"/>
      <c r="R505" s="45"/>
      <c r="S505" s="33"/>
      <c r="T505" s="30"/>
      <c r="U505" s="126"/>
      <c r="V505" s="169"/>
      <c r="W505" s="124"/>
      <c r="X505" s="103"/>
      <c r="Y505" s="104"/>
      <c r="Z505" s="103"/>
      <c r="AA505" s="103"/>
      <c r="AB505" s="165"/>
      <c r="AC505" s="124"/>
      <c r="AD505" s="124"/>
    </row>
    <row r="506" spans="1:30" ht="12.75" x14ac:dyDescent="0.2">
      <c r="A506" s="48"/>
      <c r="B506" s="48"/>
      <c r="C506" s="47"/>
      <c r="Q506" s="30"/>
      <c r="R506" s="45"/>
      <c r="S506" s="33"/>
      <c r="T506" s="30"/>
      <c r="U506" s="126"/>
      <c r="V506" s="169"/>
      <c r="W506" s="124"/>
      <c r="X506" s="103"/>
      <c r="Y506" s="104"/>
      <c r="Z506" s="103"/>
      <c r="AA506" s="103"/>
      <c r="AB506" s="165"/>
      <c r="AC506" s="124"/>
      <c r="AD506" s="124"/>
    </row>
    <row r="507" spans="1:30" ht="12.75" x14ac:dyDescent="0.2">
      <c r="A507" s="48"/>
      <c r="B507" s="48"/>
      <c r="C507" s="47"/>
      <c r="Q507" s="30"/>
      <c r="R507" s="45"/>
      <c r="S507" s="33"/>
      <c r="T507" s="30"/>
      <c r="U507" s="126"/>
      <c r="V507" s="169"/>
      <c r="W507" s="124"/>
      <c r="X507" s="103"/>
      <c r="Y507" s="104"/>
      <c r="Z507" s="103"/>
      <c r="AA507" s="103"/>
      <c r="AB507" s="165"/>
      <c r="AC507" s="124"/>
      <c r="AD507" s="124"/>
    </row>
    <row r="508" spans="1:30" ht="12.75" x14ac:dyDescent="0.2">
      <c r="A508" s="48"/>
      <c r="B508" s="48"/>
      <c r="C508" s="47"/>
      <c r="Q508" s="30"/>
      <c r="R508" s="45"/>
      <c r="S508" s="33"/>
      <c r="T508" s="30"/>
      <c r="U508" s="126"/>
      <c r="V508" s="169"/>
      <c r="W508" s="124"/>
      <c r="X508" s="103"/>
      <c r="Y508" s="104"/>
      <c r="Z508" s="103"/>
      <c r="AA508" s="103"/>
      <c r="AB508" s="165"/>
      <c r="AC508" s="124"/>
      <c r="AD508" s="124"/>
    </row>
    <row r="509" spans="1:30" ht="12.75" x14ac:dyDescent="0.2">
      <c r="A509" s="48"/>
      <c r="B509" s="48"/>
      <c r="C509" s="47"/>
      <c r="Q509" s="30"/>
      <c r="R509" s="45"/>
      <c r="S509" s="33"/>
      <c r="T509" s="30"/>
      <c r="U509" s="126"/>
      <c r="V509" s="169"/>
      <c r="W509" s="124"/>
      <c r="X509" s="103"/>
      <c r="Y509" s="104"/>
      <c r="Z509" s="103"/>
      <c r="AA509" s="103"/>
      <c r="AB509" s="165"/>
      <c r="AC509" s="124"/>
      <c r="AD509" s="124"/>
    </row>
    <row r="510" spans="1:30" ht="12.75" x14ac:dyDescent="0.2">
      <c r="A510" s="48"/>
      <c r="B510" s="48"/>
      <c r="C510" s="47"/>
      <c r="Q510" s="30"/>
      <c r="R510" s="45"/>
      <c r="S510" s="33"/>
      <c r="T510" s="30"/>
      <c r="U510" s="126"/>
      <c r="V510" s="169"/>
      <c r="W510" s="124"/>
      <c r="X510" s="103"/>
      <c r="Y510" s="104"/>
      <c r="Z510" s="103"/>
      <c r="AA510" s="103"/>
      <c r="AB510" s="165"/>
      <c r="AC510" s="124"/>
      <c r="AD510" s="124"/>
    </row>
    <row r="511" spans="1:30" ht="12.75" x14ac:dyDescent="0.2">
      <c r="A511" s="48"/>
      <c r="B511" s="48"/>
      <c r="C511" s="47"/>
      <c r="Q511" s="30"/>
      <c r="R511" s="45"/>
      <c r="S511" s="33"/>
      <c r="T511" s="30"/>
      <c r="U511" s="126"/>
      <c r="V511" s="169"/>
      <c r="W511" s="124"/>
      <c r="X511" s="103"/>
      <c r="Y511" s="104"/>
      <c r="Z511" s="103"/>
      <c r="AA511" s="103"/>
      <c r="AB511" s="165"/>
      <c r="AC511" s="124"/>
      <c r="AD511" s="124"/>
    </row>
    <row r="512" spans="1:30" ht="12.75" x14ac:dyDescent="0.2">
      <c r="A512" s="48"/>
      <c r="B512" s="48"/>
      <c r="C512" s="47"/>
      <c r="Q512" s="30"/>
      <c r="R512" s="45"/>
      <c r="S512" s="33"/>
      <c r="T512" s="30"/>
      <c r="U512" s="126"/>
      <c r="V512" s="169"/>
      <c r="W512" s="124"/>
      <c r="X512" s="103"/>
      <c r="Y512" s="104"/>
      <c r="Z512" s="103"/>
      <c r="AA512" s="103"/>
      <c r="AB512" s="165"/>
      <c r="AC512" s="124"/>
      <c r="AD512" s="124"/>
    </row>
    <row r="513" spans="1:30" ht="12.75" x14ac:dyDescent="0.2">
      <c r="A513" s="48"/>
      <c r="B513" s="48"/>
      <c r="C513" s="47"/>
      <c r="Q513" s="30"/>
      <c r="R513" s="45"/>
      <c r="S513" s="33"/>
      <c r="T513" s="30"/>
      <c r="U513" s="126"/>
      <c r="V513" s="169"/>
      <c r="W513" s="124"/>
      <c r="X513" s="103"/>
      <c r="Y513" s="104"/>
      <c r="Z513" s="103"/>
      <c r="AA513" s="103"/>
      <c r="AB513" s="165"/>
      <c r="AC513" s="124"/>
      <c r="AD513" s="124"/>
    </row>
    <row r="514" spans="1:30" ht="12.75" x14ac:dyDescent="0.2">
      <c r="A514" s="48"/>
      <c r="B514" s="48"/>
      <c r="C514" s="47"/>
      <c r="Q514" s="30"/>
      <c r="R514" s="45"/>
      <c r="S514" s="33"/>
      <c r="T514" s="30"/>
      <c r="U514" s="126"/>
      <c r="V514" s="169"/>
      <c r="W514" s="124"/>
      <c r="X514" s="103"/>
      <c r="Y514" s="104"/>
      <c r="Z514" s="103"/>
      <c r="AA514" s="103"/>
      <c r="AB514" s="165"/>
      <c r="AC514" s="124"/>
      <c r="AD514" s="124"/>
    </row>
    <row r="515" spans="1:30" ht="12.75" x14ac:dyDescent="0.2">
      <c r="A515" s="48"/>
      <c r="B515" s="48"/>
      <c r="C515" s="47"/>
      <c r="Q515" s="30"/>
      <c r="R515" s="45"/>
      <c r="S515" s="33"/>
      <c r="T515" s="30"/>
      <c r="U515" s="126"/>
      <c r="V515" s="169"/>
      <c r="W515" s="124"/>
      <c r="X515" s="103"/>
      <c r="Y515" s="104"/>
      <c r="Z515" s="103"/>
      <c r="AA515" s="103"/>
      <c r="AB515" s="165"/>
      <c r="AC515" s="124"/>
      <c r="AD515" s="124"/>
    </row>
    <row r="516" spans="1:30" ht="12.75" x14ac:dyDescent="0.2">
      <c r="A516" s="48"/>
      <c r="B516" s="48"/>
      <c r="C516" s="47"/>
      <c r="Q516" s="30"/>
      <c r="R516" s="45"/>
      <c r="S516" s="33"/>
      <c r="T516" s="30"/>
      <c r="U516" s="126"/>
      <c r="V516" s="169"/>
      <c r="W516" s="124"/>
      <c r="X516" s="103"/>
      <c r="Y516" s="104"/>
      <c r="Z516" s="103"/>
      <c r="AA516" s="103"/>
      <c r="AB516" s="165"/>
      <c r="AC516" s="124"/>
      <c r="AD516" s="124"/>
    </row>
    <row r="517" spans="1:30" ht="12.75" x14ac:dyDescent="0.2">
      <c r="A517" s="48"/>
      <c r="B517" s="48"/>
      <c r="C517" s="47"/>
      <c r="Q517" s="30"/>
      <c r="R517" s="45"/>
      <c r="S517" s="33"/>
      <c r="T517" s="30"/>
      <c r="U517" s="126"/>
      <c r="V517" s="169"/>
      <c r="W517" s="124"/>
      <c r="X517" s="103"/>
      <c r="Y517" s="104"/>
      <c r="Z517" s="103"/>
      <c r="AA517" s="103"/>
      <c r="AB517" s="165"/>
      <c r="AC517" s="124"/>
      <c r="AD517" s="124"/>
    </row>
    <row r="518" spans="1:30" ht="12.75" x14ac:dyDescent="0.2">
      <c r="A518" s="48"/>
      <c r="B518" s="48"/>
      <c r="C518" s="47"/>
      <c r="Q518" s="30"/>
      <c r="R518" s="45"/>
      <c r="S518" s="33"/>
      <c r="T518" s="30"/>
      <c r="U518" s="126"/>
      <c r="V518" s="169"/>
      <c r="W518" s="124"/>
      <c r="X518" s="103"/>
      <c r="Y518" s="104"/>
      <c r="Z518" s="103"/>
      <c r="AA518" s="103"/>
      <c r="AB518" s="165"/>
      <c r="AC518" s="124"/>
      <c r="AD518" s="124"/>
    </row>
    <row r="519" spans="1:30" x14ac:dyDescent="0.2">
      <c r="A519" s="48"/>
      <c r="B519" s="48"/>
      <c r="C519" s="47"/>
    </row>
    <row r="520" spans="1:30" x14ac:dyDescent="0.2">
      <c r="A520" s="48"/>
      <c r="B520" s="48"/>
      <c r="C520" s="47"/>
    </row>
    <row r="521" spans="1:30" x14ac:dyDescent="0.2">
      <c r="A521" s="48"/>
      <c r="B521" s="48"/>
      <c r="C521" s="47"/>
    </row>
    <row r="522" spans="1:30" x14ac:dyDescent="0.2">
      <c r="A522" s="48"/>
      <c r="B522" s="48"/>
      <c r="C522" s="47"/>
    </row>
    <row r="523" spans="1:30" x14ac:dyDescent="0.2">
      <c r="A523" s="48"/>
      <c r="B523" s="48"/>
      <c r="C523" s="47"/>
    </row>
    <row r="524" spans="1:30" x14ac:dyDescent="0.2">
      <c r="A524" s="48"/>
      <c r="B524" s="48"/>
      <c r="C524" s="47"/>
    </row>
    <row r="525" spans="1:30" x14ac:dyDescent="0.2">
      <c r="A525" s="48"/>
      <c r="B525" s="48"/>
      <c r="C525" s="47"/>
    </row>
    <row r="526" spans="1:30" x14ac:dyDescent="0.2">
      <c r="A526" s="48"/>
      <c r="B526" s="48"/>
      <c r="C526" s="47"/>
    </row>
    <row r="527" spans="1:30" x14ac:dyDescent="0.2">
      <c r="A527" s="48"/>
      <c r="B527" s="48"/>
      <c r="C527" s="47"/>
    </row>
    <row r="528" spans="1:30" x14ac:dyDescent="0.2">
      <c r="A528" s="48"/>
      <c r="B528" s="48"/>
      <c r="C528" s="47"/>
    </row>
    <row r="529" spans="1:3" x14ac:dyDescent="0.2">
      <c r="A529" s="48"/>
      <c r="B529" s="48"/>
      <c r="C529" s="47"/>
    </row>
    <row r="530" spans="1:3" x14ac:dyDescent="0.2">
      <c r="A530" s="48"/>
      <c r="B530" s="48"/>
      <c r="C530" s="47"/>
    </row>
    <row r="531" spans="1:3" x14ac:dyDescent="0.2">
      <c r="A531" s="48"/>
      <c r="B531" s="48"/>
      <c r="C531" s="47"/>
    </row>
    <row r="532" spans="1:3" x14ac:dyDescent="0.2">
      <c r="A532" s="48"/>
      <c r="B532" s="48"/>
      <c r="C532" s="47"/>
    </row>
    <row r="533" spans="1:3" x14ac:dyDescent="0.2">
      <c r="A533" s="48"/>
      <c r="B533" s="48"/>
      <c r="C533" s="47"/>
    </row>
    <row r="534" spans="1:3" x14ac:dyDescent="0.2">
      <c r="A534" s="48"/>
      <c r="B534" s="48"/>
      <c r="C534" s="47"/>
    </row>
    <row r="535" spans="1:3" x14ac:dyDescent="0.2">
      <c r="A535" s="48"/>
      <c r="B535" s="48"/>
      <c r="C535" s="47"/>
    </row>
    <row r="536" spans="1:3" x14ac:dyDescent="0.2">
      <c r="A536" s="48"/>
      <c r="B536" s="48"/>
      <c r="C536" s="47"/>
    </row>
    <row r="537" spans="1:3" x14ac:dyDescent="0.2">
      <c r="A537" s="48"/>
      <c r="B537" s="48"/>
      <c r="C537" s="47"/>
    </row>
    <row r="538" spans="1:3" x14ac:dyDescent="0.2">
      <c r="A538" s="48"/>
      <c r="B538" s="48"/>
      <c r="C538" s="47"/>
    </row>
    <row r="539" spans="1:3" x14ac:dyDescent="0.2">
      <c r="A539" s="48"/>
      <c r="B539" s="48"/>
      <c r="C539" s="47"/>
    </row>
    <row r="540" spans="1:3" x14ac:dyDescent="0.2">
      <c r="A540" s="48"/>
      <c r="B540" s="48"/>
      <c r="C540" s="47"/>
    </row>
    <row r="541" spans="1:3" x14ac:dyDescent="0.2">
      <c r="A541" s="48"/>
      <c r="B541" s="48"/>
      <c r="C541" s="47"/>
    </row>
    <row r="542" spans="1:3" x14ac:dyDescent="0.2">
      <c r="A542" s="48"/>
      <c r="B542" s="48"/>
      <c r="C542" s="47"/>
    </row>
    <row r="543" spans="1:3" x14ac:dyDescent="0.2">
      <c r="A543" s="48"/>
      <c r="B543" s="48"/>
      <c r="C543" s="47"/>
    </row>
    <row r="544" spans="1:3" x14ac:dyDescent="0.2">
      <c r="A544" s="48"/>
      <c r="B544" s="48"/>
      <c r="C544" s="47"/>
    </row>
    <row r="545" spans="1:3" x14ac:dyDescent="0.2">
      <c r="A545" s="48"/>
      <c r="B545" s="48"/>
      <c r="C545" s="47"/>
    </row>
    <row r="546" spans="1:3" x14ac:dyDescent="0.2">
      <c r="A546" s="48"/>
      <c r="B546" s="48"/>
      <c r="C546" s="47"/>
    </row>
    <row r="547" spans="1:3" x14ac:dyDescent="0.2">
      <c r="A547" s="48"/>
      <c r="B547" s="48"/>
      <c r="C547" s="47"/>
    </row>
    <row r="548" spans="1:3" x14ac:dyDescent="0.2">
      <c r="A548" s="48"/>
      <c r="B548" s="48"/>
      <c r="C548" s="47"/>
    </row>
    <row r="549" spans="1:3" x14ac:dyDescent="0.2">
      <c r="A549" s="48"/>
      <c r="B549" s="48"/>
      <c r="C549" s="47"/>
    </row>
    <row r="550" spans="1:3" x14ac:dyDescent="0.2">
      <c r="A550" s="48"/>
      <c r="B550" s="48"/>
      <c r="C550" s="47"/>
    </row>
    <row r="551" spans="1:3" x14ac:dyDescent="0.2">
      <c r="A551" s="48"/>
      <c r="B551" s="48"/>
      <c r="C551" s="47"/>
    </row>
    <row r="552" spans="1:3" x14ac:dyDescent="0.2">
      <c r="A552" s="48"/>
      <c r="B552" s="48"/>
      <c r="C552" s="47"/>
    </row>
    <row r="553" spans="1:3" x14ac:dyDescent="0.2">
      <c r="A553" s="48"/>
      <c r="B553" s="48"/>
      <c r="C553" s="47"/>
    </row>
    <row r="554" spans="1:3" x14ac:dyDescent="0.2">
      <c r="A554" s="48"/>
      <c r="B554" s="48"/>
      <c r="C554" s="47"/>
    </row>
    <row r="555" spans="1:3" x14ac:dyDescent="0.2">
      <c r="A555" s="48"/>
      <c r="B555" s="48"/>
      <c r="C555" s="47"/>
    </row>
    <row r="556" spans="1:3" x14ac:dyDescent="0.2">
      <c r="A556" s="48"/>
      <c r="B556" s="48"/>
      <c r="C556" s="47"/>
    </row>
    <row r="557" spans="1:3" x14ac:dyDescent="0.2">
      <c r="A557" s="48"/>
      <c r="B557" s="48"/>
      <c r="C557" s="47"/>
    </row>
    <row r="558" spans="1:3" x14ac:dyDescent="0.2">
      <c r="A558" s="48"/>
      <c r="B558" s="48"/>
      <c r="C558" s="47"/>
    </row>
    <row r="559" spans="1:3" x14ac:dyDescent="0.2">
      <c r="A559" s="48"/>
      <c r="B559" s="48"/>
      <c r="C559" s="47"/>
    </row>
    <row r="560" spans="1:3" x14ac:dyDescent="0.2">
      <c r="A560" s="48"/>
      <c r="B560" s="48"/>
      <c r="C560" s="47"/>
    </row>
    <row r="561" spans="1:3" x14ac:dyDescent="0.2">
      <c r="A561" s="48"/>
      <c r="B561" s="48"/>
      <c r="C561" s="47"/>
    </row>
    <row r="562" spans="1:3" x14ac:dyDescent="0.2">
      <c r="A562" s="48"/>
      <c r="B562" s="48"/>
      <c r="C562" s="47"/>
    </row>
    <row r="563" spans="1:3" x14ac:dyDescent="0.2">
      <c r="A563" s="48"/>
      <c r="B563" s="48"/>
      <c r="C563" s="47"/>
    </row>
    <row r="564" spans="1:3" x14ac:dyDescent="0.2">
      <c r="A564" s="48"/>
      <c r="B564" s="48"/>
      <c r="C564" s="47"/>
    </row>
    <row r="565" spans="1:3" x14ac:dyDescent="0.2">
      <c r="A565" s="48"/>
      <c r="B565" s="48"/>
      <c r="C565" s="47"/>
    </row>
    <row r="566" spans="1:3" x14ac:dyDescent="0.2">
      <c r="A566" s="48"/>
      <c r="B566" s="48"/>
      <c r="C566" s="47"/>
    </row>
    <row r="567" spans="1:3" x14ac:dyDescent="0.2">
      <c r="A567" s="48"/>
      <c r="B567" s="48"/>
      <c r="C567" s="47"/>
    </row>
    <row r="568" spans="1:3" x14ac:dyDescent="0.2">
      <c r="A568" s="48"/>
      <c r="B568" s="48"/>
      <c r="C568" s="47"/>
    </row>
    <row r="569" spans="1:3" x14ac:dyDescent="0.2">
      <c r="A569" s="48"/>
      <c r="B569" s="48"/>
      <c r="C569" s="47"/>
    </row>
    <row r="570" spans="1:3" x14ac:dyDescent="0.2">
      <c r="A570" s="48"/>
      <c r="B570" s="48"/>
      <c r="C570" s="47"/>
    </row>
    <row r="571" spans="1:3" x14ac:dyDescent="0.2">
      <c r="A571" s="48"/>
      <c r="B571" s="48"/>
      <c r="C571" s="47"/>
    </row>
    <row r="572" spans="1:3" x14ac:dyDescent="0.2">
      <c r="A572" s="48"/>
      <c r="B572" s="48"/>
      <c r="C572" s="47"/>
    </row>
    <row r="573" spans="1:3" x14ac:dyDescent="0.2">
      <c r="A573" s="48"/>
      <c r="B573" s="48"/>
      <c r="C573" s="47"/>
    </row>
    <row r="574" spans="1:3" x14ac:dyDescent="0.2">
      <c r="A574" s="48"/>
      <c r="B574" s="48"/>
      <c r="C574" s="47"/>
    </row>
    <row r="575" spans="1:3" x14ac:dyDescent="0.2">
      <c r="A575" s="48"/>
      <c r="B575" s="48"/>
      <c r="C575" s="47"/>
    </row>
    <row r="576" spans="1:3" x14ac:dyDescent="0.2">
      <c r="A576" s="48"/>
      <c r="B576" s="48"/>
      <c r="C576" s="47"/>
    </row>
    <row r="577" spans="1:16" x14ac:dyDescent="0.2">
      <c r="A577" s="48"/>
      <c r="B577" s="48"/>
      <c r="C577" s="47"/>
    </row>
    <row r="578" spans="1:16" x14ac:dyDescent="0.2">
      <c r="A578" s="48"/>
      <c r="B578" s="48"/>
      <c r="C578" s="47"/>
    </row>
    <row r="579" spans="1:16" x14ac:dyDescent="0.2">
      <c r="A579" s="48"/>
      <c r="B579" s="48"/>
      <c r="C579" s="47"/>
    </row>
    <row r="580" spans="1:16" x14ac:dyDescent="0.2">
      <c r="A580" s="48"/>
      <c r="B580" s="48"/>
      <c r="C580" s="47"/>
    </row>
    <row r="581" spans="1:16" x14ac:dyDescent="0.2">
      <c r="A581" s="48"/>
      <c r="B581" s="48"/>
      <c r="C581" s="47"/>
    </row>
    <row r="582" spans="1:16" x14ac:dyDescent="0.2">
      <c r="A582" s="48"/>
      <c r="B582" s="48"/>
      <c r="C582" s="47"/>
    </row>
    <row r="583" spans="1:16" x14ac:dyDescent="0.2">
      <c r="A583" s="48"/>
      <c r="B583" s="48"/>
      <c r="C583" s="47"/>
    </row>
    <row r="584" spans="1:16" x14ac:dyDescent="0.2">
      <c r="A584" s="48"/>
      <c r="B584" s="48"/>
      <c r="C584" s="47"/>
      <c r="P584" s="1"/>
    </row>
    <row r="585" spans="1:16" x14ac:dyDescent="0.2">
      <c r="A585" s="48"/>
      <c r="B585" s="48"/>
      <c r="C585" s="47"/>
    </row>
    <row r="586" spans="1:16" x14ac:dyDescent="0.2">
      <c r="A586" s="48"/>
      <c r="B586" s="48"/>
      <c r="C586" s="47"/>
    </row>
    <row r="587" spans="1:16" x14ac:dyDescent="0.2">
      <c r="A587" s="48"/>
      <c r="B587" s="48"/>
      <c r="C587" s="47"/>
    </row>
    <row r="588" spans="1:16" x14ac:dyDescent="0.2">
      <c r="A588" s="48"/>
      <c r="B588" s="48"/>
      <c r="C588" s="47"/>
    </row>
    <row r="589" spans="1:16" x14ac:dyDescent="0.2">
      <c r="A589" s="48"/>
      <c r="B589" s="48"/>
      <c r="C589" s="47"/>
    </row>
    <row r="590" spans="1:16" x14ac:dyDescent="0.2">
      <c r="A590" s="48"/>
      <c r="B590" s="48"/>
      <c r="C590" s="47"/>
    </row>
    <row r="591" spans="1:16" x14ac:dyDescent="0.2">
      <c r="A591" s="48"/>
      <c r="B591" s="48"/>
      <c r="C591" s="47"/>
    </row>
    <row r="592" spans="1:16" x14ac:dyDescent="0.2">
      <c r="A592" s="48"/>
      <c r="B592" s="48"/>
      <c r="C592" s="47"/>
    </row>
    <row r="593" spans="1:3" x14ac:dyDescent="0.2">
      <c r="A593" s="48"/>
      <c r="B593" s="48"/>
      <c r="C593" s="47"/>
    </row>
    <row r="594" spans="1:3" x14ac:dyDescent="0.2">
      <c r="A594" s="48"/>
      <c r="B594" s="48"/>
      <c r="C594" s="47"/>
    </row>
    <row r="595" spans="1:3" x14ac:dyDescent="0.2">
      <c r="A595" s="48"/>
      <c r="B595" s="48"/>
      <c r="C595" s="47"/>
    </row>
    <row r="596" spans="1:3" x14ac:dyDescent="0.2">
      <c r="A596" s="48"/>
      <c r="B596" s="48"/>
      <c r="C596" s="47"/>
    </row>
    <row r="597" spans="1:3" x14ac:dyDescent="0.2">
      <c r="A597" s="48"/>
      <c r="B597" s="48"/>
      <c r="C597" s="47"/>
    </row>
    <row r="598" spans="1:3" x14ac:dyDescent="0.2">
      <c r="A598" s="48"/>
      <c r="B598" s="48"/>
      <c r="C598" s="47"/>
    </row>
    <row r="599" spans="1:3" x14ac:dyDescent="0.2">
      <c r="A599" s="48"/>
      <c r="B599" s="48"/>
      <c r="C599" s="47"/>
    </row>
    <row r="600" spans="1:3" x14ac:dyDescent="0.2">
      <c r="A600" s="48"/>
      <c r="B600" s="48"/>
      <c r="C600" s="47"/>
    </row>
    <row r="601" spans="1:3" x14ac:dyDescent="0.2">
      <c r="A601" s="48"/>
      <c r="B601" s="48"/>
      <c r="C601" s="47"/>
    </row>
    <row r="602" spans="1:3" x14ac:dyDescent="0.2">
      <c r="A602" s="48"/>
      <c r="B602" s="48"/>
      <c r="C602" s="47"/>
    </row>
    <row r="603" spans="1:3" x14ac:dyDescent="0.2">
      <c r="A603" s="48"/>
      <c r="B603" s="48"/>
      <c r="C603" s="47"/>
    </row>
    <row r="604" spans="1:3" x14ac:dyDescent="0.2">
      <c r="A604" s="48"/>
      <c r="B604" s="48"/>
      <c r="C604" s="47"/>
    </row>
    <row r="605" spans="1:3" x14ac:dyDescent="0.2">
      <c r="A605" s="48"/>
      <c r="B605" s="48"/>
      <c r="C605" s="47"/>
    </row>
    <row r="606" spans="1:3" x14ac:dyDescent="0.2">
      <c r="A606" s="48"/>
      <c r="B606" s="48"/>
      <c r="C606" s="47"/>
    </row>
    <row r="607" spans="1:3" x14ac:dyDescent="0.2">
      <c r="A607" s="48"/>
      <c r="B607" s="48"/>
      <c r="C607" s="47"/>
    </row>
    <row r="608" spans="1:3" x14ac:dyDescent="0.2">
      <c r="A608" s="48"/>
      <c r="B608" s="48"/>
      <c r="C608" s="47"/>
    </row>
    <row r="609" spans="1:3" x14ac:dyDescent="0.2">
      <c r="A609" s="48"/>
      <c r="B609" s="48"/>
      <c r="C609" s="47"/>
    </row>
    <row r="610" spans="1:3" x14ac:dyDescent="0.2">
      <c r="A610" s="48"/>
      <c r="B610" s="48"/>
      <c r="C610" s="47"/>
    </row>
    <row r="611" spans="1:3" x14ac:dyDescent="0.2">
      <c r="A611" s="48"/>
      <c r="B611" s="48"/>
      <c r="C611" s="47"/>
    </row>
    <row r="612" spans="1:3" x14ac:dyDescent="0.2">
      <c r="A612" s="48"/>
      <c r="B612" s="48"/>
      <c r="C612" s="47"/>
    </row>
    <row r="613" spans="1:3" x14ac:dyDescent="0.2">
      <c r="A613" s="48"/>
      <c r="B613" s="48"/>
      <c r="C613" s="47"/>
    </row>
    <row r="614" spans="1:3" x14ac:dyDescent="0.2">
      <c r="A614" s="48"/>
      <c r="B614" s="48"/>
      <c r="C614" s="47"/>
    </row>
    <row r="615" spans="1:3" x14ac:dyDescent="0.2">
      <c r="A615" s="48"/>
      <c r="B615" s="48"/>
      <c r="C615" s="47"/>
    </row>
    <row r="616" spans="1:3" x14ac:dyDescent="0.2">
      <c r="A616" s="48"/>
      <c r="B616" s="48"/>
      <c r="C616" s="47"/>
    </row>
    <row r="617" spans="1:3" x14ac:dyDescent="0.2">
      <c r="A617" s="48"/>
      <c r="B617" s="48"/>
      <c r="C617" s="47"/>
    </row>
    <row r="618" spans="1:3" x14ac:dyDescent="0.2">
      <c r="A618" s="48"/>
      <c r="B618" s="48"/>
      <c r="C618" s="47"/>
    </row>
    <row r="619" spans="1:3" x14ac:dyDescent="0.2">
      <c r="A619" s="48"/>
      <c r="B619" s="48"/>
      <c r="C619" s="47"/>
    </row>
    <row r="620" spans="1:3" x14ac:dyDescent="0.2">
      <c r="A620" s="48"/>
      <c r="B620" s="48"/>
      <c r="C620" s="47"/>
    </row>
    <row r="621" spans="1:3" x14ac:dyDescent="0.2">
      <c r="A621" s="48"/>
      <c r="B621" s="48"/>
      <c r="C621" s="47"/>
    </row>
    <row r="622" spans="1:3" x14ac:dyDescent="0.2">
      <c r="A622" s="48"/>
      <c r="B622" s="48"/>
      <c r="C622" s="47"/>
    </row>
    <row r="623" spans="1:3" x14ac:dyDescent="0.2">
      <c r="A623" s="48"/>
      <c r="B623" s="48"/>
      <c r="C623" s="47"/>
    </row>
    <row r="624" spans="1:3" x14ac:dyDescent="0.2">
      <c r="A624" s="48"/>
      <c r="B624" s="48"/>
      <c r="C624" s="47"/>
    </row>
    <row r="625" spans="1:30" x14ac:dyDescent="0.2">
      <c r="A625" s="48"/>
      <c r="B625" s="48"/>
      <c r="C625" s="47"/>
    </row>
    <row r="626" spans="1:30" x14ac:dyDescent="0.2">
      <c r="A626" s="48"/>
      <c r="B626" s="48"/>
      <c r="C626" s="47"/>
    </row>
    <row r="627" spans="1:30" x14ac:dyDescent="0.2">
      <c r="A627" s="48"/>
      <c r="B627" s="48"/>
      <c r="C627" s="47"/>
    </row>
    <row r="628" spans="1:30" x14ac:dyDescent="0.2">
      <c r="A628" s="48"/>
      <c r="B628" s="48"/>
      <c r="C628" s="47"/>
    </row>
    <row r="629" spans="1:30" x14ac:dyDescent="0.2">
      <c r="A629" s="48"/>
      <c r="B629" s="48"/>
      <c r="C629" s="47"/>
    </row>
    <row r="630" spans="1:30" x14ac:dyDescent="0.2">
      <c r="A630" s="48"/>
      <c r="B630" s="48"/>
      <c r="C630" s="47"/>
    </row>
    <row r="631" spans="1:30" s="1" customFormat="1" x14ac:dyDescent="0.2">
      <c r="A631" s="48"/>
      <c r="B631" s="48"/>
      <c r="C631" s="47"/>
      <c r="D631" s="53"/>
      <c r="E631" s="13"/>
      <c r="F631" s="13"/>
      <c r="G631" s="13"/>
      <c r="H631" s="21"/>
      <c r="I631" s="13"/>
      <c r="J631" s="50"/>
      <c r="K631" s="98"/>
      <c r="L631" s="50"/>
      <c r="M631" s="50"/>
      <c r="N631" s="50"/>
      <c r="O631" s="6"/>
      <c r="P631" s="21"/>
      <c r="Q631" s="13"/>
      <c r="R631" s="21"/>
      <c r="S631" s="21"/>
      <c r="T631" s="21"/>
      <c r="U631" s="153"/>
      <c r="V631" s="180"/>
      <c r="W631" s="122"/>
      <c r="X631" s="50"/>
      <c r="Y631" s="65"/>
      <c r="Z631" s="50"/>
      <c r="AA631" s="50"/>
      <c r="AB631" s="163"/>
      <c r="AC631" s="122"/>
      <c r="AD631" s="122"/>
    </row>
    <row r="632" spans="1:30" x14ac:dyDescent="0.2">
      <c r="A632" s="48"/>
      <c r="B632" s="48"/>
      <c r="C632" s="47"/>
    </row>
    <row r="633" spans="1:30" x14ac:dyDescent="0.2">
      <c r="A633" s="48"/>
      <c r="B633" s="48"/>
      <c r="C633" s="47"/>
    </row>
    <row r="634" spans="1:30" x14ac:dyDescent="0.2">
      <c r="A634" s="48"/>
      <c r="B634" s="48"/>
      <c r="C634" s="47"/>
    </row>
    <row r="635" spans="1:30" x14ac:dyDescent="0.2">
      <c r="A635" s="48"/>
      <c r="B635" s="48"/>
      <c r="C635" s="47"/>
    </row>
    <row r="636" spans="1:30" x14ac:dyDescent="0.2">
      <c r="A636" s="48"/>
      <c r="B636" s="48"/>
      <c r="C636" s="47"/>
    </row>
    <row r="637" spans="1:30" x14ac:dyDescent="0.2">
      <c r="A637" s="48"/>
      <c r="B637" s="48"/>
      <c r="C637" s="47"/>
    </row>
    <row r="638" spans="1:30" x14ac:dyDescent="0.2">
      <c r="A638" s="48"/>
      <c r="B638" s="48"/>
      <c r="C638" s="47"/>
    </row>
    <row r="639" spans="1:30" x14ac:dyDescent="0.2">
      <c r="A639" s="48"/>
      <c r="B639" s="48"/>
      <c r="C639" s="47"/>
    </row>
    <row r="640" spans="1:30" x14ac:dyDescent="0.2">
      <c r="A640" s="48"/>
      <c r="B640" s="48"/>
      <c r="C640" s="47"/>
    </row>
    <row r="641" spans="1:30" x14ac:dyDescent="0.2">
      <c r="A641" s="48"/>
      <c r="B641" s="48"/>
      <c r="C641" s="47"/>
    </row>
    <row r="642" spans="1:30" x14ac:dyDescent="0.2">
      <c r="A642" s="48"/>
      <c r="B642" s="48"/>
      <c r="C642" s="47"/>
    </row>
    <row r="643" spans="1:30" x14ac:dyDescent="0.2">
      <c r="A643" s="48"/>
      <c r="B643" s="48"/>
      <c r="C643" s="47"/>
    </row>
    <row r="644" spans="1:30" x14ac:dyDescent="0.2">
      <c r="A644" s="48"/>
      <c r="B644" s="48"/>
      <c r="C644" s="47"/>
    </row>
    <row r="645" spans="1:30" x14ac:dyDescent="0.2">
      <c r="A645" s="48"/>
      <c r="B645" s="48"/>
      <c r="C645" s="47"/>
    </row>
    <row r="646" spans="1:30" x14ac:dyDescent="0.2">
      <c r="A646" s="48"/>
      <c r="B646" s="48"/>
      <c r="C646" s="47"/>
    </row>
    <row r="647" spans="1:30" x14ac:dyDescent="0.2">
      <c r="A647" s="48"/>
      <c r="B647" s="48"/>
      <c r="C647" s="47"/>
    </row>
    <row r="648" spans="1:30" x14ac:dyDescent="0.2">
      <c r="A648" s="48"/>
      <c r="B648" s="48"/>
      <c r="C648" s="47"/>
    </row>
    <row r="649" spans="1:30" x14ac:dyDescent="0.2">
      <c r="A649" s="48"/>
      <c r="B649" s="48"/>
      <c r="C649" s="47"/>
      <c r="Q649" s="1"/>
      <c r="R649" s="1"/>
      <c r="S649" s="1"/>
      <c r="T649" s="1"/>
      <c r="U649" s="155"/>
      <c r="V649" s="182"/>
      <c r="W649" s="125"/>
      <c r="X649" s="61"/>
      <c r="Y649" s="66"/>
      <c r="Z649" s="61"/>
      <c r="AA649" s="61"/>
      <c r="AB649" s="166"/>
      <c r="AC649" s="125"/>
      <c r="AD649" s="125"/>
    </row>
    <row r="650" spans="1:30" x14ac:dyDescent="0.2">
      <c r="A650" s="48"/>
      <c r="B650" s="48"/>
      <c r="C650" s="47"/>
    </row>
    <row r="651" spans="1:30" x14ac:dyDescent="0.2">
      <c r="A651" s="48"/>
      <c r="B651" s="48"/>
      <c r="C651" s="47"/>
    </row>
    <row r="652" spans="1:30" x14ac:dyDescent="0.2">
      <c r="A652" s="48"/>
      <c r="B652" s="48"/>
      <c r="C652" s="47"/>
    </row>
    <row r="653" spans="1:30" x14ac:dyDescent="0.2">
      <c r="A653" s="48"/>
      <c r="B653" s="48"/>
      <c r="C653" s="47"/>
    </row>
    <row r="654" spans="1:30" x14ac:dyDescent="0.2">
      <c r="A654" s="48"/>
      <c r="B654" s="48"/>
      <c r="C654" s="47"/>
    </row>
    <row r="655" spans="1:30" x14ac:dyDescent="0.2">
      <c r="A655" s="48"/>
      <c r="B655" s="48"/>
      <c r="C655" s="47"/>
    </row>
    <row r="656" spans="1:30" x14ac:dyDescent="0.2">
      <c r="A656" s="48"/>
      <c r="B656" s="48"/>
      <c r="C656" s="47"/>
    </row>
    <row r="657" spans="1:3" x14ac:dyDescent="0.2">
      <c r="A657" s="48"/>
      <c r="B657" s="48"/>
      <c r="C657" s="47"/>
    </row>
    <row r="658" spans="1:3" x14ac:dyDescent="0.2">
      <c r="A658" s="48"/>
      <c r="B658" s="48"/>
      <c r="C658" s="47"/>
    </row>
    <row r="659" spans="1:3" x14ac:dyDescent="0.2">
      <c r="A659" s="48"/>
      <c r="B659" s="48"/>
      <c r="C659" s="47"/>
    </row>
    <row r="660" spans="1:3" x14ac:dyDescent="0.2">
      <c r="A660" s="48"/>
      <c r="B660" s="48"/>
      <c r="C660" s="47"/>
    </row>
    <row r="661" spans="1:3" x14ac:dyDescent="0.2">
      <c r="A661" s="48"/>
      <c r="B661" s="48"/>
      <c r="C661" s="47"/>
    </row>
    <row r="662" spans="1:3" x14ac:dyDescent="0.2">
      <c r="A662" s="48"/>
      <c r="B662" s="48"/>
      <c r="C662" s="47"/>
    </row>
    <row r="663" spans="1:3" x14ac:dyDescent="0.2">
      <c r="A663" s="48"/>
      <c r="B663" s="48"/>
      <c r="C663" s="47"/>
    </row>
    <row r="664" spans="1:3" x14ac:dyDescent="0.2">
      <c r="A664" s="48"/>
      <c r="B664" s="48"/>
      <c r="C664" s="47"/>
    </row>
    <row r="665" spans="1:3" x14ac:dyDescent="0.2">
      <c r="A665" s="48"/>
      <c r="B665" s="48"/>
      <c r="C665" s="47"/>
    </row>
    <row r="666" spans="1:3" x14ac:dyDescent="0.2">
      <c r="A666" s="48"/>
      <c r="B666" s="48"/>
      <c r="C666" s="47"/>
    </row>
    <row r="667" spans="1:3" x14ac:dyDescent="0.2">
      <c r="A667" s="48"/>
      <c r="B667" s="48"/>
      <c r="C667" s="47"/>
    </row>
    <row r="668" spans="1:3" x14ac:dyDescent="0.2">
      <c r="A668" s="48"/>
      <c r="B668" s="48"/>
      <c r="C668" s="47"/>
    </row>
    <row r="669" spans="1:3" x14ac:dyDescent="0.2">
      <c r="A669" s="48"/>
      <c r="B669" s="48"/>
      <c r="C669" s="47"/>
    </row>
    <row r="670" spans="1:3" x14ac:dyDescent="0.2">
      <c r="A670" s="48"/>
      <c r="B670" s="48"/>
      <c r="C670" s="47"/>
    </row>
    <row r="671" spans="1:3" x14ac:dyDescent="0.2">
      <c r="A671" s="48"/>
      <c r="B671" s="48"/>
      <c r="C671" s="47"/>
    </row>
    <row r="672" spans="1:3" x14ac:dyDescent="0.2">
      <c r="A672" s="48"/>
      <c r="B672" s="48"/>
      <c r="C672" s="47"/>
    </row>
    <row r="673" spans="1:3" x14ac:dyDescent="0.2">
      <c r="A673" s="48"/>
      <c r="B673" s="48"/>
      <c r="C673" s="47"/>
    </row>
    <row r="674" spans="1:3" x14ac:dyDescent="0.2">
      <c r="A674" s="48"/>
      <c r="B674" s="48"/>
      <c r="C674" s="47"/>
    </row>
    <row r="675" spans="1:3" x14ac:dyDescent="0.2">
      <c r="A675" s="48"/>
      <c r="B675" s="48"/>
      <c r="C675" s="47"/>
    </row>
    <row r="676" spans="1:3" x14ac:dyDescent="0.2">
      <c r="A676" s="48"/>
      <c r="B676" s="48"/>
      <c r="C676" s="47"/>
    </row>
    <row r="677" spans="1:3" x14ac:dyDescent="0.2">
      <c r="A677" s="48"/>
      <c r="B677" s="48"/>
      <c r="C677" s="47"/>
    </row>
    <row r="678" spans="1:3" x14ac:dyDescent="0.2">
      <c r="A678" s="48"/>
      <c r="B678" s="48"/>
      <c r="C678" s="47"/>
    </row>
    <row r="679" spans="1:3" x14ac:dyDescent="0.2">
      <c r="A679" s="48"/>
      <c r="B679" s="48"/>
      <c r="C679" s="47"/>
    </row>
    <row r="680" spans="1:3" x14ac:dyDescent="0.2">
      <c r="A680" s="48"/>
      <c r="B680" s="48"/>
      <c r="C680" s="47"/>
    </row>
    <row r="681" spans="1:3" x14ac:dyDescent="0.2">
      <c r="A681" s="48"/>
      <c r="B681" s="48"/>
      <c r="C681" s="47"/>
    </row>
    <row r="682" spans="1:3" x14ac:dyDescent="0.2">
      <c r="A682" s="48"/>
      <c r="B682" s="48"/>
      <c r="C682" s="47"/>
    </row>
    <row r="683" spans="1:3" x14ac:dyDescent="0.2">
      <c r="A683" s="48"/>
      <c r="B683" s="48"/>
      <c r="C683" s="47"/>
    </row>
    <row r="684" spans="1:3" x14ac:dyDescent="0.2">
      <c r="A684" s="48"/>
      <c r="B684" s="48"/>
      <c r="C684" s="47"/>
    </row>
    <row r="685" spans="1:3" x14ac:dyDescent="0.2">
      <c r="A685" s="48"/>
      <c r="B685" s="48"/>
      <c r="C685" s="47"/>
    </row>
    <row r="686" spans="1:3" x14ac:dyDescent="0.2">
      <c r="A686" s="48"/>
      <c r="B686" s="48"/>
      <c r="C686" s="47"/>
    </row>
    <row r="687" spans="1:3" x14ac:dyDescent="0.2">
      <c r="A687" s="48"/>
      <c r="B687" s="48"/>
      <c r="C687" s="47"/>
    </row>
    <row r="688" spans="1:3" x14ac:dyDescent="0.2">
      <c r="A688" s="48"/>
      <c r="B688" s="48"/>
      <c r="C688" s="47"/>
    </row>
    <row r="689" spans="1:3" x14ac:dyDescent="0.2">
      <c r="A689" s="48"/>
      <c r="B689" s="48"/>
      <c r="C689" s="47"/>
    </row>
    <row r="690" spans="1:3" x14ac:dyDescent="0.2">
      <c r="A690" s="48"/>
      <c r="B690" s="48"/>
      <c r="C690" s="47"/>
    </row>
    <row r="691" spans="1:3" x14ac:dyDescent="0.2">
      <c r="A691" s="48"/>
      <c r="B691" s="48"/>
      <c r="C691" s="47"/>
    </row>
    <row r="692" spans="1:3" x14ac:dyDescent="0.2">
      <c r="A692" s="48"/>
      <c r="B692" s="48"/>
      <c r="C692" s="47"/>
    </row>
    <row r="693" spans="1:3" x14ac:dyDescent="0.2">
      <c r="A693" s="48"/>
      <c r="B693" s="48"/>
      <c r="C693" s="47"/>
    </row>
    <row r="694" spans="1:3" x14ac:dyDescent="0.2">
      <c r="A694" s="48"/>
      <c r="B694" s="48"/>
      <c r="C694" s="47"/>
    </row>
    <row r="695" spans="1:3" x14ac:dyDescent="0.2">
      <c r="A695" s="48"/>
      <c r="B695" s="48"/>
      <c r="C695" s="47"/>
    </row>
    <row r="696" spans="1:3" x14ac:dyDescent="0.2">
      <c r="A696" s="48"/>
      <c r="B696" s="48"/>
      <c r="C696" s="47"/>
    </row>
    <row r="697" spans="1:3" x14ac:dyDescent="0.2">
      <c r="A697" s="48"/>
      <c r="B697" s="48"/>
      <c r="C697" s="47"/>
    </row>
    <row r="698" spans="1:3" x14ac:dyDescent="0.2">
      <c r="A698" s="48"/>
      <c r="B698" s="48"/>
      <c r="C698" s="47"/>
    </row>
    <row r="699" spans="1:3" x14ac:dyDescent="0.2">
      <c r="A699" s="48"/>
      <c r="B699" s="48"/>
      <c r="C699" s="47"/>
    </row>
    <row r="700" spans="1:3" x14ac:dyDescent="0.2">
      <c r="A700" s="48"/>
      <c r="B700" s="48"/>
      <c r="C700" s="47"/>
    </row>
    <row r="701" spans="1:3" x14ac:dyDescent="0.2">
      <c r="A701" s="48"/>
      <c r="B701" s="48"/>
      <c r="C701" s="47"/>
    </row>
    <row r="702" spans="1:3" x14ac:dyDescent="0.2">
      <c r="A702" s="48"/>
      <c r="B702" s="48"/>
      <c r="C702" s="47"/>
    </row>
    <row r="703" spans="1:3" x14ac:dyDescent="0.2">
      <c r="A703" s="48"/>
      <c r="B703" s="48"/>
      <c r="C703" s="47"/>
    </row>
    <row r="704" spans="1:3" x14ac:dyDescent="0.2">
      <c r="A704" s="48"/>
      <c r="B704" s="48"/>
      <c r="C704" s="47"/>
    </row>
    <row r="705" spans="1:3" x14ac:dyDescent="0.2">
      <c r="A705" s="48"/>
      <c r="B705" s="48"/>
      <c r="C705" s="47"/>
    </row>
    <row r="706" spans="1:3" x14ac:dyDescent="0.2">
      <c r="A706" s="48"/>
      <c r="B706" s="48"/>
      <c r="C706" s="47"/>
    </row>
    <row r="707" spans="1:3" x14ac:dyDescent="0.2">
      <c r="A707" s="48"/>
      <c r="B707" s="48"/>
      <c r="C707" s="47"/>
    </row>
    <row r="708" spans="1:3" x14ac:dyDescent="0.2">
      <c r="A708" s="48"/>
      <c r="B708" s="48"/>
      <c r="C708" s="47"/>
    </row>
    <row r="709" spans="1:3" x14ac:dyDescent="0.2">
      <c r="A709" s="48"/>
      <c r="B709" s="48"/>
      <c r="C709" s="47"/>
    </row>
    <row r="710" spans="1:3" x14ac:dyDescent="0.2">
      <c r="A710" s="48"/>
      <c r="B710" s="48"/>
      <c r="C710" s="47"/>
    </row>
    <row r="711" spans="1:3" x14ac:dyDescent="0.2">
      <c r="A711" s="48"/>
      <c r="B711" s="48"/>
      <c r="C711" s="47"/>
    </row>
    <row r="712" spans="1:3" x14ac:dyDescent="0.2">
      <c r="A712" s="48"/>
      <c r="B712" s="48"/>
      <c r="C712" s="47"/>
    </row>
    <row r="713" spans="1:3" x14ac:dyDescent="0.2">
      <c r="A713" s="48"/>
      <c r="B713" s="48"/>
      <c r="C713" s="47"/>
    </row>
    <row r="714" spans="1:3" x14ac:dyDescent="0.2">
      <c r="A714" s="48"/>
      <c r="B714" s="48"/>
      <c r="C714" s="47"/>
    </row>
    <row r="715" spans="1:3" x14ac:dyDescent="0.2">
      <c r="A715" s="48"/>
      <c r="B715" s="48"/>
      <c r="C715" s="47"/>
    </row>
    <row r="716" spans="1:3" x14ac:dyDescent="0.2">
      <c r="A716" s="48"/>
      <c r="B716" s="48"/>
      <c r="C716" s="47"/>
    </row>
    <row r="717" spans="1:3" x14ac:dyDescent="0.2">
      <c r="A717" s="48"/>
      <c r="B717" s="48"/>
      <c r="C717" s="47"/>
    </row>
    <row r="718" spans="1:3" x14ac:dyDescent="0.2">
      <c r="A718" s="48"/>
      <c r="B718" s="48"/>
      <c r="C718" s="47"/>
    </row>
    <row r="719" spans="1:3" x14ac:dyDescent="0.2">
      <c r="A719" s="48"/>
      <c r="B719" s="48"/>
      <c r="C719" s="47"/>
    </row>
    <row r="720" spans="1:3" x14ac:dyDescent="0.2">
      <c r="A720" s="48"/>
      <c r="B720" s="48"/>
      <c r="C720" s="47"/>
    </row>
    <row r="721" spans="1:3" x14ac:dyDescent="0.2">
      <c r="A721" s="48"/>
      <c r="B721" s="48"/>
      <c r="C721" s="47"/>
    </row>
    <row r="722" spans="1:3" x14ac:dyDescent="0.2">
      <c r="A722" s="48"/>
      <c r="B722" s="48"/>
      <c r="C722" s="47"/>
    </row>
    <row r="723" spans="1:3" x14ac:dyDescent="0.2">
      <c r="A723" s="48"/>
      <c r="B723" s="48"/>
      <c r="C723" s="47"/>
    </row>
    <row r="724" spans="1:3" x14ac:dyDescent="0.2">
      <c r="A724" s="48"/>
      <c r="B724" s="48"/>
      <c r="C724" s="47"/>
    </row>
    <row r="725" spans="1:3" x14ac:dyDescent="0.2">
      <c r="A725" s="48"/>
      <c r="B725" s="48"/>
      <c r="C725" s="47"/>
    </row>
    <row r="726" spans="1:3" x14ac:dyDescent="0.2">
      <c r="A726" s="48"/>
      <c r="B726" s="48"/>
      <c r="C726" s="47"/>
    </row>
    <row r="727" spans="1:3" x14ac:dyDescent="0.2">
      <c r="A727" s="48"/>
      <c r="B727" s="48"/>
      <c r="C727" s="47"/>
    </row>
    <row r="728" spans="1:3" x14ac:dyDescent="0.2">
      <c r="A728" s="48"/>
      <c r="B728" s="48"/>
      <c r="C728" s="47"/>
    </row>
    <row r="729" spans="1:3" x14ac:dyDescent="0.2">
      <c r="A729" s="48"/>
      <c r="B729" s="48"/>
      <c r="C729" s="47"/>
    </row>
    <row r="730" spans="1:3" x14ac:dyDescent="0.2">
      <c r="A730" s="48"/>
      <c r="B730" s="48"/>
      <c r="C730" s="47"/>
    </row>
    <row r="731" spans="1:3" x14ac:dyDescent="0.2">
      <c r="A731" s="48"/>
      <c r="B731" s="48"/>
      <c r="C731" s="47"/>
    </row>
    <row r="732" spans="1:3" x14ac:dyDescent="0.2">
      <c r="A732" s="48"/>
      <c r="B732" s="48"/>
      <c r="C732" s="47"/>
    </row>
    <row r="733" spans="1:3" x14ac:dyDescent="0.2">
      <c r="A733" s="48"/>
      <c r="B733" s="48"/>
      <c r="C733" s="47"/>
    </row>
    <row r="734" spans="1:3" x14ac:dyDescent="0.2">
      <c r="A734" s="48"/>
      <c r="B734" s="48"/>
      <c r="C734" s="47"/>
    </row>
    <row r="735" spans="1:3" x14ac:dyDescent="0.2">
      <c r="A735" s="48"/>
      <c r="B735" s="48"/>
      <c r="C735" s="47"/>
    </row>
    <row r="736" spans="1:3" x14ac:dyDescent="0.2">
      <c r="A736" s="48"/>
      <c r="B736" s="48"/>
      <c r="C736" s="47"/>
    </row>
    <row r="737" spans="1:3" x14ac:dyDescent="0.2">
      <c r="A737" s="48"/>
      <c r="B737" s="48"/>
      <c r="C737" s="47"/>
    </row>
    <row r="738" spans="1:3" x14ac:dyDescent="0.2">
      <c r="A738" s="48"/>
      <c r="B738" s="48"/>
      <c r="C738" s="47"/>
    </row>
    <row r="739" spans="1:3" x14ac:dyDescent="0.2">
      <c r="A739" s="48"/>
      <c r="B739" s="48"/>
      <c r="C739" s="47"/>
    </row>
    <row r="740" spans="1:3" x14ac:dyDescent="0.2">
      <c r="A740" s="48"/>
      <c r="B740" s="48"/>
      <c r="C740" s="47"/>
    </row>
    <row r="741" spans="1:3" x14ac:dyDescent="0.2">
      <c r="A741" s="48"/>
      <c r="B741" s="48"/>
      <c r="C741" s="47"/>
    </row>
    <row r="742" spans="1:3" x14ac:dyDescent="0.2">
      <c r="A742" s="48"/>
      <c r="B742" s="48"/>
      <c r="C742" s="47"/>
    </row>
    <row r="743" spans="1:3" x14ac:dyDescent="0.2">
      <c r="A743" s="48"/>
      <c r="B743" s="48"/>
      <c r="C743" s="47"/>
    </row>
    <row r="744" spans="1:3" x14ac:dyDescent="0.2">
      <c r="A744" s="48"/>
      <c r="B744" s="48"/>
      <c r="C744" s="47"/>
    </row>
    <row r="745" spans="1:3" x14ac:dyDescent="0.2">
      <c r="A745" s="48"/>
      <c r="B745" s="48"/>
      <c r="C745" s="47"/>
    </row>
    <row r="746" spans="1:3" x14ac:dyDescent="0.2">
      <c r="A746" s="48"/>
      <c r="B746" s="48"/>
      <c r="C746" s="47"/>
    </row>
    <row r="747" spans="1:3" x14ac:dyDescent="0.2">
      <c r="A747" s="48"/>
      <c r="B747" s="48"/>
      <c r="C747" s="47"/>
    </row>
    <row r="748" spans="1:3" x14ac:dyDescent="0.2">
      <c r="A748" s="48"/>
      <c r="B748" s="48"/>
      <c r="C748" s="47"/>
    </row>
    <row r="749" spans="1:3" x14ac:dyDescent="0.2">
      <c r="A749" s="48"/>
      <c r="B749" s="48"/>
      <c r="C749" s="47"/>
    </row>
    <row r="750" spans="1:3" x14ac:dyDescent="0.2">
      <c r="A750" s="48"/>
      <c r="B750" s="48"/>
      <c r="C750" s="47"/>
    </row>
    <row r="751" spans="1:3" x14ac:dyDescent="0.2">
      <c r="A751" s="48"/>
      <c r="B751" s="48"/>
      <c r="C751" s="47"/>
    </row>
    <row r="752" spans="1:3" x14ac:dyDescent="0.2">
      <c r="A752" s="48"/>
      <c r="B752" s="48"/>
      <c r="C752" s="47"/>
    </row>
    <row r="753" spans="1:3" x14ac:dyDescent="0.2">
      <c r="A753" s="48"/>
      <c r="B753" s="48"/>
      <c r="C753" s="47"/>
    </row>
    <row r="754" spans="1:3" x14ac:dyDescent="0.2">
      <c r="A754" s="48"/>
      <c r="B754" s="48"/>
      <c r="C754" s="47"/>
    </row>
    <row r="755" spans="1:3" x14ac:dyDescent="0.2">
      <c r="A755" s="48"/>
      <c r="B755" s="48"/>
      <c r="C755" s="47"/>
    </row>
    <row r="756" spans="1:3" x14ac:dyDescent="0.2">
      <c r="A756" s="48"/>
      <c r="B756" s="48"/>
      <c r="C756" s="47"/>
    </row>
    <row r="757" spans="1:3" x14ac:dyDescent="0.2">
      <c r="A757" s="48"/>
      <c r="B757" s="48"/>
      <c r="C757" s="47"/>
    </row>
    <row r="758" spans="1:3" x14ac:dyDescent="0.2">
      <c r="A758" s="48"/>
      <c r="B758" s="48"/>
      <c r="C758" s="47"/>
    </row>
    <row r="759" spans="1:3" x14ac:dyDescent="0.2">
      <c r="A759" s="48"/>
      <c r="B759" s="48"/>
      <c r="C759" s="47"/>
    </row>
    <row r="760" spans="1:3" x14ac:dyDescent="0.2">
      <c r="A760" s="48"/>
      <c r="B760" s="48"/>
      <c r="C760" s="47"/>
    </row>
    <row r="761" spans="1:3" x14ac:dyDescent="0.2">
      <c r="A761" s="48"/>
      <c r="B761" s="48"/>
      <c r="C761" s="47"/>
    </row>
    <row r="762" spans="1:3" x14ac:dyDescent="0.2">
      <c r="A762" s="48"/>
      <c r="B762" s="48"/>
      <c r="C762" s="47"/>
    </row>
    <row r="763" spans="1:3" x14ac:dyDescent="0.2">
      <c r="A763" s="48"/>
      <c r="B763" s="48"/>
      <c r="C763" s="47"/>
    </row>
    <row r="764" spans="1:3" x14ac:dyDescent="0.2">
      <c r="A764" s="48"/>
      <c r="B764" s="48"/>
      <c r="C764" s="47"/>
    </row>
    <row r="765" spans="1:3" x14ac:dyDescent="0.2">
      <c r="A765" s="48"/>
      <c r="B765" s="48"/>
      <c r="C765" s="47"/>
    </row>
    <row r="766" spans="1:3" x14ac:dyDescent="0.2">
      <c r="A766" s="48"/>
      <c r="B766" s="48"/>
      <c r="C766" s="47"/>
    </row>
    <row r="767" spans="1:3" x14ac:dyDescent="0.2">
      <c r="A767" s="48"/>
      <c r="B767" s="48"/>
      <c r="C767" s="47"/>
    </row>
    <row r="768" spans="1:3" x14ac:dyDescent="0.2">
      <c r="A768" s="48"/>
      <c r="B768" s="48"/>
      <c r="C768" s="47"/>
    </row>
    <row r="769" spans="1:3" x14ac:dyDescent="0.2">
      <c r="A769" s="48"/>
      <c r="B769" s="48"/>
      <c r="C769" s="47"/>
    </row>
    <row r="770" spans="1:3" x14ac:dyDescent="0.2">
      <c r="A770" s="48"/>
      <c r="B770" s="48"/>
      <c r="C770" s="47"/>
    </row>
    <row r="771" spans="1:3" x14ac:dyDescent="0.2">
      <c r="A771" s="48"/>
      <c r="B771" s="48"/>
      <c r="C771" s="47"/>
    </row>
    <row r="772" spans="1:3" x14ac:dyDescent="0.2">
      <c r="A772" s="48"/>
      <c r="B772" s="48"/>
      <c r="C772" s="47"/>
    </row>
    <row r="773" spans="1:3" x14ac:dyDescent="0.2">
      <c r="A773" s="48"/>
      <c r="B773" s="48"/>
      <c r="C773" s="47"/>
    </row>
    <row r="774" spans="1:3" x14ac:dyDescent="0.2">
      <c r="A774" s="48"/>
      <c r="B774" s="48"/>
      <c r="C774" s="47"/>
    </row>
    <row r="775" spans="1:3" x14ac:dyDescent="0.2">
      <c r="A775" s="48"/>
      <c r="B775" s="48"/>
      <c r="C775" s="47"/>
    </row>
    <row r="776" spans="1:3" x14ac:dyDescent="0.2">
      <c r="A776" s="48"/>
      <c r="B776" s="48"/>
      <c r="C776" s="47"/>
    </row>
    <row r="777" spans="1:3" x14ac:dyDescent="0.2">
      <c r="A777" s="48"/>
      <c r="B777" s="48"/>
      <c r="C777" s="47"/>
    </row>
    <row r="778" spans="1:3" x14ac:dyDescent="0.2">
      <c r="A778" s="48"/>
      <c r="B778" s="48"/>
      <c r="C778" s="47"/>
    </row>
    <row r="779" spans="1:3" x14ac:dyDescent="0.2">
      <c r="A779" s="48"/>
      <c r="B779" s="48"/>
      <c r="C779" s="47"/>
    </row>
    <row r="780" spans="1:3" x14ac:dyDescent="0.2">
      <c r="A780" s="48"/>
      <c r="B780" s="48"/>
      <c r="C780" s="47"/>
    </row>
    <row r="781" spans="1:3" x14ac:dyDescent="0.2">
      <c r="A781" s="48"/>
      <c r="B781" s="48"/>
      <c r="C781" s="47"/>
    </row>
    <row r="782" spans="1:3" x14ac:dyDescent="0.2">
      <c r="A782" s="48"/>
      <c r="B782" s="48"/>
      <c r="C782" s="47"/>
    </row>
    <row r="783" spans="1:3" x14ac:dyDescent="0.2">
      <c r="A783" s="48"/>
      <c r="B783" s="48"/>
      <c r="C783" s="47"/>
    </row>
    <row r="784" spans="1:3" x14ac:dyDescent="0.2">
      <c r="A784" s="48"/>
      <c r="B784" s="48"/>
      <c r="C784" s="47"/>
    </row>
    <row r="785" spans="1:3" x14ac:dyDescent="0.2">
      <c r="A785" s="48"/>
      <c r="B785" s="48"/>
      <c r="C785" s="47"/>
    </row>
    <row r="786" spans="1:3" x14ac:dyDescent="0.2">
      <c r="A786" s="48"/>
      <c r="B786" s="48"/>
      <c r="C786" s="47"/>
    </row>
    <row r="787" spans="1:3" x14ac:dyDescent="0.2">
      <c r="A787" s="48"/>
      <c r="B787" s="48"/>
      <c r="C787" s="47"/>
    </row>
    <row r="788" spans="1:3" x14ac:dyDescent="0.2">
      <c r="A788" s="48"/>
      <c r="B788" s="48"/>
      <c r="C788" s="47"/>
    </row>
    <row r="789" spans="1:3" x14ac:dyDescent="0.2">
      <c r="A789" s="48"/>
      <c r="B789" s="48"/>
      <c r="C789" s="47"/>
    </row>
    <row r="790" spans="1:3" x14ac:dyDescent="0.2">
      <c r="A790" s="48"/>
      <c r="B790" s="48"/>
      <c r="C790" s="47"/>
    </row>
    <row r="791" spans="1:3" x14ac:dyDescent="0.2">
      <c r="A791" s="48"/>
      <c r="B791" s="48"/>
      <c r="C791" s="47"/>
    </row>
    <row r="792" spans="1:3" x14ac:dyDescent="0.2">
      <c r="A792" s="48"/>
      <c r="B792" s="48"/>
      <c r="C792" s="47"/>
    </row>
    <row r="793" spans="1:3" x14ac:dyDescent="0.2">
      <c r="A793" s="48"/>
      <c r="B793" s="48"/>
      <c r="C793" s="47"/>
    </row>
    <row r="794" spans="1:3" x14ac:dyDescent="0.2">
      <c r="A794" s="48"/>
      <c r="B794" s="48"/>
      <c r="C794" s="47"/>
    </row>
    <row r="795" spans="1:3" x14ac:dyDescent="0.2">
      <c r="A795" s="48"/>
      <c r="B795" s="48"/>
      <c r="C795" s="47"/>
    </row>
    <row r="796" spans="1:3" x14ac:dyDescent="0.2">
      <c r="A796" s="48"/>
      <c r="B796" s="48"/>
      <c r="C796" s="47"/>
    </row>
    <row r="797" spans="1:3" x14ac:dyDescent="0.2">
      <c r="A797" s="48"/>
      <c r="B797" s="48"/>
      <c r="C797" s="47"/>
    </row>
    <row r="798" spans="1:3" x14ac:dyDescent="0.2">
      <c r="A798" s="48"/>
      <c r="B798" s="48"/>
      <c r="C798" s="47"/>
    </row>
    <row r="799" spans="1:3" x14ac:dyDescent="0.2">
      <c r="A799" s="48"/>
      <c r="B799" s="48"/>
      <c r="C799" s="47"/>
    </row>
    <row r="800" spans="1:3" x14ac:dyDescent="0.2">
      <c r="A800" s="48"/>
      <c r="B800" s="48"/>
      <c r="C800" s="47"/>
    </row>
    <row r="801" spans="1:3" x14ac:dyDescent="0.2">
      <c r="A801" s="48"/>
      <c r="B801" s="48"/>
      <c r="C801" s="47"/>
    </row>
    <row r="802" spans="1:3" x14ac:dyDescent="0.2">
      <c r="A802" s="48"/>
      <c r="B802" s="48"/>
      <c r="C802" s="47"/>
    </row>
    <row r="803" spans="1:3" x14ac:dyDescent="0.2">
      <c r="A803" s="48"/>
      <c r="B803" s="48"/>
      <c r="C803" s="47"/>
    </row>
    <row r="804" spans="1:3" x14ac:dyDescent="0.2">
      <c r="A804" s="48"/>
      <c r="B804" s="48"/>
      <c r="C804" s="47"/>
    </row>
    <row r="805" spans="1:3" x14ac:dyDescent="0.2">
      <c r="A805" s="48"/>
      <c r="B805" s="48"/>
      <c r="C805" s="47"/>
    </row>
    <row r="806" spans="1:3" x14ac:dyDescent="0.2">
      <c r="A806" s="48"/>
      <c r="B806" s="48"/>
      <c r="C806" s="47"/>
    </row>
    <row r="807" spans="1:3" x14ac:dyDescent="0.2">
      <c r="A807" s="48"/>
      <c r="B807" s="48"/>
      <c r="C807" s="47"/>
    </row>
    <row r="808" spans="1:3" x14ac:dyDescent="0.2">
      <c r="A808" s="48"/>
      <c r="B808" s="48"/>
      <c r="C808" s="47"/>
    </row>
    <row r="809" spans="1:3" x14ac:dyDescent="0.2">
      <c r="A809" s="48"/>
      <c r="B809" s="48"/>
      <c r="C809" s="47"/>
    </row>
    <row r="810" spans="1:3" x14ac:dyDescent="0.2">
      <c r="A810" s="48"/>
      <c r="B810" s="48"/>
      <c r="C810" s="47"/>
    </row>
    <row r="811" spans="1:3" x14ac:dyDescent="0.2">
      <c r="A811" s="48"/>
      <c r="B811" s="48"/>
      <c r="C811" s="47"/>
    </row>
    <row r="812" spans="1:3" x14ac:dyDescent="0.2">
      <c r="A812" s="48"/>
      <c r="B812" s="48"/>
      <c r="C812" s="47"/>
    </row>
    <row r="813" spans="1:3" x14ac:dyDescent="0.2">
      <c r="A813" s="48"/>
      <c r="B813" s="48"/>
      <c r="C813" s="47"/>
    </row>
    <row r="814" spans="1:3" x14ac:dyDescent="0.2">
      <c r="A814" s="48"/>
      <c r="B814" s="48"/>
      <c r="C814" s="47"/>
    </row>
    <row r="815" spans="1:3" x14ac:dyDescent="0.2">
      <c r="A815" s="48"/>
      <c r="B815" s="48"/>
      <c r="C815" s="47"/>
    </row>
    <row r="816" spans="1:3" x14ac:dyDescent="0.2">
      <c r="A816" s="48"/>
      <c r="B816" s="48"/>
      <c r="C816" s="47"/>
    </row>
    <row r="817" spans="1:3" x14ac:dyDescent="0.2">
      <c r="A817" s="48"/>
      <c r="B817" s="48"/>
      <c r="C817" s="47"/>
    </row>
    <row r="818" spans="1:3" x14ac:dyDescent="0.2">
      <c r="A818" s="48"/>
      <c r="B818" s="48"/>
      <c r="C818" s="47"/>
    </row>
    <row r="819" spans="1:3" x14ac:dyDescent="0.2">
      <c r="A819" s="48"/>
      <c r="B819" s="48"/>
      <c r="C819" s="47"/>
    </row>
    <row r="820" spans="1:3" x14ac:dyDescent="0.2">
      <c r="A820" s="48"/>
      <c r="B820" s="48"/>
      <c r="C820" s="47"/>
    </row>
    <row r="821" spans="1:3" x14ac:dyDescent="0.2">
      <c r="A821" s="48"/>
      <c r="B821" s="48"/>
      <c r="C821" s="47"/>
    </row>
    <row r="822" spans="1:3" x14ac:dyDescent="0.2">
      <c r="A822" s="48"/>
      <c r="B822" s="48"/>
      <c r="C822" s="47"/>
    </row>
    <row r="823" spans="1:3" x14ac:dyDescent="0.2">
      <c r="A823" s="48"/>
      <c r="B823" s="48"/>
      <c r="C823" s="47"/>
    </row>
    <row r="824" spans="1:3" x14ac:dyDescent="0.2">
      <c r="A824" s="48"/>
      <c r="B824" s="48"/>
      <c r="C824" s="47"/>
    </row>
    <row r="825" spans="1:3" x14ac:dyDescent="0.2">
      <c r="A825" s="48"/>
      <c r="B825" s="48"/>
      <c r="C825" s="47"/>
    </row>
    <row r="826" spans="1:3" x14ac:dyDescent="0.2">
      <c r="A826" s="48"/>
      <c r="B826" s="48"/>
      <c r="C826" s="47"/>
    </row>
    <row r="827" spans="1:3" x14ac:dyDescent="0.2">
      <c r="A827" s="48"/>
      <c r="B827" s="48"/>
      <c r="C827" s="47"/>
    </row>
    <row r="828" spans="1:3" x14ac:dyDescent="0.2">
      <c r="A828" s="48"/>
      <c r="B828" s="48"/>
      <c r="C828" s="47"/>
    </row>
    <row r="829" spans="1:3" x14ac:dyDescent="0.2">
      <c r="A829" s="48"/>
      <c r="B829" s="48"/>
      <c r="C829" s="47"/>
    </row>
    <row r="830" spans="1:3" x14ac:dyDescent="0.2">
      <c r="A830" s="48"/>
      <c r="B830" s="48"/>
      <c r="C830" s="47"/>
    </row>
    <row r="831" spans="1:3" x14ac:dyDescent="0.2">
      <c r="A831" s="48"/>
      <c r="B831" s="48"/>
      <c r="C831" s="47"/>
    </row>
    <row r="832" spans="1:3" x14ac:dyDescent="0.2">
      <c r="A832" s="48"/>
      <c r="B832" s="48"/>
      <c r="C832" s="47"/>
    </row>
    <row r="833" spans="1:3" x14ac:dyDescent="0.2">
      <c r="A833" s="48"/>
      <c r="B833" s="48"/>
      <c r="C833" s="47"/>
    </row>
    <row r="834" spans="1:3" x14ac:dyDescent="0.2">
      <c r="A834" s="48"/>
      <c r="B834" s="48"/>
      <c r="C834" s="47"/>
    </row>
    <row r="835" spans="1:3" x14ac:dyDescent="0.2">
      <c r="A835" s="48"/>
      <c r="B835" s="48"/>
      <c r="C835" s="47"/>
    </row>
    <row r="836" spans="1:3" x14ac:dyDescent="0.2">
      <c r="A836" s="48"/>
      <c r="B836" s="48"/>
      <c r="C836" s="47"/>
    </row>
    <row r="837" spans="1:3" x14ac:dyDescent="0.2">
      <c r="A837" s="48"/>
      <c r="B837" s="48"/>
      <c r="C837" s="47"/>
    </row>
    <row r="838" spans="1:3" x14ac:dyDescent="0.2">
      <c r="A838" s="48"/>
      <c r="B838" s="48"/>
      <c r="C838" s="47"/>
    </row>
    <row r="839" spans="1:3" x14ac:dyDescent="0.2">
      <c r="A839" s="48"/>
      <c r="B839" s="48"/>
      <c r="C839" s="47"/>
    </row>
    <row r="840" spans="1:3" x14ac:dyDescent="0.2">
      <c r="A840" s="48"/>
      <c r="B840" s="48"/>
      <c r="C840" s="47"/>
    </row>
    <row r="841" spans="1:3" x14ac:dyDescent="0.2">
      <c r="A841" s="48"/>
      <c r="B841" s="48"/>
      <c r="C841" s="47"/>
    </row>
    <row r="842" spans="1:3" x14ac:dyDescent="0.2">
      <c r="A842" s="48"/>
      <c r="B842" s="48"/>
      <c r="C842" s="47"/>
    </row>
    <row r="843" spans="1:3" x14ac:dyDescent="0.2">
      <c r="A843" s="48"/>
      <c r="B843" s="48"/>
      <c r="C843" s="47"/>
    </row>
    <row r="844" spans="1:3" x14ac:dyDescent="0.2">
      <c r="A844" s="48"/>
      <c r="B844" s="48"/>
      <c r="C844" s="47"/>
    </row>
    <row r="845" spans="1:3" x14ac:dyDescent="0.2">
      <c r="A845" s="48"/>
      <c r="B845" s="48"/>
      <c r="C845" s="47"/>
    </row>
    <row r="846" spans="1:3" x14ac:dyDescent="0.2">
      <c r="A846" s="48"/>
      <c r="B846" s="48"/>
      <c r="C846" s="47"/>
    </row>
    <row r="847" spans="1:3" x14ac:dyDescent="0.2">
      <c r="A847" s="48"/>
      <c r="B847" s="48"/>
      <c r="C847" s="47"/>
    </row>
    <row r="848" spans="1:3" x14ac:dyDescent="0.2">
      <c r="A848" s="48"/>
      <c r="B848" s="48"/>
      <c r="C848" s="47"/>
    </row>
    <row r="849" spans="1:3" x14ac:dyDescent="0.2">
      <c r="A849" s="48"/>
      <c r="B849" s="48"/>
      <c r="C849" s="47"/>
    </row>
    <row r="850" spans="1:3" x14ac:dyDescent="0.2">
      <c r="A850" s="48"/>
      <c r="B850" s="48"/>
      <c r="C850" s="47"/>
    </row>
    <row r="851" spans="1:3" x14ac:dyDescent="0.2">
      <c r="A851" s="48"/>
      <c r="B851" s="48"/>
      <c r="C851" s="47"/>
    </row>
    <row r="852" spans="1:3" x14ac:dyDescent="0.2">
      <c r="A852" s="48"/>
      <c r="B852" s="48"/>
      <c r="C852" s="47"/>
    </row>
    <row r="853" spans="1:3" x14ac:dyDescent="0.2">
      <c r="A853" s="48"/>
      <c r="B853" s="58"/>
      <c r="C853" s="47"/>
    </row>
    <row r="854" spans="1:3" x14ac:dyDescent="0.2">
      <c r="A854" s="48"/>
      <c r="B854" s="58"/>
      <c r="C854" s="47"/>
    </row>
    <row r="855" spans="1:3" x14ac:dyDescent="0.2">
      <c r="A855" s="48"/>
      <c r="B855" s="58"/>
      <c r="C855" s="47"/>
    </row>
    <row r="856" spans="1:3" x14ac:dyDescent="0.2">
      <c r="A856" s="48"/>
      <c r="B856" s="58"/>
      <c r="C856" s="47"/>
    </row>
    <row r="857" spans="1:3" x14ac:dyDescent="0.2">
      <c r="A857" s="48"/>
      <c r="B857" s="58"/>
      <c r="C857" s="47"/>
    </row>
    <row r="858" spans="1:3" x14ac:dyDescent="0.2">
      <c r="A858" s="48"/>
      <c r="B858" s="58"/>
      <c r="C858" s="47"/>
    </row>
    <row r="859" spans="1:3" x14ac:dyDescent="0.2">
      <c r="A859" s="48"/>
      <c r="B859" s="58"/>
      <c r="C859" s="47"/>
    </row>
    <row r="860" spans="1:3" x14ac:dyDescent="0.2">
      <c r="A860" s="48"/>
      <c r="B860" s="58"/>
      <c r="C860" s="47"/>
    </row>
    <row r="861" spans="1:3" x14ac:dyDescent="0.2">
      <c r="A861" s="48"/>
      <c r="B861" s="58"/>
      <c r="C861" s="47"/>
    </row>
    <row r="862" spans="1:3" x14ac:dyDescent="0.2">
      <c r="A862" s="48"/>
      <c r="B862" s="58"/>
      <c r="C862" s="47"/>
    </row>
    <row r="863" spans="1:3" x14ac:dyDescent="0.2">
      <c r="A863" s="48"/>
      <c r="B863" s="58"/>
      <c r="C863" s="47"/>
    </row>
    <row r="864" spans="1:3" x14ac:dyDescent="0.2">
      <c r="A864" s="48"/>
      <c r="B864" s="58"/>
      <c r="C864" s="47"/>
    </row>
    <row r="865" spans="1:1" x14ac:dyDescent="0.2">
      <c r="A865" s="48"/>
    </row>
    <row r="866" spans="1:1" x14ac:dyDescent="0.2">
      <c r="A866" s="48"/>
    </row>
    <row r="867" spans="1:1" x14ac:dyDescent="0.2">
      <c r="A867" s="48"/>
    </row>
    <row r="868" spans="1:1" x14ac:dyDescent="0.2">
      <c r="A868" s="48"/>
    </row>
    <row r="869" spans="1:1" x14ac:dyDescent="0.2">
      <c r="A869" s="48"/>
    </row>
    <row r="870" spans="1:1" x14ac:dyDescent="0.2">
      <c r="A870" s="48"/>
    </row>
    <row r="871" spans="1:1" x14ac:dyDescent="0.2">
      <c r="A871" s="48"/>
    </row>
    <row r="872" spans="1:1" x14ac:dyDescent="0.2">
      <c r="A872" s="48"/>
    </row>
    <row r="873" spans="1:1" x14ac:dyDescent="0.2">
      <c r="A873" s="48"/>
    </row>
    <row r="874" spans="1:1" x14ac:dyDescent="0.2">
      <c r="A874" s="48"/>
    </row>
    <row r="875" spans="1:1" x14ac:dyDescent="0.2">
      <c r="A875" s="48"/>
    </row>
    <row r="876" spans="1:1" x14ac:dyDescent="0.2">
      <c r="A876" s="48"/>
    </row>
    <row r="877" spans="1:1" x14ac:dyDescent="0.2">
      <c r="A877" s="48"/>
    </row>
    <row r="878" spans="1:1" x14ac:dyDescent="0.2">
      <c r="A878" s="48"/>
    </row>
    <row r="879" spans="1:1" x14ac:dyDescent="0.2">
      <c r="A879" s="48"/>
    </row>
    <row r="880" spans="1:1" x14ac:dyDescent="0.2">
      <c r="A880" s="48"/>
    </row>
    <row r="881" spans="1:1" x14ac:dyDescent="0.2">
      <c r="A881" s="48"/>
    </row>
    <row r="882" spans="1:1" x14ac:dyDescent="0.2">
      <c r="A882" s="48"/>
    </row>
    <row r="883" spans="1:1" x14ac:dyDescent="0.2">
      <c r="A883" s="48"/>
    </row>
    <row r="884" spans="1:1" x14ac:dyDescent="0.2">
      <c r="A884" s="48"/>
    </row>
    <row r="885" spans="1:1" x14ac:dyDescent="0.2">
      <c r="A885" s="48"/>
    </row>
    <row r="886" spans="1:1" x14ac:dyDescent="0.2">
      <c r="A886" s="48"/>
    </row>
    <row r="887" spans="1:1" x14ac:dyDescent="0.2">
      <c r="A887" s="48"/>
    </row>
    <row r="888" spans="1:1" x14ac:dyDescent="0.2">
      <c r="A888" s="48"/>
    </row>
    <row r="889" spans="1:1" x14ac:dyDescent="0.2">
      <c r="A889" s="48"/>
    </row>
    <row r="890" spans="1:1" x14ac:dyDescent="0.2">
      <c r="A890" s="48"/>
    </row>
    <row r="891" spans="1:1" x14ac:dyDescent="0.2">
      <c r="A891" s="48"/>
    </row>
    <row r="892" spans="1:1" x14ac:dyDescent="0.2">
      <c r="A892" s="48"/>
    </row>
    <row r="893" spans="1:1" x14ac:dyDescent="0.2">
      <c r="A893" s="48"/>
    </row>
    <row r="894" spans="1:1" x14ac:dyDescent="0.2">
      <c r="A894" s="48"/>
    </row>
    <row r="895" spans="1:1" x14ac:dyDescent="0.2">
      <c r="A895" s="48"/>
    </row>
    <row r="896" spans="1:1" x14ac:dyDescent="0.2">
      <c r="A896" s="48"/>
    </row>
    <row r="897" spans="1:1" x14ac:dyDescent="0.2">
      <c r="A897" s="48"/>
    </row>
    <row r="898" spans="1:1" x14ac:dyDescent="0.2">
      <c r="A898" s="48"/>
    </row>
    <row r="899" spans="1:1" x14ac:dyDescent="0.2">
      <c r="A899" s="48"/>
    </row>
    <row r="900" spans="1:1" x14ac:dyDescent="0.2">
      <c r="A900" s="48"/>
    </row>
    <row r="901" spans="1:1" x14ac:dyDescent="0.2">
      <c r="A901" s="48"/>
    </row>
    <row r="902" spans="1:1" x14ac:dyDescent="0.2">
      <c r="A902" s="48"/>
    </row>
    <row r="903" spans="1:1" x14ac:dyDescent="0.2">
      <c r="A903" s="48"/>
    </row>
    <row r="904" spans="1:1" x14ac:dyDescent="0.2">
      <c r="A904" s="48"/>
    </row>
    <row r="905" spans="1:1" x14ac:dyDescent="0.2">
      <c r="A905" s="48"/>
    </row>
    <row r="906" spans="1:1" x14ac:dyDescent="0.2">
      <c r="A906" s="48"/>
    </row>
    <row r="907" spans="1:1" x14ac:dyDescent="0.2">
      <c r="A907" s="48"/>
    </row>
    <row r="908" spans="1:1" x14ac:dyDescent="0.2">
      <c r="A908" s="48"/>
    </row>
    <row r="909" spans="1:1" x14ac:dyDescent="0.2">
      <c r="A909" s="48"/>
    </row>
    <row r="910" spans="1:1" x14ac:dyDescent="0.2">
      <c r="A910" s="48"/>
    </row>
    <row r="911" spans="1:1" x14ac:dyDescent="0.2">
      <c r="A911" s="48"/>
    </row>
    <row r="912" spans="1:1" x14ac:dyDescent="0.2">
      <c r="A912" s="48"/>
    </row>
    <row r="913" spans="1:1" x14ac:dyDescent="0.2">
      <c r="A913" s="48"/>
    </row>
    <row r="914" spans="1:1" x14ac:dyDescent="0.2">
      <c r="A914" s="48"/>
    </row>
    <row r="915" spans="1:1" x14ac:dyDescent="0.2">
      <c r="A915" s="48"/>
    </row>
    <row r="916" spans="1:1" x14ac:dyDescent="0.2">
      <c r="A916" s="48"/>
    </row>
    <row r="917" spans="1:1" x14ac:dyDescent="0.2">
      <c r="A917" s="48"/>
    </row>
    <row r="918" spans="1:1" x14ac:dyDescent="0.2">
      <c r="A918" s="48"/>
    </row>
    <row r="919" spans="1:1" x14ac:dyDescent="0.2">
      <c r="A919" s="48"/>
    </row>
    <row r="920" spans="1:1" x14ac:dyDescent="0.2">
      <c r="A920" s="48"/>
    </row>
    <row r="921" spans="1:1" x14ac:dyDescent="0.2">
      <c r="A921" s="48"/>
    </row>
    <row r="922" spans="1:1" x14ac:dyDescent="0.2">
      <c r="A922" s="48"/>
    </row>
    <row r="923" spans="1:1" x14ac:dyDescent="0.2">
      <c r="A923" s="48"/>
    </row>
    <row r="924" spans="1:1" x14ac:dyDescent="0.2">
      <c r="A924" s="48"/>
    </row>
    <row r="925" spans="1:1" x14ac:dyDescent="0.2">
      <c r="A925" s="48"/>
    </row>
    <row r="926" spans="1:1" x14ac:dyDescent="0.2">
      <c r="A926" s="48"/>
    </row>
    <row r="927" spans="1:1" x14ac:dyDescent="0.2">
      <c r="A927" s="48"/>
    </row>
    <row r="928" spans="1:1" x14ac:dyDescent="0.2">
      <c r="A928" s="48"/>
    </row>
    <row r="929" spans="1:1" x14ac:dyDescent="0.2">
      <c r="A929" s="48"/>
    </row>
    <row r="930" spans="1:1" x14ac:dyDescent="0.2">
      <c r="A930" s="48"/>
    </row>
    <row r="931" spans="1:1" x14ac:dyDescent="0.2">
      <c r="A931" s="48"/>
    </row>
    <row r="932" spans="1:1" x14ac:dyDescent="0.2">
      <c r="A932" s="48"/>
    </row>
    <row r="933" spans="1:1" x14ac:dyDescent="0.2">
      <c r="A933" s="48"/>
    </row>
    <row r="934" spans="1:1" x14ac:dyDescent="0.2">
      <c r="A934" s="48"/>
    </row>
    <row r="935" spans="1:1" x14ac:dyDescent="0.2">
      <c r="A935" s="48"/>
    </row>
    <row r="936" spans="1:1" x14ac:dyDescent="0.2">
      <c r="A936" s="48"/>
    </row>
    <row r="937" spans="1:1" x14ac:dyDescent="0.2">
      <c r="A937" s="48"/>
    </row>
    <row r="938" spans="1:1" x14ac:dyDescent="0.2">
      <c r="A938" s="48"/>
    </row>
    <row r="939" spans="1:1" x14ac:dyDescent="0.2">
      <c r="A939" s="48"/>
    </row>
    <row r="940" spans="1:1" x14ac:dyDescent="0.2">
      <c r="A940" s="48"/>
    </row>
    <row r="941" spans="1:1" x14ac:dyDescent="0.2">
      <c r="A941" s="48"/>
    </row>
    <row r="942" spans="1:1" x14ac:dyDescent="0.2">
      <c r="A942" s="48"/>
    </row>
    <row r="943" spans="1:1" x14ac:dyDescent="0.2">
      <c r="A943" s="48"/>
    </row>
    <row r="944" spans="1:1" x14ac:dyDescent="0.2">
      <c r="A944" s="48"/>
    </row>
    <row r="945" spans="1:1" x14ac:dyDescent="0.2">
      <c r="A945" s="48"/>
    </row>
    <row r="946" spans="1:1" x14ac:dyDescent="0.2">
      <c r="A946" s="48"/>
    </row>
    <row r="947" spans="1:1" x14ac:dyDescent="0.2">
      <c r="A947" s="48"/>
    </row>
    <row r="948" spans="1:1" x14ac:dyDescent="0.2">
      <c r="A948" s="48"/>
    </row>
    <row r="949" spans="1:1" x14ac:dyDescent="0.2">
      <c r="A949" s="48"/>
    </row>
    <row r="950" spans="1:1" x14ac:dyDescent="0.2">
      <c r="A950" s="48"/>
    </row>
    <row r="951" spans="1:1" x14ac:dyDescent="0.2">
      <c r="A951" s="48"/>
    </row>
    <row r="952" spans="1:1" x14ac:dyDescent="0.2">
      <c r="A952" s="48"/>
    </row>
    <row r="953" spans="1:1" x14ac:dyDescent="0.2">
      <c r="A953" s="48"/>
    </row>
    <row r="954" spans="1:1" x14ac:dyDescent="0.2">
      <c r="A954" s="48"/>
    </row>
    <row r="955" spans="1:1" x14ac:dyDescent="0.2">
      <c r="A955" s="48"/>
    </row>
    <row r="956" spans="1:1" x14ac:dyDescent="0.2">
      <c r="A956" s="48"/>
    </row>
    <row r="957" spans="1:1" x14ac:dyDescent="0.2">
      <c r="A957" s="48"/>
    </row>
    <row r="958" spans="1:1" x14ac:dyDescent="0.2">
      <c r="A958" s="48"/>
    </row>
    <row r="959" spans="1:1" x14ac:dyDescent="0.2">
      <c r="A959" s="48"/>
    </row>
    <row r="960" spans="1:1" x14ac:dyDescent="0.2">
      <c r="A960" s="48"/>
    </row>
    <row r="961" spans="1:1" x14ac:dyDescent="0.2">
      <c r="A961" s="48"/>
    </row>
    <row r="962" spans="1:1" x14ac:dyDescent="0.2">
      <c r="A962" s="48"/>
    </row>
    <row r="963" spans="1:1" x14ac:dyDescent="0.2">
      <c r="A963" s="48"/>
    </row>
    <row r="964" spans="1:1" x14ac:dyDescent="0.2">
      <c r="A964" s="48"/>
    </row>
    <row r="965" spans="1:1" x14ac:dyDescent="0.2">
      <c r="A965" s="48"/>
    </row>
    <row r="966" spans="1:1" x14ac:dyDescent="0.2">
      <c r="A966" s="48"/>
    </row>
    <row r="967" spans="1:1" x14ac:dyDescent="0.2">
      <c r="A967" s="48"/>
    </row>
    <row r="968" spans="1:1" x14ac:dyDescent="0.2">
      <c r="A968" s="48"/>
    </row>
    <row r="969" spans="1:1" x14ac:dyDescent="0.2">
      <c r="A969" s="48"/>
    </row>
    <row r="970" spans="1:1" x14ac:dyDescent="0.2">
      <c r="A970" s="48"/>
    </row>
    <row r="971" spans="1:1" x14ac:dyDescent="0.2">
      <c r="A971" s="48"/>
    </row>
    <row r="972" spans="1:1" x14ac:dyDescent="0.2">
      <c r="A972" s="48"/>
    </row>
    <row r="973" spans="1:1" x14ac:dyDescent="0.2">
      <c r="A973" s="48"/>
    </row>
    <row r="974" spans="1:1" x14ac:dyDescent="0.2">
      <c r="A974" s="48"/>
    </row>
    <row r="975" spans="1:1" x14ac:dyDescent="0.2">
      <c r="A975" s="48"/>
    </row>
    <row r="976" spans="1:1" x14ac:dyDescent="0.2">
      <c r="A976" s="48"/>
    </row>
    <row r="977" spans="1:1" x14ac:dyDescent="0.2">
      <c r="A977" s="48"/>
    </row>
    <row r="978" spans="1:1" x14ac:dyDescent="0.2">
      <c r="A978" s="48"/>
    </row>
    <row r="979" spans="1:1" x14ac:dyDescent="0.2">
      <c r="A979" s="48"/>
    </row>
    <row r="980" spans="1:1" x14ac:dyDescent="0.2">
      <c r="A980" s="48"/>
    </row>
    <row r="981" spans="1:1" x14ac:dyDescent="0.2">
      <c r="A981" s="48"/>
    </row>
    <row r="982" spans="1:1" x14ac:dyDescent="0.2">
      <c r="A982" s="48"/>
    </row>
    <row r="983" spans="1:1" x14ac:dyDescent="0.2">
      <c r="A983" s="48"/>
    </row>
    <row r="984" spans="1:1" x14ac:dyDescent="0.2">
      <c r="A984" s="48"/>
    </row>
    <row r="985" spans="1:1" x14ac:dyDescent="0.2">
      <c r="A985" s="48"/>
    </row>
    <row r="986" spans="1:1" x14ac:dyDescent="0.2">
      <c r="A986" s="48"/>
    </row>
    <row r="987" spans="1:1" x14ac:dyDescent="0.2">
      <c r="A987" s="48"/>
    </row>
    <row r="988" spans="1:1" x14ac:dyDescent="0.2">
      <c r="A988" s="48"/>
    </row>
    <row r="989" spans="1:1" x14ac:dyDescent="0.2">
      <c r="A989" s="48"/>
    </row>
    <row r="990" spans="1:1" x14ac:dyDescent="0.2">
      <c r="A990" s="48"/>
    </row>
    <row r="991" spans="1:1" x14ac:dyDescent="0.2">
      <c r="A991" s="48"/>
    </row>
    <row r="992" spans="1:1" x14ac:dyDescent="0.2">
      <c r="A992" s="48"/>
    </row>
    <row r="993" spans="1:1" x14ac:dyDescent="0.2">
      <c r="A993" s="48"/>
    </row>
    <row r="994" spans="1:1" x14ac:dyDescent="0.2">
      <c r="A994" s="48"/>
    </row>
    <row r="995" spans="1:1" x14ac:dyDescent="0.2">
      <c r="A995" s="48"/>
    </row>
    <row r="996" spans="1:1" x14ac:dyDescent="0.2">
      <c r="A996" s="48"/>
    </row>
    <row r="997" spans="1:1" x14ac:dyDescent="0.2">
      <c r="A997" s="48"/>
    </row>
    <row r="998" spans="1:1" x14ac:dyDescent="0.2">
      <c r="A998" s="48"/>
    </row>
    <row r="999" spans="1:1" x14ac:dyDescent="0.2">
      <c r="A999" s="48"/>
    </row>
    <row r="1000" spans="1:1" x14ac:dyDescent="0.2">
      <c r="A1000" s="48"/>
    </row>
    <row r="1001" spans="1:1" x14ac:dyDescent="0.2">
      <c r="A1001" s="48"/>
    </row>
    <row r="1002" spans="1:1" x14ac:dyDescent="0.2">
      <c r="A1002" s="48"/>
    </row>
    <row r="1003" spans="1:1" x14ac:dyDescent="0.2">
      <c r="A1003" s="48"/>
    </row>
    <row r="1004" spans="1:1" x14ac:dyDescent="0.2">
      <c r="A1004" s="48"/>
    </row>
    <row r="1005" spans="1:1" x14ac:dyDescent="0.2">
      <c r="A1005" s="48"/>
    </row>
    <row r="1006" spans="1:1" x14ac:dyDescent="0.2">
      <c r="A1006" s="48"/>
    </row>
    <row r="1007" spans="1:1" x14ac:dyDescent="0.2">
      <c r="A1007" s="48"/>
    </row>
    <row r="1008" spans="1:1" x14ac:dyDescent="0.2">
      <c r="A1008" s="48"/>
    </row>
    <row r="1009" spans="1:1" x14ac:dyDescent="0.2">
      <c r="A1009" s="48"/>
    </row>
    <row r="1010" spans="1:1" x14ac:dyDescent="0.2">
      <c r="A1010" s="48"/>
    </row>
    <row r="1011" spans="1:1" x14ac:dyDescent="0.2">
      <c r="A1011" s="48"/>
    </row>
    <row r="1012" spans="1:1" x14ac:dyDescent="0.2">
      <c r="A1012" s="48"/>
    </row>
    <row r="1013" spans="1:1" x14ac:dyDescent="0.2">
      <c r="A1013" s="48"/>
    </row>
    <row r="1014" spans="1:1" x14ac:dyDescent="0.2">
      <c r="A1014" s="48"/>
    </row>
    <row r="1015" spans="1:1" x14ac:dyDescent="0.2">
      <c r="A1015" s="48"/>
    </row>
    <row r="1016" spans="1:1" x14ac:dyDescent="0.2">
      <c r="A1016" s="48"/>
    </row>
    <row r="1017" spans="1:1" x14ac:dyDescent="0.2">
      <c r="A1017" s="48"/>
    </row>
    <row r="1018" spans="1:1" x14ac:dyDescent="0.2">
      <c r="A1018" s="48"/>
    </row>
    <row r="1019" spans="1:1" x14ac:dyDescent="0.2">
      <c r="A1019" s="48"/>
    </row>
    <row r="1020" spans="1:1" x14ac:dyDescent="0.2">
      <c r="A1020" s="48"/>
    </row>
    <row r="1021" spans="1:1" x14ac:dyDescent="0.2">
      <c r="A1021" s="48"/>
    </row>
    <row r="1022" spans="1:1" x14ac:dyDescent="0.2">
      <c r="A1022" s="48"/>
    </row>
    <row r="1023" spans="1:1" x14ac:dyDescent="0.2">
      <c r="A1023" s="48"/>
    </row>
    <row r="1024" spans="1:1" x14ac:dyDescent="0.2">
      <c r="A1024" s="48"/>
    </row>
    <row r="1025" spans="1:1" x14ac:dyDescent="0.2">
      <c r="A1025" s="48"/>
    </row>
    <row r="1026" spans="1:1" x14ac:dyDescent="0.2">
      <c r="A1026" s="48"/>
    </row>
    <row r="1027" spans="1:1" x14ac:dyDescent="0.2">
      <c r="A1027" s="48"/>
    </row>
    <row r="1028" spans="1:1" x14ac:dyDescent="0.2">
      <c r="A1028" s="48"/>
    </row>
    <row r="1029" spans="1:1" x14ac:dyDescent="0.2">
      <c r="A1029" s="48"/>
    </row>
    <row r="1030" spans="1:1" x14ac:dyDescent="0.2">
      <c r="A1030" s="48"/>
    </row>
    <row r="1031" spans="1:1" x14ac:dyDescent="0.2">
      <c r="A1031" s="48"/>
    </row>
    <row r="1032" spans="1:1" x14ac:dyDescent="0.2">
      <c r="A1032" s="48"/>
    </row>
    <row r="1033" spans="1:1" x14ac:dyDescent="0.2">
      <c r="A1033" s="48"/>
    </row>
    <row r="1034" spans="1:1" x14ac:dyDescent="0.2">
      <c r="A1034" s="48"/>
    </row>
    <row r="1035" spans="1:1" x14ac:dyDescent="0.2">
      <c r="A1035" s="48"/>
    </row>
    <row r="1036" spans="1:1" x14ac:dyDescent="0.2">
      <c r="A1036" s="48"/>
    </row>
    <row r="1037" spans="1:1" x14ac:dyDescent="0.2">
      <c r="A1037" s="48"/>
    </row>
    <row r="1038" spans="1:1" x14ac:dyDescent="0.2">
      <c r="A1038" s="48"/>
    </row>
    <row r="1039" spans="1:1" x14ac:dyDescent="0.2">
      <c r="A1039" s="48"/>
    </row>
    <row r="1040" spans="1:1" x14ac:dyDescent="0.2">
      <c r="A1040" s="48"/>
    </row>
    <row r="1041" spans="1:1" x14ac:dyDescent="0.2">
      <c r="A1041" s="48"/>
    </row>
    <row r="1042" spans="1:1" x14ac:dyDescent="0.2">
      <c r="A1042" s="48"/>
    </row>
    <row r="1043" spans="1:1" x14ac:dyDescent="0.2">
      <c r="A1043" s="48"/>
    </row>
    <row r="1044" spans="1:1" x14ac:dyDescent="0.2">
      <c r="A1044" s="48"/>
    </row>
    <row r="1045" spans="1:1" x14ac:dyDescent="0.2">
      <c r="A1045" s="48"/>
    </row>
    <row r="1046" spans="1:1" x14ac:dyDescent="0.2">
      <c r="A1046" s="48"/>
    </row>
    <row r="1047" spans="1:1" x14ac:dyDescent="0.2">
      <c r="A1047" s="48"/>
    </row>
    <row r="1048" spans="1:1" x14ac:dyDescent="0.2">
      <c r="A1048" s="48"/>
    </row>
    <row r="1049" spans="1:1" x14ac:dyDescent="0.2">
      <c r="A1049" s="48"/>
    </row>
    <row r="1050" spans="1:1" x14ac:dyDescent="0.2">
      <c r="A1050" s="48"/>
    </row>
    <row r="1051" spans="1:1" x14ac:dyDescent="0.2">
      <c r="A1051" s="48"/>
    </row>
    <row r="1052" spans="1:1" x14ac:dyDescent="0.2">
      <c r="A1052" s="48"/>
    </row>
    <row r="1053" spans="1:1" x14ac:dyDescent="0.2">
      <c r="A1053" s="48"/>
    </row>
    <row r="1054" spans="1:1" x14ac:dyDescent="0.2">
      <c r="A1054" s="48"/>
    </row>
    <row r="1055" spans="1:1" x14ac:dyDescent="0.2">
      <c r="A1055" s="48"/>
    </row>
    <row r="1056" spans="1:1" x14ac:dyDescent="0.2">
      <c r="A1056" s="48"/>
    </row>
    <row r="1057" spans="1:1" x14ac:dyDescent="0.2">
      <c r="A1057" s="48"/>
    </row>
    <row r="1058" spans="1:1" x14ac:dyDescent="0.2">
      <c r="A1058" s="48"/>
    </row>
    <row r="1059" spans="1:1" x14ac:dyDescent="0.2">
      <c r="A1059" s="48"/>
    </row>
    <row r="1060" spans="1:1" x14ac:dyDescent="0.2">
      <c r="A1060" s="48"/>
    </row>
    <row r="1061" spans="1:1" x14ac:dyDescent="0.2">
      <c r="A1061" s="48"/>
    </row>
    <row r="1062" spans="1:1" x14ac:dyDescent="0.2">
      <c r="A1062" s="48"/>
    </row>
    <row r="1063" spans="1:1" x14ac:dyDescent="0.2">
      <c r="A1063" s="48"/>
    </row>
    <row r="1064" spans="1:1" x14ac:dyDescent="0.2">
      <c r="A1064" s="48"/>
    </row>
    <row r="1065" spans="1:1" x14ac:dyDescent="0.2">
      <c r="A1065" s="48"/>
    </row>
    <row r="1066" spans="1:1" x14ac:dyDescent="0.2">
      <c r="A1066" s="48"/>
    </row>
    <row r="1067" spans="1:1" x14ac:dyDescent="0.2">
      <c r="A1067" s="48"/>
    </row>
    <row r="1068" spans="1:1" x14ac:dyDescent="0.2">
      <c r="A1068" s="48"/>
    </row>
    <row r="1069" spans="1:1" x14ac:dyDescent="0.2">
      <c r="A1069" s="48"/>
    </row>
    <row r="1070" spans="1:1" x14ac:dyDescent="0.2">
      <c r="A1070" s="48"/>
    </row>
    <row r="1071" spans="1:1" x14ac:dyDescent="0.2">
      <c r="A1071" s="48"/>
    </row>
    <row r="1072" spans="1:1" x14ac:dyDescent="0.2">
      <c r="A1072" s="48"/>
    </row>
    <row r="1073" spans="1:1" x14ac:dyDescent="0.2">
      <c r="A1073" s="48"/>
    </row>
    <row r="1074" spans="1:1" x14ac:dyDescent="0.2">
      <c r="A1074" s="48"/>
    </row>
    <row r="1075" spans="1:1" x14ac:dyDescent="0.2">
      <c r="A1075" s="48"/>
    </row>
    <row r="1076" spans="1:1" x14ac:dyDescent="0.2">
      <c r="A1076" s="48"/>
    </row>
    <row r="1077" spans="1:1" x14ac:dyDescent="0.2">
      <c r="A1077" s="48"/>
    </row>
    <row r="1078" spans="1:1" x14ac:dyDescent="0.2">
      <c r="A1078" s="48"/>
    </row>
    <row r="1079" spans="1:1" x14ac:dyDescent="0.2">
      <c r="A1079" s="48"/>
    </row>
    <row r="1080" spans="1:1" x14ac:dyDescent="0.2">
      <c r="A1080" s="48"/>
    </row>
    <row r="1081" spans="1:1" x14ac:dyDescent="0.2">
      <c r="A1081" s="48"/>
    </row>
  </sheetData>
  <mergeCells count="1">
    <mergeCell ref="X4:AA4"/>
  </mergeCells>
  <phoneticPr fontId="0" type="noConversion"/>
  <printOptions gridLines="1"/>
  <pageMargins left="0.75" right="0.75" top="1" bottom="1" header="0" footer="0"/>
  <pageSetup scale="64" fitToHeight="3" orientation="portrait" horizontalDpi="120" verticalDpi="144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1"/>
  <sheetViews>
    <sheetView defaultGridColor="0" colorId="62" zoomScale="85" zoomScaleNormal="85" workbookViewId="0">
      <pane xSplit="1" ySplit="5" topLeftCell="B6" activePane="bottomRight" state="frozen"/>
      <selection activeCell="H309" sqref="H309"/>
      <selection pane="topRight" activeCell="H309" sqref="H309"/>
      <selection pane="bottomLeft" activeCell="H309" sqref="H309"/>
      <selection pane="bottomRight" activeCell="I6" sqref="I6"/>
    </sheetView>
  </sheetViews>
  <sheetFormatPr baseColWidth="10" defaultColWidth="9.140625" defaultRowHeight="11.25" outlineLevelCol="1" x14ac:dyDescent="0.2"/>
  <cols>
    <col min="1" max="1" width="7.140625" style="13" customWidth="1"/>
    <col min="2" max="2" width="19.28515625" style="337" customWidth="1" outlineLevel="1"/>
    <col min="3" max="3" width="10.42578125" style="268" customWidth="1"/>
    <col min="4" max="4" width="7.85546875" style="268" hidden="1" customWidth="1" outlineLevel="1"/>
    <col min="5" max="5" width="25.140625" style="53" customWidth="1" collapsed="1"/>
    <col min="6" max="6" width="6.28515625" style="13" hidden="1" customWidth="1" outlineLevel="1"/>
    <col min="7" max="7" width="13.28515625" style="13" customWidth="1" collapsed="1"/>
    <col min="8" max="8" width="37.140625" style="53" hidden="1" customWidth="1" outlineLevel="1"/>
    <col min="9" max="9" width="14" style="326" customWidth="1" collapsed="1"/>
    <col min="10" max="10" width="2.28515625" style="21" hidden="1" customWidth="1" outlineLevel="1"/>
    <col min="11" max="11" width="23" style="21" hidden="1" customWidth="1" outlineLevel="1"/>
    <col min="12" max="12" width="28.28515625" style="13" hidden="1" customWidth="1" outlineLevel="1"/>
    <col min="13" max="13" width="17.140625" style="50" customWidth="1" collapsed="1"/>
    <col min="14" max="14" width="16" style="98" customWidth="1"/>
    <col min="15" max="15" width="17.28515625" style="50" hidden="1" customWidth="1" outlineLevel="1"/>
    <col min="16" max="16" width="17.28515625" style="50" customWidth="1" collapsed="1"/>
    <col min="17" max="17" width="17.7109375" style="300" customWidth="1" outlineLevel="1" collapsed="1"/>
    <col min="18" max="18" width="18" style="21" customWidth="1" outlineLevel="1" collapsed="1"/>
    <col min="19" max="19" width="16.28515625" style="13" customWidth="1" outlineLevel="1"/>
    <col min="20" max="20" width="18.42578125" style="13" customWidth="1"/>
    <col min="21" max="21" width="14" style="21" customWidth="1" outlineLevel="1"/>
    <col min="22" max="22" width="11" style="21" customWidth="1" outlineLevel="1"/>
    <col min="23" max="23" width="34.85546875" style="21" customWidth="1" outlineLevel="1"/>
    <col min="24" max="24" width="10.7109375" style="264" customWidth="1" outlineLevel="1"/>
    <col min="25" max="25" width="12.85546875" style="180" customWidth="1" outlineLevel="1"/>
    <col min="26" max="26" width="13.140625" style="180" customWidth="1" outlineLevel="1"/>
    <col min="27" max="27" width="12.85546875" style="50" bestFit="1" customWidth="1"/>
    <col min="28" max="28" width="13" style="65" customWidth="1" outlineLevel="1"/>
    <col min="29" max="29" width="11.140625" style="50" customWidth="1" outlineLevel="1"/>
    <col min="30" max="30" width="11.5703125" style="50" customWidth="1"/>
    <col min="31" max="31" width="13.85546875" style="19" customWidth="1"/>
    <col min="32" max="32" width="11" style="122" customWidth="1"/>
    <col min="33" max="33" width="10.42578125" style="121" customWidth="1"/>
    <col min="34" max="34" width="9.140625" style="1"/>
    <col min="35" max="35" width="10.5703125" style="21" bestFit="1" customWidth="1"/>
    <col min="36" max="36" width="10.7109375" style="21" customWidth="1"/>
    <col min="37" max="16384" width="9.140625" style="21"/>
  </cols>
  <sheetData>
    <row r="1" spans="1:44" s="6" customFormat="1" ht="12.75" customHeight="1" x14ac:dyDescent="0.2">
      <c r="A1" s="1" t="s">
        <v>49</v>
      </c>
      <c r="B1" s="381"/>
      <c r="C1" s="382" t="s">
        <v>416</v>
      </c>
      <c r="D1" s="383"/>
      <c r="E1" s="382"/>
      <c r="F1" s="384"/>
      <c r="G1" s="384"/>
      <c r="H1" s="382"/>
      <c r="I1" s="385"/>
      <c r="J1" s="3"/>
      <c r="K1" s="3"/>
      <c r="L1" s="179"/>
      <c r="M1" s="386" t="s">
        <v>115</v>
      </c>
      <c r="N1" s="387" t="s">
        <v>222</v>
      </c>
      <c r="O1" s="388"/>
      <c r="P1" s="388"/>
      <c r="Q1" s="389"/>
      <c r="R1" s="296"/>
      <c r="T1" s="1"/>
      <c r="U1" s="1"/>
      <c r="Y1" s="263"/>
      <c r="Z1" s="180"/>
      <c r="AA1" s="338"/>
      <c r="AB1" s="5"/>
      <c r="AC1" s="64"/>
      <c r="AD1" s="5"/>
      <c r="AE1" s="5"/>
      <c r="AF1" s="52"/>
      <c r="AG1" s="121"/>
      <c r="AH1" s="125"/>
    </row>
    <row r="2" spans="1:44" s="6" customFormat="1" ht="13.5" thickBot="1" x14ac:dyDescent="0.25">
      <c r="A2" s="1"/>
      <c r="B2" s="328"/>
      <c r="C2" s="128" t="s">
        <v>50</v>
      </c>
      <c r="D2" s="114"/>
      <c r="E2" s="128"/>
      <c r="F2" s="8"/>
      <c r="G2" s="8"/>
      <c r="H2" s="128"/>
      <c r="I2" s="118"/>
      <c r="J2" s="8"/>
      <c r="K2" s="8"/>
      <c r="L2" s="8"/>
      <c r="M2" s="70"/>
      <c r="N2" s="167">
        <v>0.5</v>
      </c>
      <c r="O2" s="348"/>
      <c r="P2" s="348"/>
      <c r="Q2" s="285">
        <f>30</f>
        <v>30</v>
      </c>
      <c r="R2" s="297"/>
      <c r="S2" s="32"/>
      <c r="T2" s="1"/>
      <c r="U2" s="1"/>
      <c r="Y2" s="263"/>
      <c r="Z2" s="180"/>
      <c r="AA2" s="338"/>
      <c r="AB2" s="5"/>
      <c r="AC2" s="64"/>
      <c r="AD2" s="5"/>
      <c r="AE2" s="5"/>
      <c r="AF2" s="52"/>
      <c r="AG2" s="121"/>
      <c r="AH2" s="125"/>
    </row>
    <row r="3" spans="1:44" s="6" customFormat="1" ht="13.5" customHeight="1" thickBot="1" x14ac:dyDescent="0.25">
      <c r="A3" s="1"/>
      <c r="B3" s="328"/>
      <c r="C3" s="129" t="s">
        <v>429</v>
      </c>
      <c r="D3" s="266"/>
      <c r="E3" s="129"/>
      <c r="F3" s="11"/>
      <c r="G3" s="11"/>
      <c r="H3" s="129"/>
      <c r="I3" s="118"/>
      <c r="J3" s="11"/>
      <c r="K3" s="11"/>
      <c r="L3" s="11"/>
      <c r="M3" s="5"/>
      <c r="N3" s="109" t="s">
        <v>201</v>
      </c>
      <c r="O3" s="71"/>
      <c r="P3" s="71"/>
      <c r="Q3" s="286"/>
      <c r="R3" s="297"/>
      <c r="S3" s="32"/>
      <c r="T3" s="382" t="s">
        <v>416</v>
      </c>
      <c r="U3" s="68"/>
      <c r="Y3" s="263"/>
      <c r="Z3" s="180"/>
      <c r="AA3" s="338"/>
      <c r="AB3" s="5"/>
      <c r="AC3" s="363" t="s">
        <v>31</v>
      </c>
      <c r="AD3" s="5"/>
      <c r="AE3" s="5"/>
      <c r="AF3" s="52"/>
      <c r="AG3" s="121"/>
      <c r="AH3" s="125"/>
    </row>
    <row r="4" spans="1:44" ht="13.5" thickBot="1" x14ac:dyDescent="0.25">
      <c r="B4" s="329"/>
      <c r="C4" s="345"/>
      <c r="D4" s="283"/>
      <c r="E4" s="284"/>
      <c r="F4" s="15"/>
      <c r="G4" s="16"/>
      <c r="H4" s="256"/>
      <c r="I4" s="320"/>
      <c r="J4" s="96"/>
      <c r="K4" s="293" t="s">
        <v>25</v>
      </c>
      <c r="L4" s="17"/>
      <c r="M4" s="365" t="s">
        <v>201</v>
      </c>
      <c r="N4" s="108" t="s">
        <v>34</v>
      </c>
      <c r="O4" s="136" t="s">
        <v>32</v>
      </c>
      <c r="P4" s="72"/>
      <c r="Q4" s="370" t="s">
        <v>96</v>
      </c>
      <c r="R4" s="298"/>
      <c r="S4" s="21"/>
      <c r="T4" s="68" t="s">
        <v>434</v>
      </c>
      <c r="U4" s="68"/>
      <c r="V4" s="68"/>
      <c r="X4" s="21"/>
      <c r="Y4" s="264"/>
      <c r="AA4" s="180"/>
      <c r="AB4" s="488" t="s">
        <v>153</v>
      </c>
      <c r="AC4" s="489"/>
      <c r="AD4" s="489"/>
      <c r="AE4" s="490"/>
      <c r="AF4" s="19"/>
      <c r="AH4" s="125"/>
    </row>
    <row r="5" spans="1:44" s="22" customFormat="1" ht="39" customHeight="1" thickBot="1" x14ac:dyDescent="0.25">
      <c r="A5" s="22">
        <v>0</v>
      </c>
      <c r="B5" s="330" t="s">
        <v>51</v>
      </c>
      <c r="C5" s="24" t="s">
        <v>52</v>
      </c>
      <c r="D5" s="491" t="s">
        <v>53</v>
      </c>
      <c r="E5" s="492"/>
      <c r="F5" s="25" t="s">
        <v>47</v>
      </c>
      <c r="G5" s="26" t="s">
        <v>155</v>
      </c>
      <c r="H5" s="26" t="s">
        <v>189</v>
      </c>
      <c r="I5" s="321" t="s">
        <v>54</v>
      </c>
      <c r="J5" s="25" t="s">
        <v>365</v>
      </c>
      <c r="K5" s="25" t="s">
        <v>55</v>
      </c>
      <c r="L5" s="25" t="s">
        <v>56</v>
      </c>
      <c r="M5" s="27" t="s">
        <v>303</v>
      </c>
      <c r="N5" s="97" t="s">
        <v>304</v>
      </c>
      <c r="O5" s="27" t="s">
        <v>305</v>
      </c>
      <c r="P5" s="28" t="s">
        <v>306</v>
      </c>
      <c r="Q5" s="287" t="s">
        <v>377</v>
      </c>
      <c r="R5" s="299" t="s">
        <v>378</v>
      </c>
      <c r="S5" s="22" t="s">
        <v>360</v>
      </c>
      <c r="T5" s="105" t="s">
        <v>156</v>
      </c>
      <c r="U5" s="105" t="s">
        <v>348</v>
      </c>
      <c r="V5" s="105" t="s">
        <v>333</v>
      </c>
      <c r="W5" s="106" t="s">
        <v>154</v>
      </c>
      <c r="X5" s="112" t="s">
        <v>36</v>
      </c>
      <c r="Y5" s="265" t="s">
        <v>236</v>
      </c>
      <c r="Z5" s="181"/>
      <c r="AA5" s="339"/>
      <c r="AB5" s="89" t="s">
        <v>237</v>
      </c>
      <c r="AC5" s="107" t="s">
        <v>331</v>
      </c>
      <c r="AD5" s="88" t="s">
        <v>332</v>
      </c>
      <c r="AE5" s="67" t="s">
        <v>304</v>
      </c>
      <c r="AF5" s="350"/>
      <c r="AG5" s="123"/>
      <c r="AH5" s="123"/>
    </row>
    <row r="6" spans="1:44" s="33" customFormat="1" ht="12.75" customHeight="1" thickBot="1" x14ac:dyDescent="0.25">
      <c r="A6" s="417">
        <f>+A5+1</f>
        <v>1</v>
      </c>
      <c r="B6" t="s">
        <v>435</v>
      </c>
      <c r="C6">
        <v>780401</v>
      </c>
      <c r="D6"/>
      <c r="E6" t="s">
        <v>430</v>
      </c>
      <c r="F6" s="309">
        <v>2018</v>
      </c>
      <c r="G6" s="216">
        <v>43090</v>
      </c>
      <c r="H6" t="s">
        <v>427</v>
      </c>
      <c r="I6" t="s">
        <v>454</v>
      </c>
      <c r="J6" t="s">
        <v>415</v>
      </c>
      <c r="K6" t="s">
        <v>469</v>
      </c>
      <c r="L6" t="s">
        <v>482</v>
      </c>
      <c r="M6" s="310">
        <v>361046.64</v>
      </c>
      <c r="N6" s="310">
        <v>14729.22</v>
      </c>
      <c r="O6" s="310">
        <v>60124.14</v>
      </c>
      <c r="P6" s="310">
        <v>435900</v>
      </c>
      <c r="Q6" s="310">
        <v>325267</v>
      </c>
      <c r="R6" s="419">
        <f t="shared" ref="R6:R23" si="0">+M6-Q6</f>
        <v>35779.640000000014</v>
      </c>
      <c r="S6" s="461" t="s">
        <v>419</v>
      </c>
      <c r="T6" s="473" t="str">
        <f t="shared" ref="T6:T16" si="1">+B6</f>
        <v>AA00848</v>
      </c>
      <c r="U6" s="417" t="str">
        <f t="shared" ref="U6:U16" si="2">+I6</f>
        <v>0019-SBN18</v>
      </c>
      <c r="V6" s="422">
        <f t="shared" ref="V6:V16" si="3">+C6</f>
        <v>780401</v>
      </c>
      <c r="W6" s="422" t="str">
        <f t="shared" ref="W6:X16" si="4">+E6</f>
        <v>FORESTER 2.5I PREMIUM CVT</v>
      </c>
      <c r="X6" s="423">
        <f t="shared" si="4"/>
        <v>2018</v>
      </c>
      <c r="Y6" s="424">
        <f t="shared" ref="Y6:Y16" si="5">+M6</f>
        <v>361046.64</v>
      </c>
      <c r="Z6" s="169"/>
      <c r="AA6" s="425"/>
      <c r="AB6" s="425">
        <f t="shared" ref="AB6:AB16" si="6">VLOOKUP(Y6,TARIFA,1)</f>
        <v>314544.96000000002</v>
      </c>
      <c r="AC6" s="426">
        <f t="shared" ref="AC6:AC16" si="7">VLOOKUP(Y6,TARIFA,4)</f>
        <v>0.1</v>
      </c>
      <c r="AD6" s="425">
        <f t="shared" ref="AD6:AD16" si="8">VLOOKUP(Y6,TARIFA,3)</f>
        <v>7863.66</v>
      </c>
      <c r="AE6" s="425">
        <f t="shared" ref="AE6:AE16" si="9">IF(Y6&lt;281240.78,(((Y6-AB6)*AC6+AD6)/2),(Y6-AB6)*AC6+AD6)</f>
        <v>12513.828</v>
      </c>
      <c r="AF6" s="425"/>
      <c r="AG6" s="405"/>
      <c r="AH6" s="347"/>
      <c r="AI6" s="309"/>
      <c r="AJ6" s="324"/>
      <c r="AK6" s="324"/>
      <c r="AL6" s="324"/>
      <c r="AM6" s="309"/>
      <c r="AN6" s="309"/>
      <c r="AO6" s="309"/>
      <c r="AP6" s="309"/>
      <c r="AQ6" s="309"/>
      <c r="AR6" s="309"/>
    </row>
    <row r="7" spans="1:44" s="33" customFormat="1" ht="12.75" customHeight="1" thickBot="1" x14ac:dyDescent="0.25">
      <c r="A7" s="417">
        <f t="shared" ref="A7:A37" si="10">+A6+1</f>
        <v>2</v>
      </c>
      <c r="B7" t="s">
        <v>436</v>
      </c>
      <c r="C7">
        <v>780401</v>
      </c>
      <c r="D7"/>
      <c r="E7" t="s">
        <v>430</v>
      </c>
      <c r="F7" s="309">
        <v>2018</v>
      </c>
      <c r="G7" s="216">
        <v>43090</v>
      </c>
      <c r="H7" t="s">
        <v>427</v>
      </c>
      <c r="I7" t="s">
        <v>455</v>
      </c>
      <c r="J7" t="s">
        <v>415</v>
      </c>
      <c r="K7" t="s">
        <v>470</v>
      </c>
      <c r="L7" t="s">
        <v>483</v>
      </c>
      <c r="M7" s="310">
        <v>361046.64</v>
      </c>
      <c r="N7" s="310">
        <v>14729.22</v>
      </c>
      <c r="O7" s="310">
        <v>60124.14</v>
      </c>
      <c r="P7" s="310">
        <v>435900</v>
      </c>
      <c r="Q7" s="310">
        <v>325267</v>
      </c>
      <c r="R7" s="419">
        <f t="shared" si="0"/>
        <v>35779.640000000014</v>
      </c>
      <c r="S7" s="461" t="s">
        <v>419</v>
      </c>
      <c r="T7" s="473" t="str">
        <f t="shared" si="1"/>
        <v>AA00849</v>
      </c>
      <c r="U7" s="474" t="str">
        <f t="shared" si="2"/>
        <v>0027-SBN18</v>
      </c>
      <c r="V7" s="475">
        <f t="shared" si="3"/>
        <v>780401</v>
      </c>
      <c r="W7" s="475" t="str">
        <f t="shared" si="4"/>
        <v>FORESTER 2.5I PREMIUM CVT</v>
      </c>
      <c r="X7" s="476">
        <f t="shared" si="4"/>
        <v>2018</v>
      </c>
      <c r="Y7" s="477">
        <f t="shared" si="5"/>
        <v>361046.64</v>
      </c>
      <c r="Z7" s="478">
        <v>2</v>
      </c>
      <c r="AA7" s="479">
        <f>+Y6+Y7</f>
        <v>722093.28</v>
      </c>
      <c r="AB7" s="479">
        <f t="shared" si="6"/>
        <v>314544.96000000002</v>
      </c>
      <c r="AC7" s="480">
        <f t="shared" si="7"/>
        <v>0.1</v>
      </c>
      <c r="AD7" s="479">
        <f t="shared" si="8"/>
        <v>7863.66</v>
      </c>
      <c r="AE7" s="425">
        <f t="shared" si="9"/>
        <v>12513.828</v>
      </c>
      <c r="AF7" s="425"/>
      <c r="AG7" s="405"/>
      <c r="AH7" s="347"/>
      <c r="AI7" s="309"/>
      <c r="AJ7" s="309"/>
      <c r="AK7" s="309"/>
      <c r="AL7" s="309"/>
      <c r="AM7" s="309"/>
      <c r="AN7" s="309"/>
      <c r="AO7" s="309"/>
      <c r="AP7" s="309"/>
      <c r="AQ7" s="309"/>
      <c r="AR7" s="309"/>
    </row>
    <row r="8" spans="1:44" s="33" customFormat="1" ht="12.75" customHeight="1" thickBot="1" x14ac:dyDescent="0.25">
      <c r="A8" s="417">
        <f t="shared" si="10"/>
        <v>3</v>
      </c>
      <c r="B8" t="s">
        <v>438</v>
      </c>
      <c r="C8">
        <v>780403</v>
      </c>
      <c r="D8" s="393"/>
      <c r="E8" t="s">
        <v>423</v>
      </c>
      <c r="F8" s="309">
        <v>2018</v>
      </c>
      <c r="G8" s="216">
        <v>43091</v>
      </c>
      <c r="H8" t="s">
        <v>426</v>
      </c>
      <c r="I8" t="s">
        <v>457</v>
      </c>
      <c r="J8" t="s">
        <v>415</v>
      </c>
      <c r="K8" t="s">
        <v>472</v>
      </c>
      <c r="L8" t="s">
        <v>485</v>
      </c>
      <c r="M8" s="310">
        <v>416518.91</v>
      </c>
      <c r="N8" s="310">
        <v>23050.06</v>
      </c>
      <c r="O8" s="310">
        <v>70331.03</v>
      </c>
      <c r="P8" s="310">
        <v>509900</v>
      </c>
      <c r="Q8" s="310">
        <v>386048</v>
      </c>
      <c r="R8" s="419">
        <f t="shared" si="0"/>
        <v>30470.909999999974</v>
      </c>
      <c r="S8" s="461" t="s">
        <v>419</v>
      </c>
      <c r="T8" s="473" t="str">
        <f t="shared" si="1"/>
        <v>AA00852</v>
      </c>
      <c r="U8" s="474" t="str">
        <f t="shared" si="2"/>
        <v>0026-SBN18</v>
      </c>
      <c r="V8" s="475">
        <f t="shared" si="3"/>
        <v>780403</v>
      </c>
      <c r="W8" s="475" t="str">
        <f t="shared" si="4"/>
        <v>FORESTER 2.5I TOURING CVT</v>
      </c>
      <c r="X8" s="476">
        <f t="shared" si="4"/>
        <v>2018</v>
      </c>
      <c r="Y8" s="477">
        <f t="shared" si="5"/>
        <v>416518.91</v>
      </c>
      <c r="Z8" s="479">
        <v>1</v>
      </c>
      <c r="AA8" s="479">
        <f>+Y8</f>
        <v>416518.91</v>
      </c>
      <c r="AB8" s="479">
        <f t="shared" si="6"/>
        <v>366969.28</v>
      </c>
      <c r="AC8" s="480">
        <f t="shared" si="7"/>
        <v>0.15</v>
      </c>
      <c r="AD8" s="479">
        <f t="shared" si="8"/>
        <v>13106.06</v>
      </c>
      <c r="AE8" s="425">
        <f t="shared" si="9"/>
        <v>20538.504499999992</v>
      </c>
      <c r="AF8" s="425"/>
      <c r="AG8" s="405"/>
      <c r="AH8" s="347"/>
      <c r="AI8" s="309"/>
      <c r="AJ8" s="309"/>
      <c r="AK8" s="324"/>
      <c r="AL8" s="324"/>
      <c r="AM8" s="309"/>
      <c r="AN8" s="309"/>
      <c r="AO8" s="309"/>
      <c r="AP8" s="309"/>
      <c r="AQ8" s="309"/>
      <c r="AR8" s="309"/>
    </row>
    <row r="9" spans="1:44" s="33" customFormat="1" ht="12.75" customHeight="1" thickBot="1" x14ac:dyDescent="0.25">
      <c r="A9" s="417">
        <f t="shared" si="10"/>
        <v>4</v>
      </c>
      <c r="B9" t="s">
        <v>441</v>
      </c>
      <c r="C9">
        <v>780104</v>
      </c>
      <c r="D9"/>
      <c r="E9" t="s">
        <v>421</v>
      </c>
      <c r="F9" s="309">
        <v>2017</v>
      </c>
      <c r="G9" s="216">
        <v>43074</v>
      </c>
      <c r="H9" t="s">
        <v>428</v>
      </c>
      <c r="I9" t="s">
        <v>459</v>
      </c>
      <c r="J9" t="s">
        <v>415</v>
      </c>
      <c r="K9" t="s">
        <v>474</v>
      </c>
      <c r="L9" t="s">
        <v>487</v>
      </c>
      <c r="M9" s="310">
        <v>358048.15</v>
      </c>
      <c r="N9" s="310">
        <v>14279.44</v>
      </c>
      <c r="O9" s="310">
        <v>59572.41</v>
      </c>
      <c r="P9" s="310">
        <v>431900</v>
      </c>
      <c r="Q9" s="310">
        <v>325700</v>
      </c>
      <c r="R9" s="419">
        <f t="shared" si="0"/>
        <v>32348.150000000023</v>
      </c>
      <c r="S9" s="461" t="s">
        <v>419</v>
      </c>
      <c r="T9" s="473" t="str">
        <f t="shared" si="1"/>
        <v>AA00820</v>
      </c>
      <c r="U9" s="474" t="str">
        <f t="shared" si="2"/>
        <v>0019-SBN17</v>
      </c>
      <c r="V9" s="475">
        <f t="shared" si="3"/>
        <v>780104</v>
      </c>
      <c r="W9" s="475" t="str">
        <f t="shared" si="4"/>
        <v>IMPREZA 2.0I LIMITED</v>
      </c>
      <c r="X9" s="476">
        <f t="shared" si="4"/>
        <v>2017</v>
      </c>
      <c r="Y9" s="477">
        <f t="shared" si="5"/>
        <v>358048.15</v>
      </c>
      <c r="Z9" s="481"/>
      <c r="AA9" s="479"/>
      <c r="AB9" s="479">
        <f t="shared" si="6"/>
        <v>314544.96000000002</v>
      </c>
      <c r="AC9" s="480">
        <f t="shared" si="7"/>
        <v>0.1</v>
      </c>
      <c r="AD9" s="479">
        <f t="shared" si="8"/>
        <v>7863.66</v>
      </c>
      <c r="AE9" s="425">
        <f t="shared" si="9"/>
        <v>12213.978999999999</v>
      </c>
      <c r="AF9" s="425"/>
      <c r="AG9" s="405"/>
      <c r="AH9" s="347"/>
      <c r="AI9" s="467">
        <f>+Y9-AB9</f>
        <v>43503.19</v>
      </c>
      <c r="AJ9" s="467">
        <f>AI9*5%</f>
        <v>2175.1595000000002</v>
      </c>
      <c r="AK9" s="309"/>
      <c r="AL9" s="309"/>
      <c r="AM9" s="309"/>
      <c r="AN9" s="309"/>
      <c r="AO9" s="309"/>
      <c r="AP9" s="309"/>
      <c r="AQ9" s="309"/>
      <c r="AR9" s="309"/>
    </row>
    <row r="10" spans="1:44" s="33" customFormat="1" ht="12.75" customHeight="1" thickBot="1" x14ac:dyDescent="0.25">
      <c r="A10" s="417">
        <f t="shared" si="10"/>
        <v>5</v>
      </c>
      <c r="B10" t="s">
        <v>442</v>
      </c>
      <c r="C10">
        <v>780104</v>
      </c>
      <c r="D10"/>
      <c r="E10" t="s">
        <v>421</v>
      </c>
      <c r="F10" s="309">
        <v>2017</v>
      </c>
      <c r="G10" s="216">
        <v>43074</v>
      </c>
      <c r="H10" t="s">
        <v>428</v>
      </c>
      <c r="I10" t="s">
        <v>460</v>
      </c>
      <c r="J10" t="s">
        <v>415</v>
      </c>
      <c r="K10" t="s">
        <v>474</v>
      </c>
      <c r="L10" t="s">
        <v>488</v>
      </c>
      <c r="M10" s="310">
        <v>358048.15</v>
      </c>
      <c r="N10" s="310">
        <v>14279.44</v>
      </c>
      <c r="O10" s="310">
        <v>59572.41</v>
      </c>
      <c r="P10" s="310">
        <v>431900</v>
      </c>
      <c r="Q10" s="310">
        <v>325700</v>
      </c>
      <c r="R10" s="419">
        <f t="shared" si="0"/>
        <v>32348.150000000023</v>
      </c>
      <c r="S10" s="461" t="s">
        <v>419</v>
      </c>
      <c r="T10" s="473" t="str">
        <f t="shared" si="1"/>
        <v>AA00821</v>
      </c>
      <c r="U10" s="474" t="str">
        <f t="shared" si="2"/>
        <v>0023-SBN17</v>
      </c>
      <c r="V10" s="475">
        <f t="shared" si="3"/>
        <v>780104</v>
      </c>
      <c r="W10" s="475" t="str">
        <f t="shared" si="4"/>
        <v>IMPREZA 2.0I LIMITED</v>
      </c>
      <c r="X10" s="476">
        <f t="shared" si="4"/>
        <v>2017</v>
      </c>
      <c r="Y10" s="477">
        <f t="shared" si="5"/>
        <v>358048.15</v>
      </c>
      <c r="Z10" s="481">
        <v>2</v>
      </c>
      <c r="AA10" s="479">
        <f>+Y9+Y10</f>
        <v>716096.3</v>
      </c>
      <c r="AB10" s="479">
        <f t="shared" si="6"/>
        <v>314544.96000000002</v>
      </c>
      <c r="AC10" s="480">
        <f t="shared" si="7"/>
        <v>0.1</v>
      </c>
      <c r="AD10" s="479">
        <f t="shared" si="8"/>
        <v>7863.66</v>
      </c>
      <c r="AE10" s="425">
        <f t="shared" si="9"/>
        <v>12213.978999999999</v>
      </c>
      <c r="AF10" s="425"/>
      <c r="AG10" s="405"/>
      <c r="AH10" s="347"/>
      <c r="AI10" s="309"/>
      <c r="AJ10" s="358">
        <f>+AJ9+AD9</f>
        <v>10038.8195</v>
      </c>
      <c r="AK10" s="324"/>
      <c r="AL10" s="324"/>
      <c r="AM10" s="309"/>
      <c r="AN10" s="309"/>
      <c r="AO10" s="309"/>
      <c r="AP10" s="309"/>
      <c r="AQ10" s="309"/>
      <c r="AR10" s="309"/>
    </row>
    <row r="11" spans="1:44" s="393" customFormat="1" ht="12.75" customHeight="1" thickBot="1" x14ac:dyDescent="0.3">
      <c r="A11" s="417">
        <f t="shared" si="10"/>
        <v>6</v>
      </c>
      <c r="B11" t="s">
        <v>446</v>
      </c>
      <c r="C11">
        <v>630801</v>
      </c>
      <c r="D11"/>
      <c r="E11" t="s">
        <v>420</v>
      </c>
      <c r="F11" s="309">
        <v>2017</v>
      </c>
      <c r="G11" s="216">
        <v>43082</v>
      </c>
      <c r="H11" t="s">
        <v>427</v>
      </c>
      <c r="I11" t="s">
        <v>464</v>
      </c>
      <c r="J11" s="482" t="s">
        <v>415</v>
      </c>
      <c r="K11" t="s">
        <v>478</v>
      </c>
      <c r="L11" t="s">
        <v>492</v>
      </c>
      <c r="M11" s="310">
        <v>465610.75</v>
      </c>
      <c r="N11" s="310">
        <v>30854.77</v>
      </c>
      <c r="O11" s="310">
        <v>79434.48</v>
      </c>
      <c r="P11" s="310">
        <v>575900</v>
      </c>
      <c r="Q11" s="310">
        <v>443757</v>
      </c>
      <c r="R11" s="419">
        <f t="shared" si="0"/>
        <v>21853.75</v>
      </c>
      <c r="S11" s="461" t="s">
        <v>419</v>
      </c>
      <c r="T11" s="473" t="str">
        <f t="shared" si="1"/>
        <v>AA00841</v>
      </c>
      <c r="U11" s="474" t="str">
        <f t="shared" si="2"/>
        <v>0032-SBN17</v>
      </c>
      <c r="V11" s="475">
        <f t="shared" si="3"/>
        <v>630801</v>
      </c>
      <c r="W11" s="475" t="str">
        <f t="shared" si="4"/>
        <v>WRX 6MT 17MY</v>
      </c>
      <c r="X11" s="476">
        <f t="shared" si="4"/>
        <v>2017</v>
      </c>
      <c r="Y11" s="477">
        <f t="shared" si="5"/>
        <v>465610.75</v>
      </c>
      <c r="Z11" s="481">
        <v>1</v>
      </c>
      <c r="AA11" s="479">
        <f>+Y11</f>
        <v>465610.75</v>
      </c>
      <c r="AB11" s="479">
        <f t="shared" si="6"/>
        <v>366969.28</v>
      </c>
      <c r="AC11" s="480">
        <f t="shared" si="7"/>
        <v>0.15</v>
      </c>
      <c r="AD11" s="479">
        <f t="shared" si="8"/>
        <v>13106.06</v>
      </c>
      <c r="AE11" s="425">
        <f t="shared" si="9"/>
        <v>27902.280499999993</v>
      </c>
      <c r="AF11" s="425"/>
      <c r="AG11" s="405"/>
      <c r="AH11" s="483"/>
      <c r="AI11" s="431"/>
      <c r="AJ11" s="431"/>
      <c r="AK11" s="431"/>
      <c r="AL11" s="431"/>
      <c r="AM11" s="309"/>
      <c r="AN11" s="309"/>
      <c r="AO11" s="309"/>
      <c r="AP11" s="309"/>
      <c r="AQ11" s="309"/>
      <c r="AR11" s="309"/>
    </row>
    <row r="12" spans="1:44" s="33" customFormat="1" ht="12.75" customHeight="1" thickBot="1" x14ac:dyDescent="0.3">
      <c r="A12" s="417">
        <f t="shared" si="10"/>
        <v>7</v>
      </c>
      <c r="B12" t="s">
        <v>447</v>
      </c>
      <c r="C12">
        <v>780303</v>
      </c>
      <c r="D12" s="443"/>
      <c r="E12" t="s">
        <v>424</v>
      </c>
      <c r="F12" s="309">
        <v>2018</v>
      </c>
      <c r="G12" s="216">
        <v>43084</v>
      </c>
      <c r="H12" t="s">
        <v>427</v>
      </c>
      <c r="I12" t="s">
        <v>431</v>
      </c>
      <c r="J12" s="482" t="s">
        <v>415</v>
      </c>
      <c r="K12" t="s">
        <v>433</v>
      </c>
      <c r="L12" t="s">
        <v>432</v>
      </c>
      <c r="M12" s="310">
        <v>-359547.39</v>
      </c>
      <c r="N12" s="310">
        <v>-14504.33</v>
      </c>
      <c r="O12" s="310">
        <v>-59848.28</v>
      </c>
      <c r="P12" s="310">
        <v>-433900</v>
      </c>
      <c r="Q12" s="310">
        <v>-337468</v>
      </c>
      <c r="R12" s="419">
        <f t="shared" si="0"/>
        <v>-22079.390000000014</v>
      </c>
      <c r="S12" s="461" t="s">
        <v>419</v>
      </c>
      <c r="T12" s="473" t="str">
        <f t="shared" si="1"/>
        <v>ZA00466</v>
      </c>
      <c r="U12" s="474" t="str">
        <f t="shared" si="2"/>
        <v>0004-SBN18</v>
      </c>
      <c r="V12" s="475">
        <f t="shared" si="3"/>
        <v>780303</v>
      </c>
      <c r="W12" s="475" t="str">
        <f t="shared" si="4"/>
        <v>XV 2.0I LIMITED CVT</v>
      </c>
      <c r="X12" s="476">
        <f t="shared" si="4"/>
        <v>2018</v>
      </c>
      <c r="Y12" s="477">
        <f t="shared" si="5"/>
        <v>-359547.39</v>
      </c>
      <c r="Z12" s="481">
        <v>0</v>
      </c>
      <c r="AA12" s="479">
        <f>+Y12+Y13</f>
        <v>8995.5100000000093</v>
      </c>
      <c r="AB12" s="479" t="e">
        <f t="shared" si="6"/>
        <v>#N/A</v>
      </c>
      <c r="AC12" s="480" t="e">
        <f t="shared" si="7"/>
        <v>#N/A</v>
      </c>
      <c r="AD12" s="479" t="e">
        <f t="shared" si="8"/>
        <v>#N/A</v>
      </c>
      <c r="AE12" s="425">
        <f>+N12</f>
        <v>-14504.33</v>
      </c>
      <c r="AF12" s="425"/>
      <c r="AG12" s="405"/>
      <c r="AH12" s="347"/>
      <c r="AI12" s="309"/>
      <c r="AJ12" s="431"/>
      <c r="AK12" s="431"/>
      <c r="AL12" s="431"/>
      <c r="AM12" s="309"/>
      <c r="AN12" s="309"/>
      <c r="AO12" s="309"/>
      <c r="AP12" s="309"/>
      <c r="AQ12" s="309"/>
      <c r="AR12" s="309"/>
    </row>
    <row r="13" spans="1:44" s="110" customFormat="1" ht="12.75" customHeight="1" thickBot="1" x14ac:dyDescent="0.3">
      <c r="A13" s="417">
        <f t="shared" si="10"/>
        <v>8</v>
      </c>
      <c r="B13" t="s">
        <v>448</v>
      </c>
      <c r="C13">
        <v>780303</v>
      </c>
      <c r="D13" s="393"/>
      <c r="E13" t="s">
        <v>424</v>
      </c>
      <c r="F13" s="309">
        <v>2018</v>
      </c>
      <c r="G13" s="216">
        <v>43084</v>
      </c>
      <c r="H13" t="s">
        <v>427</v>
      </c>
      <c r="I13" t="s">
        <v>431</v>
      </c>
      <c r="J13" s="482" t="s">
        <v>415</v>
      </c>
      <c r="K13" t="s">
        <v>433</v>
      </c>
      <c r="L13" t="s">
        <v>432</v>
      </c>
      <c r="M13" s="310">
        <v>368542.9</v>
      </c>
      <c r="N13" s="310">
        <v>15853.65</v>
      </c>
      <c r="O13" s="310">
        <v>61503.45</v>
      </c>
      <c r="P13" s="310">
        <v>445900</v>
      </c>
      <c r="Q13" s="310">
        <v>337468</v>
      </c>
      <c r="R13" s="419">
        <f t="shared" si="0"/>
        <v>31074.900000000023</v>
      </c>
      <c r="S13" s="461" t="s">
        <v>419</v>
      </c>
      <c r="T13" s="473" t="str">
        <f t="shared" si="1"/>
        <v>AA00843</v>
      </c>
      <c r="U13" s="474" t="str">
        <f t="shared" si="2"/>
        <v>0004-SBN18</v>
      </c>
      <c r="V13" s="475">
        <f t="shared" si="3"/>
        <v>780303</v>
      </c>
      <c r="W13" s="475" t="str">
        <f t="shared" si="4"/>
        <v>XV 2.0I LIMITED CVT</v>
      </c>
      <c r="X13" s="476">
        <f t="shared" si="4"/>
        <v>2018</v>
      </c>
      <c r="Y13" s="477">
        <f t="shared" si="5"/>
        <v>368542.9</v>
      </c>
      <c r="Z13" s="479">
        <v>0</v>
      </c>
      <c r="AA13" s="479"/>
      <c r="AB13" s="479">
        <f t="shared" si="6"/>
        <v>366969.28</v>
      </c>
      <c r="AC13" s="480">
        <f t="shared" si="7"/>
        <v>0.15</v>
      </c>
      <c r="AD13" s="479">
        <f t="shared" si="8"/>
        <v>13106.06</v>
      </c>
      <c r="AE13" s="425">
        <f t="shared" si="9"/>
        <v>13342.102999999999</v>
      </c>
      <c r="AF13" s="425"/>
      <c r="AG13" s="405"/>
      <c r="AH13" s="347"/>
      <c r="AI13" s="309"/>
      <c r="AJ13" s="324"/>
      <c r="AK13" s="431"/>
      <c r="AL13" s="431"/>
      <c r="AM13" s="324"/>
      <c r="AN13" s="324"/>
      <c r="AO13" s="324"/>
      <c r="AP13" s="324"/>
      <c r="AQ13" s="324"/>
      <c r="AR13" s="324"/>
    </row>
    <row r="14" spans="1:44" s="33" customFormat="1" ht="12.75" customHeight="1" thickBot="1" x14ac:dyDescent="0.3">
      <c r="A14" s="417">
        <f t="shared" si="10"/>
        <v>9</v>
      </c>
      <c r="B14" t="s">
        <v>450</v>
      </c>
      <c r="C14">
        <v>780302</v>
      </c>
      <c r="D14"/>
      <c r="E14" t="s">
        <v>425</v>
      </c>
      <c r="F14" s="309">
        <v>2018</v>
      </c>
      <c r="G14" s="216">
        <v>43090</v>
      </c>
      <c r="H14" t="s">
        <v>427</v>
      </c>
      <c r="I14" t="s">
        <v>466</v>
      </c>
      <c r="J14" s="482" t="s">
        <v>415</v>
      </c>
      <c r="K14" t="s">
        <v>479</v>
      </c>
      <c r="L14" t="s">
        <v>494</v>
      </c>
      <c r="M14" s="310">
        <v>324942.46999999997</v>
      </c>
      <c r="N14" s="310">
        <v>10316.15</v>
      </c>
      <c r="O14" s="310">
        <v>53641.38</v>
      </c>
      <c r="P14" s="310">
        <v>388900</v>
      </c>
      <c r="Q14" s="310">
        <v>297909</v>
      </c>
      <c r="R14" s="419">
        <f t="shared" si="0"/>
        <v>27033.469999999972</v>
      </c>
      <c r="S14" s="461" t="s">
        <v>419</v>
      </c>
      <c r="T14" s="473" t="str">
        <f t="shared" si="1"/>
        <v>AA00850</v>
      </c>
      <c r="U14" s="474" t="str">
        <f t="shared" si="2"/>
        <v>0002-SBN18</v>
      </c>
      <c r="V14" s="475">
        <f t="shared" si="3"/>
        <v>780302</v>
      </c>
      <c r="W14" s="475" t="str">
        <f t="shared" si="4"/>
        <v>XV 2.0I PREMIUM CVT</v>
      </c>
      <c r="X14" s="476">
        <f t="shared" si="4"/>
        <v>2018</v>
      </c>
      <c r="Y14" s="477">
        <f t="shared" si="5"/>
        <v>324942.46999999997</v>
      </c>
      <c r="Z14" s="478"/>
      <c r="AA14" s="479"/>
      <c r="AB14" s="479">
        <f t="shared" si="6"/>
        <v>314544.96000000002</v>
      </c>
      <c r="AC14" s="480">
        <f t="shared" si="7"/>
        <v>0.1</v>
      </c>
      <c r="AD14" s="479">
        <f t="shared" si="8"/>
        <v>7863.66</v>
      </c>
      <c r="AE14" s="425">
        <f t="shared" si="9"/>
        <v>8903.4109999999946</v>
      </c>
      <c r="AF14" s="425"/>
      <c r="AG14" s="405"/>
      <c r="AH14" s="347"/>
      <c r="AI14" s="431"/>
      <c r="AJ14" s="324"/>
      <c r="AK14" s="431"/>
      <c r="AL14" s="431"/>
      <c r="AM14" s="309"/>
      <c r="AN14" s="309"/>
      <c r="AO14" s="309"/>
      <c r="AP14" s="309"/>
      <c r="AQ14" s="309"/>
      <c r="AR14" s="309"/>
    </row>
    <row r="15" spans="1:44" s="33" customFormat="1" ht="12.75" customHeight="1" thickBot="1" x14ac:dyDescent="0.3">
      <c r="A15" s="417">
        <f t="shared" si="10"/>
        <v>10</v>
      </c>
      <c r="B15" t="s">
        <v>451</v>
      </c>
      <c r="C15">
        <v>780302</v>
      </c>
      <c r="D15"/>
      <c r="E15" t="s">
        <v>425</v>
      </c>
      <c r="F15" s="309">
        <v>2018</v>
      </c>
      <c r="G15" s="216">
        <v>43097</v>
      </c>
      <c r="H15" t="s">
        <v>426</v>
      </c>
      <c r="I15" t="s">
        <v>467</v>
      </c>
      <c r="J15" s="482" t="s">
        <v>415</v>
      </c>
      <c r="K15" t="s">
        <v>480</v>
      </c>
      <c r="L15" t="s">
        <v>495</v>
      </c>
      <c r="M15" s="310">
        <v>324942.46999999997</v>
      </c>
      <c r="N15" s="310">
        <v>10316.15</v>
      </c>
      <c r="O15" s="310">
        <v>53641.38</v>
      </c>
      <c r="P15" s="310">
        <v>388900</v>
      </c>
      <c r="Q15" s="310">
        <v>292448</v>
      </c>
      <c r="R15" s="419">
        <f t="shared" si="0"/>
        <v>32494.469999999972</v>
      </c>
      <c r="S15" s="461" t="s">
        <v>419</v>
      </c>
      <c r="T15" s="473" t="str">
        <f t="shared" si="1"/>
        <v>AA00853</v>
      </c>
      <c r="U15" s="474" t="str">
        <f t="shared" si="2"/>
        <v>0031-SBN18</v>
      </c>
      <c r="V15" s="475">
        <f t="shared" si="3"/>
        <v>780302</v>
      </c>
      <c r="W15" s="475" t="str">
        <f t="shared" si="4"/>
        <v>XV 2.0I PREMIUM CVT</v>
      </c>
      <c r="X15" s="476">
        <f t="shared" si="4"/>
        <v>2018</v>
      </c>
      <c r="Y15" s="477">
        <f t="shared" si="5"/>
        <v>324942.46999999997</v>
      </c>
      <c r="Z15" s="478"/>
      <c r="AA15" s="479"/>
      <c r="AB15" s="479">
        <f t="shared" si="6"/>
        <v>314544.96000000002</v>
      </c>
      <c r="AC15" s="480">
        <f t="shared" si="7"/>
        <v>0.1</v>
      </c>
      <c r="AD15" s="479">
        <f t="shared" si="8"/>
        <v>7863.66</v>
      </c>
      <c r="AE15" s="425">
        <f t="shared" si="9"/>
        <v>8903.4109999999946</v>
      </c>
      <c r="AF15" s="425"/>
      <c r="AG15" s="405"/>
      <c r="AH15" s="347"/>
      <c r="AI15" s="309"/>
      <c r="AJ15" s="324"/>
      <c r="AK15" s="431"/>
      <c r="AL15" s="431"/>
      <c r="AM15" s="309"/>
      <c r="AN15" s="309"/>
      <c r="AO15" s="309"/>
      <c r="AP15" s="309"/>
      <c r="AQ15" s="309"/>
      <c r="AR15" s="309"/>
    </row>
    <row r="16" spans="1:44" s="33" customFormat="1" ht="12.75" customHeight="1" thickBot="1" x14ac:dyDescent="0.3">
      <c r="A16" s="417">
        <f t="shared" si="10"/>
        <v>11</v>
      </c>
      <c r="B16" t="s">
        <v>452</v>
      </c>
      <c r="C16">
        <v>780302</v>
      </c>
      <c r="D16"/>
      <c r="E16" t="s">
        <v>425</v>
      </c>
      <c r="F16" s="309">
        <v>2018</v>
      </c>
      <c r="G16" s="216">
        <v>43098</v>
      </c>
      <c r="H16" t="s">
        <v>427</v>
      </c>
      <c r="I16" t="s">
        <v>468</v>
      </c>
      <c r="J16" s="482" t="s">
        <v>415</v>
      </c>
      <c r="K16" t="s">
        <v>481</v>
      </c>
      <c r="L16" t="s">
        <v>496</v>
      </c>
      <c r="M16" s="310">
        <v>324942.46999999997</v>
      </c>
      <c r="N16" s="310">
        <v>10316.15</v>
      </c>
      <c r="O16" s="310">
        <v>53641.38</v>
      </c>
      <c r="P16" s="310">
        <v>388900</v>
      </c>
      <c r="Q16" s="310">
        <v>292448</v>
      </c>
      <c r="R16" s="419">
        <f t="shared" si="0"/>
        <v>32494.469999999972</v>
      </c>
      <c r="S16" s="461" t="s">
        <v>419</v>
      </c>
      <c r="T16" s="473" t="str">
        <f t="shared" si="1"/>
        <v>AA00855</v>
      </c>
      <c r="U16" s="474" t="str">
        <f t="shared" si="2"/>
        <v>0032-SBN18</v>
      </c>
      <c r="V16" s="475">
        <f t="shared" si="3"/>
        <v>780302</v>
      </c>
      <c r="W16" s="475" t="str">
        <f t="shared" si="4"/>
        <v>XV 2.0I PREMIUM CVT</v>
      </c>
      <c r="X16" s="476">
        <f t="shared" si="4"/>
        <v>2018</v>
      </c>
      <c r="Y16" s="477">
        <f t="shared" si="5"/>
        <v>324942.46999999997</v>
      </c>
      <c r="Z16" s="478">
        <v>3</v>
      </c>
      <c r="AA16" s="479">
        <f>+Y14+Y15+Y16</f>
        <v>974827.40999999992</v>
      </c>
      <c r="AB16" s="479">
        <f t="shared" si="6"/>
        <v>314544.96000000002</v>
      </c>
      <c r="AC16" s="480">
        <f t="shared" si="7"/>
        <v>0.1</v>
      </c>
      <c r="AD16" s="479">
        <f t="shared" si="8"/>
        <v>7863.66</v>
      </c>
      <c r="AE16" s="425">
        <f t="shared" si="9"/>
        <v>8903.4109999999946</v>
      </c>
      <c r="AF16" s="425"/>
      <c r="AG16" s="405"/>
      <c r="AH16" s="347"/>
      <c r="AI16" s="309"/>
      <c r="AJ16" s="431"/>
      <c r="AK16" s="431"/>
      <c r="AL16" s="431"/>
      <c r="AM16" s="309"/>
      <c r="AN16" s="309"/>
      <c r="AO16" s="309"/>
      <c r="AP16" s="309"/>
      <c r="AQ16" s="309"/>
      <c r="AR16" s="309"/>
    </row>
    <row r="17" spans="1:44" s="393" customFormat="1" ht="12.75" customHeight="1" thickBot="1" x14ac:dyDescent="0.25">
      <c r="A17" s="417">
        <f t="shared" si="10"/>
        <v>12</v>
      </c>
      <c r="B17" t="s">
        <v>439</v>
      </c>
      <c r="C17">
        <v>780403</v>
      </c>
      <c r="D17" s="396"/>
      <c r="E17" t="s">
        <v>423</v>
      </c>
      <c r="F17" s="309">
        <v>2018</v>
      </c>
      <c r="G17" s="216">
        <v>43098</v>
      </c>
      <c r="H17" t="s">
        <v>427</v>
      </c>
      <c r="I17" t="s">
        <v>458</v>
      </c>
      <c r="J17" t="s">
        <v>415</v>
      </c>
      <c r="K17" t="s">
        <v>473</v>
      </c>
      <c r="L17" t="s">
        <v>486</v>
      </c>
      <c r="M17" s="310">
        <v>416518.91</v>
      </c>
      <c r="N17" s="310">
        <v>23050.06</v>
      </c>
      <c r="O17" s="310">
        <v>70331.03</v>
      </c>
      <c r="P17" s="310">
        <v>509900</v>
      </c>
      <c r="Q17" s="310">
        <v>386048</v>
      </c>
      <c r="R17" s="419">
        <f t="shared" si="0"/>
        <v>30470.909999999974</v>
      </c>
      <c r="S17" s="403" t="s">
        <v>417</v>
      </c>
      <c r="T17" s="432"/>
      <c r="U17" s="417"/>
      <c r="V17" s="422"/>
      <c r="W17" s="422"/>
      <c r="X17" s="423"/>
      <c r="Y17" s="424"/>
      <c r="Z17" s="169">
        <f>+Y17</f>
        <v>0</v>
      </c>
      <c r="AA17" s="425"/>
      <c r="AB17" s="425"/>
      <c r="AC17" s="426"/>
      <c r="AD17" s="425"/>
      <c r="AE17" s="425"/>
      <c r="AF17" s="425"/>
      <c r="AG17" s="405"/>
      <c r="AH17" s="408"/>
      <c r="AJ17" s="374"/>
      <c r="AK17" s="374"/>
      <c r="AL17" s="374"/>
      <c r="AM17" s="397"/>
    </row>
    <row r="18" spans="1:44" s="33" customFormat="1" ht="12.75" customHeight="1" thickBot="1" x14ac:dyDescent="0.25">
      <c r="A18" s="417">
        <f t="shared" si="10"/>
        <v>13</v>
      </c>
      <c r="B18" t="s">
        <v>440</v>
      </c>
      <c r="C18">
        <v>780403</v>
      </c>
      <c r="D18" s="393"/>
      <c r="E18" t="s">
        <v>423</v>
      </c>
      <c r="F18" s="309">
        <v>2018</v>
      </c>
      <c r="G18" s="216">
        <v>43099</v>
      </c>
      <c r="H18" t="s">
        <v>427</v>
      </c>
      <c r="I18" t="s">
        <v>458</v>
      </c>
      <c r="J18" t="s">
        <v>415</v>
      </c>
      <c r="K18" t="s">
        <v>473</v>
      </c>
      <c r="L18" t="s">
        <v>486</v>
      </c>
      <c r="M18" s="310">
        <v>-416518.91</v>
      </c>
      <c r="N18" s="310">
        <v>-23050.06</v>
      </c>
      <c r="O18" s="310">
        <v>-70331.03</v>
      </c>
      <c r="P18" s="310">
        <v>-509900</v>
      </c>
      <c r="Q18" s="310">
        <v>-386048</v>
      </c>
      <c r="R18" s="419">
        <f t="shared" si="0"/>
        <v>-30470.909999999974</v>
      </c>
      <c r="S18" s="403" t="s">
        <v>417</v>
      </c>
      <c r="T18" s="432"/>
      <c r="U18" s="417"/>
      <c r="V18" s="422"/>
      <c r="W18" s="422"/>
      <c r="X18" s="423"/>
      <c r="Y18" s="424"/>
      <c r="Z18" s="169">
        <f>+Y18</f>
        <v>0</v>
      </c>
      <c r="AA18" s="425"/>
      <c r="AB18" s="425"/>
      <c r="AC18" s="426"/>
      <c r="AD18" s="425"/>
      <c r="AE18" s="425"/>
      <c r="AF18" s="466"/>
      <c r="AG18" s="405"/>
      <c r="AH18" s="405"/>
      <c r="AI18" s="309"/>
      <c r="AJ18" s="431"/>
      <c r="AK18" s="431"/>
      <c r="AL18" s="431"/>
      <c r="AM18" s="324"/>
      <c r="AN18" s="309"/>
      <c r="AO18" s="309"/>
      <c r="AP18" s="309"/>
      <c r="AQ18" s="309"/>
      <c r="AR18" s="309"/>
    </row>
    <row r="19" spans="1:44" s="33" customFormat="1" ht="12.75" customHeight="1" thickBot="1" x14ac:dyDescent="0.25">
      <c r="A19" s="417">
        <f t="shared" si="10"/>
        <v>14</v>
      </c>
      <c r="B19" t="s">
        <v>437</v>
      </c>
      <c r="C19">
        <v>780403</v>
      </c>
      <c r="D19" s="393"/>
      <c r="E19" t="s">
        <v>423</v>
      </c>
      <c r="F19" s="309">
        <v>2017</v>
      </c>
      <c r="G19" s="216">
        <v>43082</v>
      </c>
      <c r="H19"/>
      <c r="I19" t="s">
        <v>456</v>
      </c>
      <c r="J19" t="s">
        <v>415</v>
      </c>
      <c r="K19" t="s">
        <v>471</v>
      </c>
      <c r="L19" t="s">
        <v>484</v>
      </c>
      <c r="M19" s="310">
        <v>389908.47</v>
      </c>
      <c r="N19">
        <v>0</v>
      </c>
      <c r="O19" s="310">
        <v>62385.36</v>
      </c>
      <c r="P19" s="310">
        <v>452293.83</v>
      </c>
      <c r="Q19" s="310">
        <v>386048</v>
      </c>
      <c r="R19" s="419">
        <f t="shared" si="0"/>
        <v>3860.4699999999721</v>
      </c>
      <c r="S19" s="403" t="s">
        <v>422</v>
      </c>
      <c r="T19" s="432"/>
      <c r="U19" s="417"/>
      <c r="V19" s="422"/>
      <c r="W19" s="422"/>
      <c r="X19" s="423"/>
      <c r="Y19" s="424"/>
      <c r="Z19" s="169">
        <f>+Y19</f>
        <v>0</v>
      </c>
      <c r="AA19" s="425"/>
      <c r="AB19" s="425"/>
      <c r="AC19" s="426"/>
      <c r="AD19" s="425"/>
      <c r="AE19" s="425"/>
      <c r="AF19" s="425"/>
      <c r="AG19" s="405"/>
      <c r="AH19" s="347"/>
      <c r="AI19" s="309"/>
      <c r="AJ19" s="324"/>
      <c r="AK19" s="431"/>
      <c r="AL19" s="431"/>
      <c r="AM19" s="324"/>
      <c r="AN19" s="309"/>
      <c r="AO19" s="309"/>
      <c r="AP19" s="309"/>
      <c r="AQ19" s="309"/>
      <c r="AR19" s="309"/>
    </row>
    <row r="20" spans="1:44" s="33" customFormat="1" ht="12.75" customHeight="1" thickBot="1" x14ac:dyDescent="0.25">
      <c r="A20" s="417">
        <f t="shared" si="10"/>
        <v>15</v>
      </c>
      <c r="B20" t="s">
        <v>443</v>
      </c>
      <c r="C20">
        <v>780103</v>
      </c>
      <c r="D20"/>
      <c r="E20" t="s">
        <v>453</v>
      </c>
      <c r="F20" s="309">
        <v>2017</v>
      </c>
      <c r="G20" s="216">
        <v>43090</v>
      </c>
      <c r="H20"/>
      <c r="I20" t="s">
        <v>461</v>
      </c>
      <c r="J20" t="s">
        <v>415</v>
      </c>
      <c r="K20" t="s">
        <v>475</v>
      </c>
      <c r="L20" t="s">
        <v>489</v>
      </c>
      <c r="M20" s="310">
        <v>310427.53999999998</v>
      </c>
      <c r="N20">
        <v>0</v>
      </c>
      <c r="O20" s="310">
        <v>49668.41</v>
      </c>
      <c r="P20" s="310">
        <v>360095.95</v>
      </c>
      <c r="Q20" s="310">
        <v>307354</v>
      </c>
      <c r="R20" s="419">
        <f t="shared" si="0"/>
        <v>3073.539999999979</v>
      </c>
      <c r="S20" s="403" t="s">
        <v>422</v>
      </c>
      <c r="T20" s="432"/>
      <c r="U20" s="417"/>
      <c r="V20" s="422"/>
      <c r="W20" s="422"/>
      <c r="X20" s="423"/>
      <c r="Y20" s="424"/>
      <c r="AA20" s="425"/>
      <c r="AB20" s="425"/>
      <c r="AC20" s="426"/>
      <c r="AD20" s="425"/>
      <c r="AE20" s="425"/>
      <c r="AF20" s="425"/>
      <c r="AG20" s="405"/>
      <c r="AH20" s="347"/>
      <c r="AI20" s="309"/>
      <c r="AJ20" s="324"/>
      <c r="AK20" s="431"/>
      <c r="AL20" s="431"/>
      <c r="AM20" s="309"/>
      <c r="AN20" s="309"/>
      <c r="AO20" s="309"/>
      <c r="AP20" s="309"/>
      <c r="AQ20" s="309"/>
      <c r="AR20" s="309"/>
    </row>
    <row r="21" spans="1:44" s="33" customFormat="1" ht="12.75" customHeight="1" thickBot="1" x14ac:dyDescent="0.3">
      <c r="A21" s="417">
        <f t="shared" si="10"/>
        <v>16</v>
      </c>
      <c r="B21" t="s">
        <v>449</v>
      </c>
      <c r="C21">
        <v>780302</v>
      </c>
      <c r="D21" s="443"/>
      <c r="E21" t="s">
        <v>425</v>
      </c>
      <c r="F21" s="309">
        <v>2018</v>
      </c>
      <c r="G21" s="216">
        <v>43077</v>
      </c>
      <c r="H21"/>
      <c r="I21" t="s">
        <v>465</v>
      </c>
      <c r="J21" s="482" t="s">
        <v>415</v>
      </c>
      <c r="K21" t="s">
        <v>471</v>
      </c>
      <c r="L21" t="s">
        <v>493</v>
      </c>
      <c r="M21" s="310">
        <v>295372.46999999997</v>
      </c>
      <c r="N21">
        <v>0</v>
      </c>
      <c r="O21" s="310">
        <v>47259.6</v>
      </c>
      <c r="P21" s="310">
        <v>342632.07</v>
      </c>
      <c r="Q21" s="310">
        <v>292448</v>
      </c>
      <c r="R21" s="419">
        <f t="shared" si="0"/>
        <v>2924.4699999999721</v>
      </c>
      <c r="S21" s="403" t="s">
        <v>422</v>
      </c>
      <c r="T21" s="432"/>
      <c r="U21" s="417"/>
      <c r="V21" s="422"/>
      <c r="W21" s="422"/>
      <c r="X21" s="423"/>
      <c r="Y21" s="424"/>
      <c r="Z21" s="169">
        <f>+Y20+Y21</f>
        <v>0</v>
      </c>
      <c r="AA21" s="425"/>
      <c r="AB21" s="425"/>
      <c r="AC21" s="426"/>
      <c r="AD21" s="425"/>
      <c r="AE21" s="425"/>
      <c r="AF21" s="425"/>
      <c r="AG21" s="405"/>
      <c r="AH21" s="347"/>
      <c r="AI21" s="309"/>
      <c r="AJ21" s="324"/>
      <c r="AK21" s="431"/>
      <c r="AL21" s="431"/>
      <c r="AM21" s="309"/>
      <c r="AN21" s="309"/>
      <c r="AO21" s="309"/>
      <c r="AP21" s="309"/>
      <c r="AQ21" s="309"/>
      <c r="AR21" s="309"/>
    </row>
    <row r="22" spans="1:44" s="393" customFormat="1" ht="12.75" customHeight="1" thickBot="1" x14ac:dyDescent="0.25">
      <c r="A22" s="417">
        <f t="shared" si="10"/>
        <v>17</v>
      </c>
      <c r="B22" t="s">
        <v>444</v>
      </c>
      <c r="C22" t="s">
        <v>418</v>
      </c>
      <c r="D22"/>
      <c r="E22" t="s">
        <v>418</v>
      </c>
      <c r="F22" s="309"/>
      <c r="G22" s="216">
        <v>43076</v>
      </c>
      <c r="H22" t="s">
        <v>427</v>
      </c>
      <c r="I22" t="s">
        <v>462</v>
      </c>
      <c r="J22" t="s">
        <v>415</v>
      </c>
      <c r="K22" t="s">
        <v>476</v>
      </c>
      <c r="L22" t="s">
        <v>490</v>
      </c>
      <c r="M22" s="310">
        <v>235000</v>
      </c>
      <c r="N22">
        <v>0</v>
      </c>
      <c r="O22">
        <v>0</v>
      </c>
      <c r="P22" s="310">
        <v>235000</v>
      </c>
      <c r="Q22" s="310">
        <v>260000</v>
      </c>
      <c r="R22" s="419">
        <f t="shared" si="0"/>
        <v>-25000</v>
      </c>
      <c r="S22" s="403" t="s">
        <v>264</v>
      </c>
      <c r="T22" s="432"/>
      <c r="U22" s="417"/>
      <c r="V22" s="422"/>
      <c r="W22" s="422"/>
      <c r="X22" s="423"/>
      <c r="Y22" s="424"/>
      <c r="Z22" s="169">
        <f>+Y22</f>
        <v>0</v>
      </c>
      <c r="AA22" s="425"/>
      <c r="AB22" s="425"/>
      <c r="AC22" s="426"/>
      <c r="AD22" s="425"/>
      <c r="AE22" s="425"/>
      <c r="AF22" s="425"/>
      <c r="AG22" s="405"/>
      <c r="AH22" s="347"/>
      <c r="AI22" s="309"/>
      <c r="AJ22" s="324"/>
      <c r="AK22" s="431"/>
      <c r="AL22" s="431"/>
      <c r="AM22" s="309"/>
      <c r="AN22" s="309"/>
      <c r="AO22" s="309"/>
      <c r="AP22" s="309"/>
      <c r="AQ22" s="309"/>
      <c r="AR22" s="309"/>
    </row>
    <row r="23" spans="1:44" s="393" customFormat="1" ht="12.75" customHeight="1" thickBot="1" x14ac:dyDescent="0.25">
      <c r="A23" s="417">
        <v>18</v>
      </c>
      <c r="B23" t="s">
        <v>445</v>
      </c>
      <c r="C23" t="s">
        <v>418</v>
      </c>
      <c r="D23" s="443"/>
      <c r="E23" t="s">
        <v>418</v>
      </c>
      <c r="F23" s="309"/>
      <c r="G23" s="216">
        <v>43080</v>
      </c>
      <c r="H23" t="s">
        <v>427</v>
      </c>
      <c r="I23" t="s">
        <v>463</v>
      </c>
      <c r="J23" t="s">
        <v>415</v>
      </c>
      <c r="K23" t="s">
        <v>477</v>
      </c>
      <c r="L23" t="s">
        <v>491</v>
      </c>
      <c r="M23" s="310">
        <v>200299</v>
      </c>
      <c r="N23">
        <v>0</v>
      </c>
      <c r="O23">
        <v>0</v>
      </c>
      <c r="P23" s="310">
        <v>200299</v>
      </c>
      <c r="Q23" s="310">
        <v>225000</v>
      </c>
      <c r="R23" s="419">
        <f t="shared" si="0"/>
        <v>-24701</v>
      </c>
      <c r="S23" s="403" t="s">
        <v>264</v>
      </c>
      <c r="T23" s="432"/>
      <c r="U23" s="417"/>
      <c r="V23" s="422"/>
      <c r="W23" s="422"/>
      <c r="X23" s="423"/>
      <c r="Y23" s="424"/>
      <c r="Z23" s="169"/>
      <c r="AA23" s="425"/>
      <c r="AB23" s="425"/>
      <c r="AC23" s="426"/>
      <c r="AD23" s="425"/>
      <c r="AE23" s="425"/>
      <c r="AF23" s="425"/>
      <c r="AG23" s="405"/>
      <c r="AH23" s="407"/>
      <c r="AJ23" s="397"/>
      <c r="AK23" s="374"/>
      <c r="AL23" s="374"/>
    </row>
    <row r="24" spans="1:44" s="393" customFormat="1" ht="12.75" customHeight="1" thickBot="1" x14ac:dyDescent="0.3">
      <c r="A24" s="417"/>
      <c r="B24" s="471"/>
      <c r="C24" s="471"/>
      <c r="E24" s="471"/>
      <c r="F24" s="309"/>
      <c r="G24" s="470"/>
      <c r="H24" s="471"/>
      <c r="I24" s="471"/>
      <c r="J24"/>
      <c r="K24"/>
      <c r="L24"/>
      <c r="M24" s="472"/>
      <c r="N24" s="472"/>
      <c r="O24" s="472"/>
      <c r="P24" s="472"/>
      <c r="Q24" s="472"/>
      <c r="R24" s="419"/>
      <c r="S24" s="461"/>
      <c r="T24" s="432"/>
      <c r="U24" s="417"/>
      <c r="V24" s="422"/>
      <c r="W24" s="422"/>
      <c r="X24" s="423"/>
      <c r="Y24" s="424"/>
      <c r="Z24" s="169"/>
      <c r="AA24" s="425"/>
      <c r="AB24" s="425"/>
      <c r="AC24" s="426"/>
      <c r="AD24" s="425"/>
      <c r="AE24" s="425"/>
      <c r="AF24" s="425"/>
      <c r="AG24" s="405"/>
      <c r="AH24" s="407"/>
      <c r="AJ24" s="397"/>
      <c r="AK24" s="374"/>
      <c r="AL24" s="374"/>
    </row>
    <row r="25" spans="1:44" s="393" customFormat="1" ht="12.75" customHeight="1" thickBot="1" x14ac:dyDescent="0.3">
      <c r="A25" s="417"/>
      <c r="B25" s="471"/>
      <c r="C25" s="471"/>
      <c r="D25"/>
      <c r="E25" s="471"/>
      <c r="F25" s="309"/>
      <c r="G25" s="470"/>
      <c r="H25" s="471"/>
      <c r="I25" s="471"/>
      <c r="J25"/>
      <c r="K25"/>
      <c r="L25"/>
      <c r="M25" s="472"/>
      <c r="N25" s="472"/>
      <c r="O25" s="472"/>
      <c r="P25" s="472"/>
      <c r="Q25" s="472"/>
      <c r="R25" s="419"/>
      <c r="S25" s="403"/>
      <c r="T25" s="432"/>
      <c r="U25" s="417"/>
      <c r="V25" s="422"/>
      <c r="W25" s="422"/>
      <c r="X25" s="423"/>
      <c r="Y25" s="424"/>
      <c r="Z25" s="169"/>
      <c r="AA25" s="425"/>
      <c r="AB25" s="425"/>
      <c r="AC25" s="426"/>
      <c r="AD25" s="425"/>
      <c r="AE25" s="425"/>
      <c r="AF25" s="425"/>
      <c r="AG25" s="405"/>
      <c r="AH25" s="407"/>
      <c r="AJ25" s="397"/>
      <c r="AK25" s="374"/>
      <c r="AL25" s="374"/>
    </row>
    <row r="26" spans="1:44" s="393" customFormat="1" ht="12.75" customHeight="1" thickBot="1" x14ac:dyDescent="0.3">
      <c r="A26" s="417"/>
      <c r="B26"/>
      <c r="D26"/>
      <c r="E26" s="471"/>
      <c r="F26" s="309"/>
      <c r="G26" s="470"/>
      <c r="H26" s="471"/>
      <c r="I26" s="471"/>
      <c r="J26"/>
      <c r="K26"/>
      <c r="L26"/>
      <c r="M26" s="472"/>
      <c r="N26" s="472"/>
      <c r="O26" s="472"/>
      <c r="P26" s="472"/>
      <c r="Q26" s="472"/>
      <c r="R26" s="419"/>
      <c r="S26" s="403"/>
      <c r="T26" s="432"/>
      <c r="U26" s="417"/>
      <c r="V26" s="422"/>
      <c r="W26" s="422"/>
      <c r="X26" s="423"/>
      <c r="Y26" s="424"/>
      <c r="Z26" s="169"/>
      <c r="AA26" s="425"/>
      <c r="AB26" s="425"/>
      <c r="AC26" s="426"/>
      <c r="AD26" s="425"/>
      <c r="AE26" s="425"/>
      <c r="AF26" s="425"/>
      <c r="AG26" s="405"/>
      <c r="AH26" s="407"/>
      <c r="AJ26" s="397"/>
      <c r="AK26" s="374"/>
      <c r="AL26" s="374"/>
    </row>
    <row r="27" spans="1:44" s="393" customFormat="1" ht="12.75" customHeight="1" thickBot="1" x14ac:dyDescent="0.3">
      <c r="A27" s="417"/>
      <c r="B27"/>
      <c r="C27"/>
      <c r="D27"/>
      <c r="E27" s="471"/>
      <c r="F27" s="309"/>
      <c r="G27" s="470"/>
      <c r="H27" s="471"/>
      <c r="I27" s="471"/>
      <c r="J27"/>
      <c r="K27"/>
      <c r="L27"/>
      <c r="M27" s="472"/>
      <c r="N27" s="472"/>
      <c r="O27" s="472"/>
      <c r="P27" s="472"/>
      <c r="Q27" s="472"/>
      <c r="R27" s="419"/>
      <c r="S27" s="403"/>
      <c r="T27" s="432"/>
      <c r="U27" s="417"/>
      <c r="V27" s="422"/>
      <c r="W27" s="422"/>
      <c r="X27" s="423"/>
      <c r="Y27" s="424"/>
      <c r="Z27" s="169"/>
      <c r="AA27" s="425"/>
      <c r="AB27" s="425"/>
      <c r="AC27" s="426"/>
      <c r="AD27" s="425"/>
      <c r="AE27" s="425"/>
      <c r="AF27" s="425"/>
      <c r="AG27" s="405"/>
      <c r="AH27" s="407"/>
      <c r="AJ27" s="397"/>
      <c r="AK27" s="374"/>
      <c r="AL27" s="374"/>
    </row>
    <row r="28" spans="1:44" s="393" customFormat="1" ht="12.75" customHeight="1" thickBot="1" x14ac:dyDescent="0.3">
      <c r="A28" s="417"/>
      <c r="B28"/>
      <c r="C28"/>
      <c r="D28"/>
      <c r="E28" s="471"/>
      <c r="F28" s="309"/>
      <c r="G28" s="470"/>
      <c r="H28" s="471"/>
      <c r="I28" s="471"/>
      <c r="J28"/>
      <c r="K28"/>
      <c r="L28"/>
      <c r="M28" s="472"/>
      <c r="N28" s="472"/>
      <c r="O28" s="472"/>
      <c r="P28" s="472"/>
      <c r="Q28" s="472"/>
      <c r="R28" s="419"/>
      <c r="S28" s="403"/>
      <c r="T28" s="432"/>
      <c r="U28" s="417"/>
      <c r="V28" s="422"/>
      <c r="W28" s="422"/>
      <c r="X28" s="423"/>
      <c r="Y28" s="424"/>
      <c r="Z28" s="169"/>
      <c r="AA28" s="425"/>
      <c r="AB28" s="425"/>
      <c r="AC28" s="426"/>
      <c r="AD28" s="425"/>
      <c r="AE28" s="425"/>
      <c r="AF28" s="425"/>
      <c r="AG28" s="405"/>
      <c r="AH28" s="407"/>
      <c r="AJ28" s="397"/>
      <c r="AK28" s="374"/>
      <c r="AL28" s="374"/>
    </row>
    <row r="29" spans="1:44" s="393" customFormat="1" ht="12.75" customHeight="1" thickBot="1" x14ac:dyDescent="0.3">
      <c r="A29" s="417"/>
      <c r="B29"/>
      <c r="C29"/>
      <c r="D29"/>
      <c r="E29" s="471"/>
      <c r="F29" s="309"/>
      <c r="G29" s="470"/>
      <c r="H29" s="471"/>
      <c r="I29" s="471"/>
      <c r="J29"/>
      <c r="K29"/>
      <c r="L29"/>
      <c r="M29" s="472"/>
      <c r="N29" s="471"/>
      <c r="O29" s="472"/>
      <c r="P29" s="472"/>
      <c r="Q29" s="472"/>
      <c r="R29" s="419"/>
      <c r="S29" s="403"/>
      <c r="T29" s="432"/>
      <c r="U29" s="417"/>
      <c r="V29" s="422"/>
      <c r="W29" s="422"/>
      <c r="X29" s="423"/>
      <c r="Y29" s="424"/>
      <c r="Z29" s="169"/>
      <c r="AA29" s="425"/>
      <c r="AB29" s="425"/>
      <c r="AC29" s="426"/>
      <c r="AD29" s="425"/>
      <c r="AE29" s="425"/>
      <c r="AF29" s="425"/>
      <c r="AG29" s="405"/>
      <c r="AH29" s="407"/>
      <c r="AJ29" s="397"/>
      <c r="AK29" s="374"/>
      <c r="AL29" s="374"/>
    </row>
    <row r="30" spans="1:44" s="393" customFormat="1" ht="12.75" customHeight="1" thickBot="1" x14ac:dyDescent="0.3">
      <c r="A30" s="417"/>
      <c r="B30"/>
      <c r="C30"/>
      <c r="D30"/>
      <c r="E30" s="471"/>
      <c r="F30" s="309"/>
      <c r="G30" s="470"/>
      <c r="H30" s="471"/>
      <c r="I30" s="471"/>
      <c r="J30"/>
      <c r="K30"/>
      <c r="L30"/>
      <c r="M30" s="472"/>
      <c r="N30" s="471"/>
      <c r="O30" s="472"/>
      <c r="P30" s="472"/>
      <c r="Q30" s="472"/>
      <c r="R30" s="419"/>
      <c r="S30" s="403"/>
      <c r="T30" s="432"/>
      <c r="U30" s="417"/>
      <c r="V30" s="422"/>
      <c r="W30" s="422"/>
      <c r="X30" s="423"/>
      <c r="Y30" s="424"/>
      <c r="Z30" s="169"/>
      <c r="AA30" s="425"/>
      <c r="AB30" s="425"/>
      <c r="AC30" s="426"/>
      <c r="AD30" s="425"/>
      <c r="AE30" s="425"/>
      <c r="AF30" s="425"/>
      <c r="AG30" s="405"/>
      <c r="AH30" s="407"/>
      <c r="AJ30" s="397"/>
      <c r="AK30" s="374"/>
      <c r="AL30" s="374"/>
    </row>
    <row r="31" spans="1:44" s="393" customFormat="1" ht="12.75" customHeight="1" thickBot="1" x14ac:dyDescent="0.3">
      <c r="A31" s="417"/>
      <c r="B31"/>
      <c r="C31"/>
      <c r="D31"/>
      <c r="E31" s="471"/>
      <c r="F31" s="309"/>
      <c r="G31" s="470"/>
      <c r="H31" s="471"/>
      <c r="I31" s="471"/>
      <c r="J31"/>
      <c r="K31"/>
      <c r="L31"/>
      <c r="M31" s="472"/>
      <c r="N31" s="471"/>
      <c r="O31" s="472"/>
      <c r="P31" s="472"/>
      <c r="Q31" s="472"/>
      <c r="R31" s="419"/>
      <c r="S31" s="403"/>
      <c r="T31" s="432"/>
      <c r="U31" s="417"/>
      <c r="V31" s="422"/>
      <c r="W31" s="422"/>
      <c r="X31" s="423"/>
      <c r="Y31" s="424"/>
      <c r="Z31" s="169"/>
      <c r="AA31" s="425"/>
      <c r="AB31" s="425"/>
      <c r="AC31" s="426"/>
      <c r="AD31" s="425"/>
      <c r="AE31" s="425"/>
      <c r="AF31" s="425"/>
      <c r="AG31" s="405"/>
      <c r="AH31" s="407"/>
      <c r="AJ31" s="397"/>
      <c r="AK31" s="374"/>
      <c r="AL31" s="374"/>
    </row>
    <row r="32" spans="1:44" s="33" customFormat="1" ht="12.75" customHeight="1" thickBot="1" x14ac:dyDescent="0.3">
      <c r="A32" s="417"/>
      <c r="B32"/>
      <c r="C32"/>
      <c r="D32" s="393"/>
      <c r="E32" s="471"/>
      <c r="F32" s="309"/>
      <c r="G32" s="470"/>
      <c r="H32" s="471"/>
      <c r="I32" s="471"/>
      <c r="J32"/>
      <c r="K32"/>
      <c r="L32"/>
      <c r="M32" s="472"/>
      <c r="N32" s="471"/>
      <c r="O32" s="472"/>
      <c r="P32" s="472"/>
      <c r="Q32" s="472"/>
      <c r="R32" s="419"/>
      <c r="S32" s="403"/>
      <c r="T32" s="399"/>
      <c r="U32" s="360"/>
      <c r="V32" s="361"/>
      <c r="W32" s="361"/>
      <c r="X32" s="398"/>
      <c r="Y32" s="362"/>
      <c r="Z32" s="372"/>
      <c r="AA32" s="372"/>
      <c r="AB32" s="425"/>
      <c r="AC32" s="426"/>
      <c r="AD32" s="425"/>
      <c r="AE32" s="425"/>
      <c r="AF32" s="425">
        <f t="shared" ref="AF32:AF33" si="11">+N32-AE32</f>
        <v>0</v>
      </c>
      <c r="AG32" s="405"/>
      <c r="AH32" s="347"/>
      <c r="AI32" s="431"/>
      <c r="AJ32" s="431"/>
      <c r="AK32" s="431"/>
      <c r="AL32" s="431"/>
      <c r="AM32" s="309"/>
      <c r="AN32" s="309"/>
      <c r="AO32" s="309"/>
      <c r="AP32" s="309"/>
      <c r="AQ32" s="309"/>
      <c r="AR32" s="309"/>
    </row>
    <row r="33" spans="1:44" s="393" customFormat="1" ht="12.75" customHeight="1" x14ac:dyDescent="0.25">
      <c r="A33" s="417"/>
      <c r="B33"/>
      <c r="C33"/>
      <c r="D33" s="396"/>
      <c r="E33" s="471"/>
      <c r="F33" s="309"/>
      <c r="G33" s="470"/>
      <c r="H33" s="471"/>
      <c r="I33" s="471"/>
      <c r="M33" s="472"/>
      <c r="N33" s="471"/>
      <c r="O33" s="472"/>
      <c r="P33" s="472"/>
      <c r="Q33" s="472"/>
      <c r="R33" s="419"/>
      <c r="S33" s="403"/>
      <c r="T33" s="402"/>
      <c r="U33" s="463"/>
      <c r="V33" s="464"/>
      <c r="W33" s="464"/>
      <c r="X33" s="404"/>
      <c r="Y33" s="465"/>
      <c r="Z33" s="169"/>
      <c r="AA33" s="425"/>
      <c r="AB33" s="425"/>
      <c r="AC33" s="426"/>
      <c r="AD33" s="425"/>
      <c r="AE33" s="425"/>
      <c r="AF33" s="425">
        <f t="shared" si="11"/>
        <v>0</v>
      </c>
      <c r="AG33" s="408"/>
      <c r="AH33" s="407"/>
      <c r="AI33" s="374"/>
      <c r="AJ33" s="374"/>
      <c r="AK33" s="374"/>
      <c r="AL33" s="374"/>
    </row>
    <row r="34" spans="1:44" s="396" customFormat="1" ht="12.75" customHeight="1" x14ac:dyDescent="0.25">
      <c r="A34" s="417">
        <f t="shared" si="10"/>
        <v>1</v>
      </c>
      <c r="B34"/>
      <c r="C34"/>
      <c r="D34" s="443"/>
      <c r="E34" s="443"/>
      <c r="F34" s="309"/>
      <c r="G34" s="444"/>
      <c r="H34" s="443"/>
      <c r="I34" s="471"/>
      <c r="J34" s="443"/>
      <c r="K34" s="443"/>
      <c r="L34" s="443"/>
      <c r="M34" s="445"/>
      <c r="N34" s="445"/>
      <c r="O34" s="445"/>
      <c r="P34" s="445"/>
      <c r="Q34" s="445"/>
      <c r="R34" s="445">
        <f t="shared" ref="R34:R54" si="12">+M34-Q34</f>
        <v>0</v>
      </c>
      <c r="S34" s="420"/>
      <c r="T34" s="432"/>
      <c r="U34" s="417"/>
      <c r="V34" s="422"/>
      <c r="W34" s="422"/>
      <c r="X34" s="423"/>
      <c r="Y34" s="424"/>
      <c r="Z34" s="169"/>
      <c r="AA34" s="425"/>
      <c r="AB34" s="169"/>
      <c r="AC34" s="104"/>
      <c r="AD34" s="169"/>
      <c r="AE34" s="425"/>
      <c r="AF34" s="103"/>
      <c r="AG34" s="405"/>
      <c r="AH34" s="347"/>
      <c r="AI34" s="431"/>
      <c r="AJ34" s="431"/>
      <c r="AK34" s="431"/>
      <c r="AL34" s="431"/>
      <c r="AM34" s="309"/>
      <c r="AN34" s="309"/>
      <c r="AO34" s="309"/>
      <c r="AP34" s="309"/>
      <c r="AQ34" s="309"/>
      <c r="AR34" s="309"/>
    </row>
    <row r="35" spans="1:44" s="393" customFormat="1" ht="12.75" customHeight="1" thickBot="1" x14ac:dyDescent="0.3">
      <c r="A35" s="417">
        <f t="shared" si="10"/>
        <v>2</v>
      </c>
      <c r="B35"/>
      <c r="C35"/>
      <c r="F35" s="309"/>
      <c r="G35" s="411"/>
      <c r="I35" s="471"/>
      <c r="M35" s="447"/>
      <c r="N35" s="447"/>
      <c r="O35" s="447"/>
      <c r="P35" s="447"/>
      <c r="Q35" s="447"/>
      <c r="R35" s="447">
        <f t="shared" si="12"/>
        <v>0</v>
      </c>
      <c r="S35" s="420"/>
      <c r="T35" s="421"/>
      <c r="U35" s="417"/>
      <c r="V35" s="422"/>
      <c r="W35" s="422"/>
      <c r="X35" s="343">
        <v>9</v>
      </c>
      <c r="Y35" s="327">
        <f>SUM(Y6:Y33)</f>
        <v>3304142.1599999992</v>
      </c>
      <c r="Z35" s="327">
        <f>SUM(Z6:Z33)</f>
        <v>9</v>
      </c>
      <c r="AA35" s="327">
        <f>SUM(AA6:AA33)</f>
        <v>3304142.16</v>
      </c>
      <c r="AB35" s="327"/>
      <c r="AC35" s="327"/>
      <c r="AD35" s="327"/>
      <c r="AE35" s="468">
        <f>SUM(AE6:AE33)</f>
        <v>123444.40499999996</v>
      </c>
      <c r="AF35" s="103"/>
      <c r="AG35" s="405"/>
      <c r="AH35" s="347"/>
      <c r="AI35" s="375"/>
      <c r="AJ35" s="374"/>
      <c r="AK35" s="374"/>
      <c r="AL35" s="374"/>
    </row>
    <row r="36" spans="1:44" s="33" customFormat="1" ht="12.75" customHeight="1" thickTop="1" x14ac:dyDescent="0.25">
      <c r="A36" s="417">
        <f t="shared" si="10"/>
        <v>3</v>
      </c>
      <c r="B36"/>
      <c r="C36"/>
      <c r="D36" s="393"/>
      <c r="E36" s="393"/>
      <c r="F36" s="309"/>
      <c r="G36" s="411"/>
      <c r="H36" s="393"/>
      <c r="I36" s="471"/>
      <c r="J36" s="393"/>
      <c r="K36" s="393"/>
      <c r="L36" s="393"/>
      <c r="M36" s="447"/>
      <c r="N36" s="447"/>
      <c r="O36" s="447"/>
      <c r="P36" s="447"/>
      <c r="Q36" s="447"/>
      <c r="R36" s="447">
        <f t="shared" si="12"/>
        <v>0</v>
      </c>
      <c r="S36" s="420"/>
      <c r="T36" s="359"/>
      <c r="U36" s="360"/>
      <c r="V36" s="361"/>
      <c r="W36" s="361"/>
      <c r="X36" s="190"/>
      <c r="Y36" s="187"/>
      <c r="Z36" s="410"/>
      <c r="AA36" s="372"/>
      <c r="AB36" s="372"/>
      <c r="AC36" s="377"/>
      <c r="AD36" s="372"/>
      <c r="AE36" s="372"/>
      <c r="AF36" s="391"/>
      <c r="AG36" s="405">
        <f>SUM(AG6:AG35)</f>
        <v>0</v>
      </c>
      <c r="AH36" s="347"/>
      <c r="AI36" s="375"/>
      <c r="AJ36" s="431"/>
      <c r="AK36" s="431"/>
      <c r="AL36" s="431"/>
      <c r="AM36" s="309"/>
      <c r="AN36" s="309"/>
      <c r="AO36" s="309"/>
      <c r="AP36" s="309"/>
      <c r="AQ36" s="309"/>
      <c r="AR36" s="309"/>
    </row>
    <row r="37" spans="1:44" s="396" customFormat="1" ht="12.75" customHeight="1" x14ac:dyDescent="0.2">
      <c r="A37" s="417">
        <f t="shared" si="10"/>
        <v>4</v>
      </c>
      <c r="B37"/>
      <c r="C37"/>
      <c r="D37" s="443"/>
      <c r="E37" s="443"/>
      <c r="F37" s="309"/>
      <c r="G37" s="444"/>
      <c r="H37" s="443"/>
      <c r="I37" s="443"/>
      <c r="J37" s="443"/>
      <c r="K37" s="443"/>
      <c r="L37" s="443"/>
      <c r="M37" s="445"/>
      <c r="N37" s="445"/>
      <c r="O37" s="445"/>
      <c r="P37" s="445"/>
      <c r="Q37" s="445"/>
      <c r="R37" s="445">
        <f t="shared" si="12"/>
        <v>0</v>
      </c>
      <c r="S37" s="420"/>
      <c r="T37" s="423"/>
      <c r="U37" s="423"/>
      <c r="V37" s="432"/>
      <c r="W37" s="431"/>
      <c r="X37" s="440">
        <f>SUM(AG33:AG33)</f>
        <v>0</v>
      </c>
      <c r="Y37" s="364">
        <v>0</v>
      </c>
      <c r="Z37" s="372"/>
      <c r="AA37" s="372"/>
      <c r="AB37" s="103"/>
      <c r="AC37" s="104"/>
      <c r="AD37" s="391"/>
      <c r="AE37" s="393"/>
      <c r="AF37" s="393"/>
      <c r="AG37" s="280"/>
      <c r="AH37" s="347"/>
      <c r="AI37" s="374"/>
      <c r="AJ37" s="431"/>
      <c r="AK37" s="431"/>
      <c r="AL37" s="431"/>
      <c r="AM37" s="309"/>
      <c r="AN37" s="309"/>
      <c r="AO37" s="309"/>
      <c r="AP37" s="309"/>
      <c r="AQ37" s="309"/>
      <c r="AR37" s="309"/>
    </row>
    <row r="38" spans="1:44" s="393" customFormat="1" ht="12.75" customHeight="1" x14ac:dyDescent="0.2">
      <c r="A38" s="417"/>
      <c r="B38"/>
      <c r="C38"/>
      <c r="F38" s="309"/>
      <c r="G38" s="411"/>
      <c r="M38" s="447"/>
      <c r="N38" s="447"/>
      <c r="O38" s="447"/>
      <c r="P38" s="447"/>
      <c r="Q38" s="447"/>
      <c r="R38" s="447">
        <f t="shared" si="12"/>
        <v>0</v>
      </c>
      <c r="S38" s="420"/>
      <c r="T38" s="398"/>
      <c r="U38" s="304" t="s">
        <v>251</v>
      </c>
      <c r="V38" s="223" t="s">
        <v>497</v>
      </c>
      <c r="W38" s="374"/>
      <c r="X38" s="434">
        <v>0</v>
      </c>
      <c r="Y38" s="355">
        <v>0</v>
      </c>
      <c r="Z38" s="378"/>
      <c r="AA38" s="378"/>
      <c r="AB38" s="103"/>
      <c r="AC38" s="104"/>
      <c r="AD38" s="394"/>
      <c r="AE38" s="378">
        <f>+AE35-AE36</f>
        <v>123444.40499999996</v>
      </c>
      <c r="AF38" s="394"/>
      <c r="AG38" s="280"/>
      <c r="AH38" s="347"/>
      <c r="AI38" s="431"/>
      <c r="AJ38" s="374"/>
      <c r="AK38" s="374"/>
      <c r="AL38" s="374"/>
    </row>
    <row r="39" spans="1:44" s="33" customFormat="1" ht="12.75" customHeight="1" x14ac:dyDescent="0.2">
      <c r="A39" s="417"/>
      <c r="B39"/>
      <c r="C39"/>
      <c r="D39" s="443"/>
      <c r="E39" s="443"/>
      <c r="F39" s="309"/>
      <c r="G39" s="444"/>
      <c r="H39" s="443"/>
      <c r="I39" s="443"/>
      <c r="J39" s="443"/>
      <c r="K39" s="443"/>
      <c r="L39" s="443"/>
      <c r="M39" s="445"/>
      <c r="N39" s="445"/>
      <c r="O39" s="445"/>
      <c r="P39" s="445"/>
      <c r="Q39" s="445"/>
      <c r="R39" s="445">
        <f t="shared" si="12"/>
        <v>0</v>
      </c>
      <c r="S39" s="420"/>
      <c r="T39" s="423"/>
      <c r="U39" s="304" t="s">
        <v>252</v>
      </c>
      <c r="V39" s="223" t="s">
        <v>452</v>
      </c>
      <c r="W39" s="431"/>
      <c r="X39" s="435">
        <v>9</v>
      </c>
      <c r="Y39" s="355">
        <f>+Z35</f>
        <v>9</v>
      </c>
      <c r="Z39" s="372"/>
      <c r="AA39" s="372"/>
      <c r="AB39" s="372"/>
      <c r="AC39" s="377"/>
      <c r="AD39" s="372"/>
      <c r="AE39" s="372"/>
      <c r="AF39" s="391"/>
      <c r="AG39" s="280"/>
      <c r="AH39" s="347"/>
      <c r="AI39" s="375"/>
      <c r="AJ39" s="431"/>
      <c r="AK39" s="431"/>
      <c r="AL39" s="431"/>
      <c r="AM39" s="309"/>
      <c r="AN39" s="309"/>
      <c r="AO39" s="309"/>
      <c r="AP39" s="309"/>
      <c r="AQ39" s="309"/>
      <c r="AR39" s="309"/>
    </row>
    <row r="40" spans="1:44" s="33" customFormat="1" ht="12.75" customHeight="1" x14ac:dyDescent="0.2">
      <c r="A40" s="417"/>
      <c r="B40"/>
      <c r="C40"/>
      <c r="D40" s="393"/>
      <c r="E40" s="393"/>
      <c r="F40" s="309"/>
      <c r="G40" s="411"/>
      <c r="H40" s="393"/>
      <c r="I40" s="393"/>
      <c r="J40" s="393"/>
      <c r="K40" s="393"/>
      <c r="L40" s="393"/>
      <c r="M40" s="447"/>
      <c r="N40" s="447"/>
      <c r="O40" s="447"/>
      <c r="P40" s="447"/>
      <c r="Q40" s="447"/>
      <c r="R40" s="447">
        <f t="shared" si="12"/>
        <v>0</v>
      </c>
      <c r="S40" s="420"/>
      <c r="T40" s="423"/>
      <c r="U40" s="423"/>
      <c r="V40" s="432"/>
      <c r="W40" s="431"/>
      <c r="X40" s="21"/>
      <c r="Y40" s="124"/>
      <c r="Z40" s="169"/>
      <c r="AA40" s="169"/>
      <c r="AB40" s="169"/>
      <c r="AC40" s="104"/>
      <c r="AD40" s="169"/>
      <c r="AE40" s="169"/>
      <c r="AF40" s="103"/>
      <c r="AG40" s="280"/>
      <c r="AH40" s="347"/>
      <c r="AI40" s="431"/>
      <c r="AJ40" s="431"/>
      <c r="AK40" s="431"/>
      <c r="AL40" s="431"/>
      <c r="AM40" s="309"/>
      <c r="AN40" s="309"/>
      <c r="AO40" s="309"/>
      <c r="AP40" s="309"/>
      <c r="AQ40" s="309"/>
      <c r="AR40" s="309"/>
    </row>
    <row r="41" spans="1:44" s="393" customFormat="1" ht="12.75" customHeight="1" thickBot="1" x14ac:dyDescent="0.25">
      <c r="A41" s="417"/>
      <c r="B41"/>
      <c r="C41"/>
      <c r="F41" s="309"/>
      <c r="G41" s="411"/>
      <c r="M41" s="447"/>
      <c r="N41" s="447"/>
      <c r="O41" s="447"/>
      <c r="P41" s="447"/>
      <c r="Q41" s="447"/>
      <c r="R41" s="447">
        <f t="shared" si="12"/>
        <v>0</v>
      </c>
      <c r="S41" s="420"/>
      <c r="T41" s="398"/>
      <c r="U41" s="398"/>
      <c r="V41" s="399"/>
      <c r="W41" s="374"/>
      <c r="X41" s="409">
        <f>SUM(X37:X40)</f>
        <v>9</v>
      </c>
      <c r="Y41" s="413">
        <f>SUM(Y37:Y40)</f>
        <v>9</v>
      </c>
      <c r="Z41" s="378"/>
      <c r="AA41" s="378"/>
      <c r="AB41" s="378"/>
      <c r="AC41" s="379"/>
      <c r="AD41" s="378"/>
      <c r="AE41" s="378"/>
      <c r="AF41" s="394"/>
      <c r="AG41" s="395"/>
      <c r="AH41" s="347"/>
      <c r="AI41" s="375"/>
      <c r="AJ41" s="431"/>
      <c r="AK41" s="431"/>
      <c r="AL41" s="431"/>
      <c r="AM41" s="309"/>
      <c r="AN41" s="309"/>
      <c r="AO41" s="309"/>
      <c r="AP41" s="309"/>
      <c r="AQ41" s="309"/>
      <c r="AR41" s="309"/>
    </row>
    <row r="42" spans="1:44" s="393" customFormat="1" ht="12.75" customHeight="1" thickTop="1" x14ac:dyDescent="0.2">
      <c r="A42" s="417"/>
      <c r="B42"/>
      <c r="C42"/>
      <c r="F42" s="309"/>
      <c r="G42" s="411"/>
      <c r="M42" s="447"/>
      <c r="N42" s="447"/>
      <c r="O42" s="447"/>
      <c r="P42" s="447"/>
      <c r="Q42" s="447"/>
      <c r="R42" s="447">
        <f t="shared" si="12"/>
        <v>0</v>
      </c>
      <c r="S42" s="420"/>
      <c r="T42" s="398"/>
      <c r="U42" s="398"/>
      <c r="V42" s="399"/>
      <c r="W42" s="374"/>
      <c r="X42" s="398"/>
      <c r="Y42" s="372"/>
      <c r="Z42" s="372"/>
      <c r="AA42" s="372"/>
      <c r="AB42" s="391"/>
      <c r="AC42" s="377"/>
      <c r="AD42" s="391"/>
      <c r="AE42" s="391"/>
      <c r="AF42" s="391"/>
      <c r="AG42" s="347"/>
      <c r="AH42" s="347"/>
      <c r="AI42" s="431"/>
      <c r="AJ42" s="374"/>
      <c r="AK42" s="374"/>
      <c r="AL42" s="374"/>
    </row>
    <row r="43" spans="1:44" s="393" customFormat="1" ht="12.75" customHeight="1" x14ac:dyDescent="0.2">
      <c r="A43" s="417"/>
      <c r="B43"/>
      <c r="C43"/>
      <c r="D43" s="443"/>
      <c r="E43" s="443"/>
      <c r="F43" s="309"/>
      <c r="G43" s="444"/>
      <c r="H43" s="443"/>
      <c r="I43" s="443"/>
      <c r="J43" s="443"/>
      <c r="K43" s="443"/>
      <c r="L43" s="443"/>
      <c r="M43" s="445"/>
      <c r="N43" s="445"/>
      <c r="O43" s="445"/>
      <c r="P43" s="445"/>
      <c r="Q43" s="445"/>
      <c r="R43" s="445">
        <f t="shared" si="12"/>
        <v>0</v>
      </c>
      <c r="S43" s="420"/>
      <c r="T43" s="404"/>
      <c r="U43" s="404"/>
      <c r="V43" s="402"/>
      <c r="W43" s="375"/>
      <c r="X43" s="404"/>
      <c r="Y43" s="378"/>
      <c r="Z43" s="378"/>
      <c r="AA43" s="378"/>
      <c r="AB43" s="394"/>
      <c r="AC43" s="379"/>
      <c r="AD43" s="394"/>
      <c r="AE43" s="394"/>
      <c r="AF43" s="394"/>
      <c r="AG43" s="347"/>
      <c r="AH43" s="347"/>
      <c r="AI43" s="431"/>
      <c r="AJ43" s="374"/>
      <c r="AK43" s="374"/>
      <c r="AL43" s="374"/>
    </row>
    <row r="44" spans="1:44" s="393" customFormat="1" ht="12.75" customHeight="1" x14ac:dyDescent="0.2">
      <c r="A44" s="417"/>
      <c r="B44" s="442"/>
      <c r="C44" s="443"/>
      <c r="D44" s="443"/>
      <c r="E44" s="443"/>
      <c r="F44" s="309"/>
      <c r="G44" s="444"/>
      <c r="H44" s="443"/>
      <c r="I44" s="443"/>
      <c r="J44" s="443"/>
      <c r="K44" s="443"/>
      <c r="L44" s="443"/>
      <c r="M44" s="445"/>
      <c r="N44" s="445"/>
      <c r="O44" s="445"/>
      <c r="P44" s="445"/>
      <c r="Q44" s="445"/>
      <c r="R44" s="445">
        <f t="shared" si="12"/>
        <v>0</v>
      </c>
      <c r="S44" s="420"/>
      <c r="T44" s="423"/>
      <c r="U44" s="423"/>
      <c r="V44" s="432"/>
      <c r="W44" s="431"/>
      <c r="X44" s="423"/>
      <c r="Y44" s="425"/>
      <c r="Z44" s="425"/>
      <c r="AA44" s="425"/>
      <c r="AB44" s="277"/>
      <c r="AC44" s="426"/>
      <c r="AD44" s="277"/>
      <c r="AE44" s="277"/>
      <c r="AF44" s="277"/>
      <c r="AG44" s="347"/>
      <c r="AH44" s="347"/>
      <c r="AI44" s="431"/>
      <c r="AJ44" s="374"/>
      <c r="AK44" s="374"/>
      <c r="AL44" s="374"/>
    </row>
    <row r="45" spans="1:44" s="397" customFormat="1" ht="12.75" customHeight="1" x14ac:dyDescent="0.2">
      <c r="A45" s="417"/>
      <c r="B45" s="442"/>
      <c r="C45" s="443"/>
      <c r="D45" s="443"/>
      <c r="E45" s="443"/>
      <c r="F45" s="309"/>
      <c r="G45" s="444"/>
      <c r="H45" s="443"/>
      <c r="I45" s="443"/>
      <c r="J45" s="443"/>
      <c r="K45" s="443"/>
      <c r="L45" s="443"/>
      <c r="M45" s="445"/>
      <c r="N45" s="445"/>
      <c r="O45" s="445"/>
      <c r="P45" s="445"/>
      <c r="Q45" s="445"/>
      <c r="R45" s="445">
        <f t="shared" si="12"/>
        <v>0</v>
      </c>
      <c r="S45" s="420"/>
      <c r="T45" s="423"/>
      <c r="U45" s="423"/>
      <c r="V45" s="432"/>
      <c r="W45" s="431"/>
      <c r="X45" s="423"/>
      <c r="Y45" s="425"/>
      <c r="Z45" s="425"/>
      <c r="AA45" s="425"/>
      <c r="AB45" s="277"/>
      <c r="AC45" s="426"/>
      <c r="AD45" s="277"/>
      <c r="AE45" s="277"/>
      <c r="AF45" s="277"/>
      <c r="AG45" s="347"/>
      <c r="AH45" s="347"/>
      <c r="AI45" s="431"/>
      <c r="AJ45" s="431"/>
      <c r="AK45" s="431"/>
      <c r="AL45" s="431"/>
      <c r="AM45" s="324"/>
      <c r="AN45" s="324"/>
      <c r="AO45" s="324"/>
      <c r="AP45" s="324"/>
      <c r="AQ45" s="324"/>
      <c r="AR45" s="324"/>
    </row>
    <row r="46" spans="1:44" s="33" customFormat="1" ht="12.75" customHeight="1" x14ac:dyDescent="0.2">
      <c r="A46" s="417"/>
      <c r="B46" s="446"/>
      <c r="C46" s="393"/>
      <c r="D46" s="393"/>
      <c r="E46" s="393"/>
      <c r="F46" s="309"/>
      <c r="G46" s="411"/>
      <c r="H46" s="393"/>
      <c r="I46" s="393"/>
      <c r="J46" s="393"/>
      <c r="K46" s="393"/>
      <c r="L46" s="393"/>
      <c r="M46" s="447"/>
      <c r="N46" s="447"/>
      <c r="O46" s="447"/>
      <c r="P46" s="447"/>
      <c r="Q46" s="447"/>
      <c r="R46" s="447">
        <f t="shared" si="12"/>
        <v>0</v>
      </c>
      <c r="S46" s="420"/>
      <c r="T46" s="398"/>
      <c r="U46" s="398"/>
      <c r="V46" s="399"/>
      <c r="W46" s="374"/>
      <c r="X46" s="398"/>
      <c r="Y46" s="372"/>
      <c r="Z46" s="372"/>
      <c r="AA46" s="372"/>
      <c r="AB46" s="391"/>
      <c r="AC46" s="377"/>
      <c r="AD46" s="391"/>
      <c r="AE46" s="391"/>
      <c r="AF46" s="391"/>
      <c r="AG46" s="347"/>
      <c r="AH46" s="347"/>
      <c r="AI46" s="431"/>
      <c r="AJ46" s="431"/>
      <c r="AK46" s="431"/>
      <c r="AL46" s="431"/>
      <c r="AM46" s="309"/>
      <c r="AN46" s="309"/>
      <c r="AO46" s="309"/>
      <c r="AP46" s="309"/>
      <c r="AQ46" s="309"/>
      <c r="AR46" s="309"/>
    </row>
    <row r="47" spans="1:44" s="33" customFormat="1" ht="12.75" customHeight="1" x14ac:dyDescent="0.2">
      <c r="A47" s="417"/>
      <c r="B47" s="446"/>
      <c r="C47" s="393"/>
      <c r="D47" s="393"/>
      <c r="E47" s="393"/>
      <c r="F47" s="309"/>
      <c r="G47" s="411"/>
      <c r="H47" s="393"/>
      <c r="I47" s="393"/>
      <c r="J47" s="393"/>
      <c r="K47" s="393"/>
      <c r="L47" s="393"/>
      <c r="M47" s="447"/>
      <c r="N47" s="447"/>
      <c r="O47" s="447"/>
      <c r="P47" s="447"/>
      <c r="Q47" s="447"/>
      <c r="R47" s="462">
        <f t="shared" si="12"/>
        <v>0</v>
      </c>
      <c r="S47" s="420"/>
      <c r="T47" s="404"/>
      <c r="U47" s="404"/>
      <c r="V47" s="402"/>
      <c r="W47" s="375"/>
      <c r="X47" s="404"/>
      <c r="Y47" s="378"/>
      <c r="Z47" s="378"/>
      <c r="AA47" s="378"/>
      <c r="AB47" s="394"/>
      <c r="AC47" s="379"/>
      <c r="AD47" s="394"/>
      <c r="AE47" s="394"/>
      <c r="AF47" s="394"/>
      <c r="AG47" s="347"/>
      <c r="AH47" s="347"/>
      <c r="AI47" s="431"/>
      <c r="AJ47" s="431"/>
      <c r="AK47" s="431"/>
      <c r="AL47" s="431"/>
      <c r="AM47" s="309"/>
      <c r="AN47" s="309"/>
      <c r="AO47" s="309"/>
      <c r="AP47" s="309"/>
      <c r="AQ47" s="309"/>
      <c r="AR47" s="309"/>
    </row>
    <row r="48" spans="1:44" s="33" customFormat="1" ht="12.75" customHeight="1" x14ac:dyDescent="0.2">
      <c r="A48" s="417"/>
      <c r="B48" s="446"/>
      <c r="C48" s="393"/>
      <c r="D48" s="393"/>
      <c r="E48" s="393"/>
      <c r="F48" s="309"/>
      <c r="G48" s="411"/>
      <c r="H48" s="393"/>
      <c r="I48" s="393"/>
      <c r="J48" s="393"/>
      <c r="K48" s="393"/>
      <c r="L48" s="393"/>
      <c r="M48" s="447"/>
      <c r="N48" s="447"/>
      <c r="O48" s="447"/>
      <c r="P48" s="447"/>
      <c r="Q48" s="447"/>
      <c r="R48" s="462">
        <f t="shared" si="12"/>
        <v>0</v>
      </c>
      <c r="S48" s="420"/>
      <c r="T48" s="404"/>
      <c r="U48" s="404"/>
      <c r="V48" s="402"/>
      <c r="W48" s="375"/>
      <c r="X48" s="404"/>
      <c r="Y48" s="378"/>
      <c r="Z48" s="378"/>
      <c r="AA48" s="378"/>
      <c r="AB48" s="394"/>
      <c r="AC48" s="379"/>
      <c r="AD48" s="394"/>
      <c r="AE48" s="394"/>
      <c r="AF48" s="394"/>
      <c r="AG48" s="407"/>
      <c r="AH48" s="407"/>
      <c r="AI48" s="431"/>
      <c r="AJ48" s="431"/>
      <c r="AK48" s="431"/>
      <c r="AL48" s="431"/>
      <c r="AM48" s="309"/>
      <c r="AN48" s="309"/>
      <c r="AO48" s="309"/>
      <c r="AP48" s="309"/>
      <c r="AQ48" s="309"/>
      <c r="AR48" s="309"/>
    </row>
    <row r="49" spans="1:44" s="393" customFormat="1" ht="12.75" customHeight="1" x14ac:dyDescent="0.2">
      <c r="A49" s="417"/>
      <c r="B49" s="442"/>
      <c r="C49" s="443"/>
      <c r="D49" s="443"/>
      <c r="E49" s="443"/>
      <c r="F49" s="309"/>
      <c r="G49" s="444"/>
      <c r="H49" s="443"/>
      <c r="I49" s="443"/>
      <c r="J49" s="443"/>
      <c r="K49" s="443"/>
      <c r="L49" s="443"/>
      <c r="M49" s="445"/>
      <c r="N49" s="445"/>
      <c r="O49" s="445"/>
      <c r="P49" s="445"/>
      <c r="Q49" s="445"/>
      <c r="R49" s="445">
        <f t="shared" si="12"/>
        <v>0</v>
      </c>
      <c r="S49" s="420"/>
      <c r="T49" s="404"/>
      <c r="U49" s="404"/>
      <c r="V49" s="402"/>
      <c r="W49" s="375"/>
      <c r="X49" s="404"/>
      <c r="Y49" s="378"/>
      <c r="Z49" s="378"/>
      <c r="AA49" s="378"/>
      <c r="AB49" s="394"/>
      <c r="AC49" s="379"/>
      <c r="AD49" s="394"/>
      <c r="AE49" s="394"/>
      <c r="AF49" s="394"/>
      <c r="AG49" s="280"/>
      <c r="AH49" s="347"/>
      <c r="AI49" s="375"/>
      <c r="AJ49" s="374"/>
      <c r="AK49" s="374"/>
      <c r="AL49" s="374"/>
    </row>
    <row r="50" spans="1:44" s="33" customFormat="1" ht="12.75" customHeight="1" x14ac:dyDescent="0.2">
      <c r="A50" s="417"/>
      <c r="B50" s="442"/>
      <c r="C50" s="443"/>
      <c r="D50" s="443"/>
      <c r="E50" s="443"/>
      <c r="F50" s="309"/>
      <c r="G50" s="444"/>
      <c r="H50" s="443"/>
      <c r="I50" s="443"/>
      <c r="J50" s="443"/>
      <c r="K50" s="443"/>
      <c r="L50" s="443"/>
      <c r="M50" s="445"/>
      <c r="N50" s="445"/>
      <c r="O50" s="445"/>
      <c r="P50" s="445"/>
      <c r="Q50" s="445"/>
      <c r="R50" s="445">
        <f t="shared" si="12"/>
        <v>0</v>
      </c>
      <c r="S50" s="420"/>
      <c r="T50" s="423"/>
      <c r="U50" s="423"/>
      <c r="V50" s="432"/>
      <c r="W50" s="431"/>
      <c r="X50" s="423"/>
      <c r="Y50" s="425"/>
      <c r="Z50" s="425"/>
      <c r="AA50" s="425"/>
      <c r="AB50" s="277"/>
      <c r="AC50" s="426"/>
      <c r="AD50" s="277"/>
      <c r="AE50" s="277"/>
      <c r="AF50" s="277"/>
      <c r="AG50" s="392"/>
      <c r="AH50" s="407"/>
      <c r="AI50" s="375"/>
      <c r="AJ50" s="431"/>
      <c r="AK50" s="431"/>
      <c r="AL50" s="431"/>
      <c r="AM50" s="309"/>
      <c r="AN50" s="309"/>
      <c r="AO50" s="309"/>
      <c r="AP50" s="309"/>
      <c r="AQ50" s="309"/>
      <c r="AR50" s="309"/>
    </row>
    <row r="51" spans="1:44" s="33" customFormat="1" ht="12.75" customHeight="1" x14ac:dyDescent="0.2">
      <c r="A51" s="417"/>
      <c r="B51" s="442"/>
      <c r="C51" s="443"/>
      <c r="D51" s="443"/>
      <c r="E51" s="443"/>
      <c r="F51" s="309"/>
      <c r="G51" s="444"/>
      <c r="H51" s="443"/>
      <c r="I51" s="443"/>
      <c r="J51" s="443"/>
      <c r="K51" s="443"/>
      <c r="L51" s="443"/>
      <c r="M51" s="445"/>
      <c r="N51" s="445"/>
      <c r="O51" s="445"/>
      <c r="P51" s="445"/>
      <c r="Q51" s="445"/>
      <c r="R51" s="445">
        <f t="shared" si="12"/>
        <v>0</v>
      </c>
      <c r="S51" s="420"/>
      <c r="T51" s="404"/>
      <c r="U51" s="404"/>
      <c r="V51" s="402"/>
      <c r="W51" s="375"/>
      <c r="X51" s="404"/>
      <c r="Y51" s="378"/>
      <c r="Z51" s="378"/>
      <c r="AA51" s="378"/>
      <c r="AB51" s="394"/>
      <c r="AC51" s="379"/>
      <c r="AD51" s="394"/>
      <c r="AE51" s="394"/>
      <c r="AF51" s="394"/>
      <c r="AG51" s="395"/>
      <c r="AH51" s="347"/>
      <c r="AI51" s="375"/>
      <c r="AJ51" s="431"/>
      <c r="AK51" s="431"/>
      <c r="AL51" s="431"/>
      <c r="AM51" s="309"/>
      <c r="AN51" s="309"/>
      <c r="AO51" s="309"/>
      <c r="AP51" s="309"/>
      <c r="AQ51" s="309"/>
      <c r="AR51" s="309"/>
    </row>
    <row r="52" spans="1:44" s="53" customFormat="1" ht="12.75" x14ac:dyDescent="0.2">
      <c r="A52" s="48"/>
      <c r="B52" s="427"/>
      <c r="C52" s="428"/>
      <c r="D52" s="428"/>
      <c r="E52" s="429"/>
      <c r="F52" s="438"/>
      <c r="G52" s="437"/>
      <c r="H52" s="429"/>
      <c r="I52" s="429"/>
      <c r="J52" s="429"/>
      <c r="K52" s="429"/>
      <c r="L52" s="429"/>
      <c r="M52" s="196"/>
      <c r="N52" s="196"/>
      <c r="O52" s="196"/>
      <c r="P52" s="196"/>
      <c r="Q52" s="196"/>
      <c r="R52" s="430">
        <f t="shared" si="12"/>
        <v>0</v>
      </c>
      <c r="S52" s="441"/>
      <c r="T52" s="359"/>
      <c r="U52" s="398"/>
      <c r="V52" s="399"/>
      <c r="W52" s="399"/>
      <c r="X52" s="399"/>
      <c r="Y52" s="400"/>
      <c r="Z52" s="372"/>
      <c r="AA52" s="372"/>
      <c r="AB52" s="372"/>
      <c r="AC52" s="377"/>
      <c r="AD52" s="372"/>
      <c r="AE52" s="372"/>
      <c r="AF52" s="391"/>
      <c r="AG52" s="280"/>
      <c r="AH52" s="347"/>
      <c r="AI52" s="21"/>
      <c r="AJ52" s="21"/>
      <c r="AK52" s="21"/>
      <c r="AL52" s="21"/>
      <c r="AM52" s="21"/>
      <c r="AN52" s="21"/>
    </row>
    <row r="53" spans="1:44" s="53" customFormat="1" ht="12.75" x14ac:dyDescent="0.2">
      <c r="A53" s="48"/>
      <c r="B53" s="427"/>
      <c r="C53" s="428"/>
      <c r="D53" s="428"/>
      <c r="E53" s="429"/>
      <c r="F53" s="438"/>
      <c r="G53" s="418"/>
      <c r="H53" s="429"/>
      <c r="I53" s="429"/>
      <c r="J53" s="429"/>
      <c r="K53" s="429"/>
      <c r="L53" s="429"/>
      <c r="M53" s="196"/>
      <c r="N53" s="196"/>
      <c r="O53" s="196"/>
      <c r="P53" s="196"/>
      <c r="Q53" s="196"/>
      <c r="R53" s="430">
        <f t="shared" si="12"/>
        <v>0</v>
      </c>
      <c r="S53" s="13"/>
      <c r="T53" s="421"/>
      <c r="U53" s="423"/>
      <c r="V53" s="432"/>
      <c r="W53" s="432"/>
      <c r="X53" s="432"/>
      <c r="Y53" s="433"/>
      <c r="Z53" s="425"/>
      <c r="AA53" s="425"/>
      <c r="AB53" s="425"/>
      <c r="AC53" s="426"/>
      <c r="AD53" s="425"/>
      <c r="AE53" s="425"/>
      <c r="AF53" s="277"/>
      <c r="AG53" s="280"/>
      <c r="AH53" s="347"/>
      <c r="AI53" s="21"/>
      <c r="AJ53" s="21"/>
      <c r="AK53" s="21"/>
      <c r="AL53" s="21"/>
      <c r="AM53" s="21"/>
      <c r="AN53" s="21"/>
    </row>
    <row r="54" spans="1:44" s="53" customFormat="1" ht="13.5" thickBot="1" x14ac:dyDescent="0.25">
      <c r="A54" s="48"/>
      <c r="B54" s="427"/>
      <c r="C54" s="428"/>
      <c r="D54" s="428"/>
      <c r="E54" s="429"/>
      <c r="F54" s="429"/>
      <c r="G54" s="418"/>
      <c r="H54" s="429"/>
      <c r="I54" s="429"/>
      <c r="J54" s="429"/>
      <c r="K54" s="429"/>
      <c r="L54" s="429"/>
      <c r="M54" s="196"/>
      <c r="N54" s="196"/>
      <c r="O54" s="196"/>
      <c r="P54" s="196"/>
      <c r="Q54" s="196"/>
      <c r="R54" s="430">
        <f t="shared" si="12"/>
        <v>0</v>
      </c>
      <c r="S54" s="13"/>
      <c r="T54" s="359"/>
      <c r="U54" s="398"/>
      <c r="V54" s="399"/>
      <c r="W54" s="399"/>
      <c r="X54" s="399"/>
      <c r="Y54" s="400"/>
      <c r="Z54" s="372"/>
      <c r="AA54" s="372"/>
      <c r="AB54" s="372"/>
      <c r="AC54" s="377"/>
      <c r="AD54" s="372"/>
      <c r="AE54" s="372"/>
      <c r="AF54" s="391"/>
      <c r="AG54" s="280"/>
      <c r="AH54" s="347"/>
      <c r="AI54" s="21"/>
      <c r="AJ54" s="21"/>
      <c r="AK54" s="21"/>
      <c r="AL54" s="21"/>
      <c r="AM54" s="21"/>
      <c r="AN54" s="21"/>
    </row>
    <row r="55" spans="1:44" s="53" customFormat="1" ht="12.75" x14ac:dyDescent="0.2">
      <c r="A55" s="48"/>
      <c r="B55" s="331"/>
      <c r="C55" s="130"/>
      <c r="D55" s="130"/>
      <c r="E55" s="130"/>
      <c r="F55" s="37"/>
      <c r="G55" s="81"/>
      <c r="H55" s="257"/>
      <c r="I55" s="269"/>
      <c r="J55" s="90"/>
      <c r="K55" s="90"/>
      <c r="L55" s="37"/>
      <c r="M55" s="209"/>
      <c r="N55" s="198"/>
      <c r="O55" s="199"/>
      <c r="P55" s="199"/>
      <c r="Q55" s="288"/>
      <c r="R55" s="305"/>
      <c r="S55" s="13"/>
      <c r="T55" s="421"/>
      <c r="U55" s="423"/>
      <c r="V55" s="432"/>
      <c r="W55" s="432"/>
      <c r="X55" s="432"/>
      <c r="Y55" s="433"/>
      <c r="Z55" s="425"/>
      <c r="AA55" s="425"/>
      <c r="AB55" s="425"/>
      <c r="AC55" s="426"/>
      <c r="AD55" s="425"/>
      <c r="AE55" s="425"/>
      <c r="AF55" s="277"/>
      <c r="AG55" s="280"/>
      <c r="AH55" s="347"/>
      <c r="AI55" s="21"/>
      <c r="AJ55" s="21"/>
      <c r="AK55" s="21"/>
      <c r="AL55" s="21"/>
      <c r="AM55" s="21"/>
      <c r="AN55" s="21"/>
    </row>
    <row r="56" spans="1:44" s="53" customFormat="1" ht="12.75" x14ac:dyDescent="0.2">
      <c r="A56" s="48"/>
      <c r="B56" s="332"/>
      <c r="C56" s="267"/>
      <c r="D56" s="267"/>
      <c r="E56" s="131"/>
      <c r="F56" s="40"/>
      <c r="G56" s="82"/>
      <c r="H56" s="258"/>
      <c r="I56" s="91"/>
      <c r="J56" s="91"/>
      <c r="K56" s="91"/>
      <c r="L56" s="40"/>
      <c r="M56" s="371">
        <f>SUM(M6:M54)</f>
        <v>4735149.6399999987</v>
      </c>
      <c r="N56" s="371">
        <f>SUM(N6:N54)</f>
        <v>144219.91999999998</v>
      </c>
      <c r="O56" s="371">
        <f t="shared" ref="O56:R56" si="13">SUM(O6:O54)</f>
        <v>711051.28999999992</v>
      </c>
      <c r="P56" s="371">
        <f>SUM(P6:P54)</f>
        <v>5590420.8500000006</v>
      </c>
      <c r="Q56" s="371">
        <f t="shared" si="13"/>
        <v>4485394</v>
      </c>
      <c r="R56" s="371">
        <f t="shared" si="13"/>
        <v>249755.6399999999</v>
      </c>
      <c r="S56" s="13"/>
      <c r="T56" s="421"/>
      <c r="U56" s="423"/>
      <c r="V56" s="432"/>
      <c r="W56" s="432"/>
      <c r="X56" s="432"/>
      <c r="Y56" s="433"/>
      <c r="Z56" s="425"/>
      <c r="AA56" s="425"/>
      <c r="AB56" s="425"/>
      <c r="AC56" s="426"/>
      <c r="AD56" s="425"/>
      <c r="AE56" s="425"/>
      <c r="AF56" s="277"/>
      <c r="AG56" s="280"/>
      <c r="AH56" s="347"/>
      <c r="AI56" s="21"/>
      <c r="AJ56" s="21"/>
      <c r="AK56" s="21"/>
      <c r="AL56" s="21"/>
      <c r="AM56" s="21"/>
      <c r="AN56" s="21"/>
    </row>
    <row r="57" spans="1:44" s="53" customFormat="1" ht="13.5" thickBot="1" x14ac:dyDescent="0.25">
      <c r="A57" s="48"/>
      <c r="B57" s="333"/>
      <c r="C57" s="132"/>
      <c r="D57" s="132"/>
      <c r="E57" s="132"/>
      <c r="F57" s="42"/>
      <c r="G57" s="83"/>
      <c r="H57" s="259"/>
      <c r="I57" s="270"/>
      <c r="J57" s="93"/>
      <c r="K57" s="93"/>
      <c r="L57" s="42"/>
      <c r="M57" s="208"/>
      <c r="N57" s="202"/>
      <c r="O57" s="200"/>
      <c r="P57" s="200"/>
      <c r="Q57" s="289"/>
      <c r="R57" s="306"/>
      <c r="S57" s="13"/>
      <c r="T57" s="421"/>
      <c r="U57" s="423"/>
      <c r="V57" s="432"/>
      <c r="W57" s="432"/>
      <c r="X57" s="432"/>
      <c r="Y57" s="433"/>
      <c r="Z57" s="425"/>
      <c r="AA57" s="425"/>
      <c r="AB57" s="425"/>
      <c r="AC57" s="426"/>
      <c r="AD57" s="425"/>
      <c r="AE57" s="425"/>
      <c r="AF57" s="277"/>
      <c r="AG57" s="280"/>
      <c r="AH57" s="347"/>
      <c r="AI57" s="21"/>
      <c r="AJ57" s="21"/>
      <c r="AK57" s="21"/>
      <c r="AL57" s="21"/>
      <c r="AM57" s="21"/>
      <c r="AN57" s="21"/>
    </row>
    <row r="58" spans="1:44" s="53" customFormat="1" ht="12.75" x14ac:dyDescent="0.2">
      <c r="A58" s="48"/>
      <c r="B58" s="334"/>
      <c r="C58" s="236"/>
      <c r="D58" s="236"/>
      <c r="E58" s="114"/>
      <c r="F58" s="48"/>
      <c r="G58" s="49"/>
      <c r="H58" s="260"/>
      <c r="I58" s="135" t="s">
        <v>37</v>
      </c>
      <c r="J58" s="119"/>
      <c r="K58" s="119"/>
      <c r="L58" s="8" t="s">
        <v>75</v>
      </c>
      <c r="M58" s="325">
        <f>+M6+M7+M8+M9+M10+M11+M12+M13+M14+M15+M16+M17+M18+M19+M20+M22+M21</f>
        <v>4534850.6399999987</v>
      </c>
      <c r="N58" s="325">
        <f>+N6+N7+N8+N9+N10+N11+N12+N13+N14+N15+N16+N17+N18+N19+N20+N22+N21</f>
        <v>144219.91999999998</v>
      </c>
      <c r="O58" s="204"/>
      <c r="P58" s="294"/>
      <c r="Q58" s="325">
        <v>27364079.710000001</v>
      </c>
      <c r="R58" s="312" t="e">
        <f>SUM(Q6:Q46)+SUM(#REF!)-Q59+#REF!</f>
        <v>#REF!</v>
      </c>
      <c r="S58" s="13"/>
      <c r="T58" s="421"/>
      <c r="U58" s="423"/>
      <c r="V58" s="432"/>
      <c r="W58" s="432"/>
      <c r="X58" s="432"/>
      <c r="Y58" s="433"/>
      <c r="Z58" s="425"/>
      <c r="AA58" s="425"/>
      <c r="AB58" s="425"/>
      <c r="AC58" s="426"/>
      <c r="AD58" s="425"/>
      <c r="AE58" s="425"/>
      <c r="AF58" s="277"/>
      <c r="AG58" s="280"/>
      <c r="AH58" s="347"/>
      <c r="AI58" s="21"/>
      <c r="AJ58" s="21"/>
      <c r="AK58" s="21"/>
      <c r="AL58" s="21"/>
      <c r="AM58" s="21"/>
      <c r="AN58" s="21"/>
    </row>
    <row r="59" spans="1:44" s="53" customFormat="1" ht="12.75" x14ac:dyDescent="0.2">
      <c r="A59" s="48"/>
      <c r="B59" s="334"/>
      <c r="C59" s="236"/>
      <c r="D59" s="236"/>
      <c r="E59" s="114"/>
      <c r="F59" s="48"/>
      <c r="G59" s="49"/>
      <c r="H59" s="260"/>
      <c r="I59" s="135" t="s">
        <v>406</v>
      </c>
      <c r="J59" s="119"/>
      <c r="K59" s="119"/>
      <c r="L59" s="8" t="s">
        <v>75</v>
      </c>
      <c r="M59" s="325"/>
      <c r="N59" s="325"/>
      <c r="O59" s="204"/>
      <c r="P59" s="294"/>
      <c r="Q59" s="325">
        <v>7522946.3200000003</v>
      </c>
      <c r="R59" s="300"/>
      <c r="S59" s="13"/>
      <c r="T59" s="359"/>
      <c r="U59" s="398"/>
      <c r="V59" s="399"/>
      <c r="W59" s="399"/>
      <c r="X59" s="399"/>
      <c r="Y59" s="400"/>
      <c r="Z59" s="372"/>
      <c r="AA59" s="372"/>
      <c r="AB59" s="372"/>
      <c r="AC59" s="377"/>
      <c r="AD59" s="372"/>
      <c r="AE59" s="372"/>
      <c r="AF59" s="391"/>
      <c r="AG59" s="392"/>
      <c r="AH59" s="407"/>
      <c r="AI59" s="21"/>
      <c r="AJ59" s="21"/>
      <c r="AK59" s="21"/>
      <c r="AL59" s="21"/>
      <c r="AM59" s="21"/>
      <c r="AN59" s="21"/>
    </row>
    <row r="60" spans="1:44" s="53" customFormat="1" ht="12.75" x14ac:dyDescent="0.2">
      <c r="A60" s="48"/>
      <c r="B60" s="335"/>
      <c r="C60" s="236"/>
      <c r="D60" s="236"/>
      <c r="E60" s="114"/>
      <c r="F60" s="48"/>
      <c r="G60" s="49"/>
      <c r="H60" s="260"/>
      <c r="I60" s="135" t="s">
        <v>74</v>
      </c>
      <c r="J60" s="119"/>
      <c r="K60" s="119"/>
      <c r="L60" s="8" t="s">
        <v>75</v>
      </c>
      <c r="M60" s="325"/>
      <c r="N60" s="312"/>
      <c r="O60" s="204"/>
      <c r="P60" s="294"/>
      <c r="Q60" s="325">
        <v>5857317.5899999999</v>
      </c>
      <c r="R60" s="312" t="e">
        <f>SUM(#REF!)</f>
        <v>#REF!</v>
      </c>
      <c r="S60" s="13"/>
      <c r="T60" s="421"/>
      <c r="U60" s="423"/>
      <c r="V60" s="432"/>
      <c r="W60" s="432"/>
      <c r="X60" s="432"/>
      <c r="Y60" s="433"/>
      <c r="Z60" s="425"/>
      <c r="AA60" s="425"/>
      <c r="AB60" s="425"/>
      <c r="AC60" s="426"/>
      <c r="AD60" s="425"/>
      <c r="AE60" s="425"/>
      <c r="AF60" s="277"/>
      <c r="AG60" s="280"/>
      <c r="AH60" s="347"/>
      <c r="AI60" s="21"/>
      <c r="AJ60" s="21"/>
      <c r="AK60" s="21"/>
      <c r="AL60" s="21"/>
      <c r="AM60" s="21"/>
      <c r="AN60" s="21"/>
    </row>
    <row r="61" spans="1:44" s="53" customFormat="1" ht="12.75" x14ac:dyDescent="0.2">
      <c r="A61" s="48"/>
      <c r="B61" s="335"/>
      <c r="C61" s="236"/>
      <c r="D61" s="236"/>
      <c r="E61" s="114"/>
      <c r="F61" s="48"/>
      <c r="G61" s="49"/>
      <c r="H61" s="260"/>
      <c r="I61" s="135" t="s">
        <v>38</v>
      </c>
      <c r="J61" s="119"/>
      <c r="K61" s="119"/>
      <c r="L61" s="8" t="s">
        <v>75</v>
      </c>
      <c r="M61" s="325">
        <f>+M29+M30+M31+M32+M33</f>
        <v>0</v>
      </c>
      <c r="N61" s="325"/>
      <c r="O61" s="366"/>
      <c r="P61" s="367"/>
      <c r="Q61" s="376">
        <v>8200735.7800000003</v>
      </c>
      <c r="R61" s="278" t="e">
        <f>SUM(#REF!)+SUM(#REF!)-Q62</f>
        <v>#REF!</v>
      </c>
      <c r="S61" s="439" t="e">
        <f>+Q61-R61</f>
        <v>#REF!</v>
      </c>
      <c r="T61" s="421"/>
      <c r="U61" s="423"/>
      <c r="V61" s="432"/>
      <c r="W61" s="432"/>
      <c r="X61" s="432"/>
      <c r="Y61" s="433"/>
      <c r="Z61" s="425"/>
      <c r="AA61" s="425"/>
      <c r="AB61" s="425"/>
      <c r="AC61" s="426"/>
      <c r="AD61" s="425"/>
      <c r="AE61" s="425"/>
      <c r="AF61" s="277"/>
      <c r="AG61" s="280"/>
      <c r="AH61" s="347"/>
      <c r="AI61" s="21"/>
      <c r="AJ61" s="21"/>
      <c r="AK61" s="21"/>
      <c r="AL61" s="21"/>
      <c r="AM61" s="21"/>
      <c r="AN61" s="21"/>
    </row>
    <row r="62" spans="1:44" s="53" customFormat="1" ht="12.75" x14ac:dyDescent="0.2">
      <c r="A62" s="48"/>
      <c r="B62" s="335"/>
      <c r="C62" s="236"/>
      <c r="D62" s="236"/>
      <c r="E62" s="114"/>
      <c r="F62" s="48"/>
      <c r="G62" s="49"/>
      <c r="H62" s="260"/>
      <c r="I62" s="135" t="s">
        <v>407</v>
      </c>
      <c r="J62" s="119"/>
      <c r="K62" s="119"/>
      <c r="L62" s="8" t="s">
        <v>75</v>
      </c>
      <c r="M62" s="313">
        <v>0</v>
      </c>
      <c r="N62" s="313"/>
      <c r="O62" s="262"/>
      <c r="P62" s="295"/>
      <c r="Q62" s="376">
        <v>604</v>
      </c>
      <c r="R62" s="278">
        <v>0</v>
      </c>
      <c r="S62" s="13"/>
      <c r="T62" s="359"/>
      <c r="U62" s="398"/>
      <c r="V62" s="399"/>
      <c r="W62" s="399"/>
      <c r="X62" s="399"/>
      <c r="Y62" s="400"/>
      <c r="Z62" s="372"/>
      <c r="AA62" s="372"/>
      <c r="AB62" s="372"/>
      <c r="AC62" s="377"/>
      <c r="AD62" s="372"/>
      <c r="AE62" s="372"/>
      <c r="AF62" s="391"/>
      <c r="AG62" s="392"/>
      <c r="AH62" s="407"/>
      <c r="AI62" s="21"/>
      <c r="AJ62" s="21"/>
      <c r="AK62" s="21"/>
      <c r="AL62" s="21"/>
      <c r="AM62" s="21"/>
      <c r="AN62" s="21"/>
    </row>
    <row r="63" spans="1:44" s="53" customFormat="1" ht="12.75" x14ac:dyDescent="0.2">
      <c r="A63" s="48"/>
      <c r="B63" s="335"/>
      <c r="C63" s="236"/>
      <c r="D63" s="236"/>
      <c r="E63" s="114"/>
      <c r="F63" s="48"/>
      <c r="G63" s="51"/>
      <c r="H63" s="261"/>
      <c r="I63" s="135" t="s">
        <v>39</v>
      </c>
      <c r="J63" s="119"/>
      <c r="K63" s="119"/>
      <c r="L63" s="8" t="s">
        <v>75</v>
      </c>
      <c r="M63" s="314">
        <f>SUM(M58:M62)</f>
        <v>4534850.6399999987</v>
      </c>
      <c r="N63" s="314">
        <f>SUM(N58:N62)</f>
        <v>144219.91999999998</v>
      </c>
      <c r="O63" s="314"/>
      <c r="P63" s="314"/>
      <c r="Q63" s="290">
        <f>+SUM(Q58:Q62)</f>
        <v>48945683.400000006</v>
      </c>
      <c r="R63" s="300"/>
      <c r="S63" s="13"/>
      <c r="T63" s="421"/>
      <c r="U63" s="423"/>
      <c r="V63" s="432"/>
      <c r="W63" s="432"/>
      <c r="X63" s="432"/>
      <c r="Y63" s="433"/>
      <c r="Z63" s="425"/>
      <c r="AA63" s="425"/>
      <c r="AB63" s="425"/>
      <c r="AC63" s="426"/>
      <c r="AD63" s="425"/>
      <c r="AE63" s="425"/>
      <c r="AF63" s="277"/>
      <c r="AG63" s="280"/>
      <c r="AH63" s="347"/>
      <c r="AI63" s="21"/>
      <c r="AJ63" s="21"/>
      <c r="AK63" s="21"/>
      <c r="AL63" s="21"/>
      <c r="AM63" s="21"/>
      <c r="AN63" s="21"/>
    </row>
    <row r="64" spans="1:44" s="53" customFormat="1" ht="12.75" x14ac:dyDescent="0.2">
      <c r="A64" s="48"/>
      <c r="B64" s="335"/>
      <c r="C64" s="236"/>
      <c r="D64" s="236"/>
      <c r="E64" s="114"/>
      <c r="F64" s="48"/>
      <c r="G64" s="49"/>
      <c r="H64" s="260"/>
      <c r="I64" s="118"/>
      <c r="J64" s="119"/>
      <c r="K64" s="119"/>
      <c r="L64" s="8" t="s">
        <v>392</v>
      </c>
      <c r="M64" s="142"/>
      <c r="N64" s="312"/>
      <c r="O64" s="315"/>
      <c r="P64" s="316"/>
      <c r="Q64" s="291" t="e">
        <f>#REF!+Q56-Q63+Q69-O72</f>
        <v>#REF!</v>
      </c>
      <c r="R64" s="300" t="s">
        <v>248</v>
      </c>
      <c r="S64" s="13"/>
      <c r="T64" s="421"/>
      <c r="U64" s="423"/>
      <c r="V64" s="432"/>
      <c r="W64" s="432"/>
      <c r="X64" s="432"/>
      <c r="Y64" s="433"/>
      <c r="Z64" s="425"/>
      <c r="AA64" s="425"/>
      <c r="AB64" s="425"/>
      <c r="AC64" s="426"/>
      <c r="AD64" s="425"/>
      <c r="AE64" s="425"/>
      <c r="AF64" s="277"/>
      <c r="AG64" s="280"/>
      <c r="AH64" s="347"/>
      <c r="AI64" s="21"/>
      <c r="AJ64" s="21"/>
      <c r="AK64" s="21"/>
      <c r="AL64" s="21"/>
      <c r="AM64" s="21"/>
      <c r="AN64" s="21"/>
    </row>
    <row r="65" spans="1:40" s="53" customFormat="1" ht="12.75" x14ac:dyDescent="0.2">
      <c r="A65" s="48"/>
      <c r="B65" s="335"/>
      <c r="C65" s="236"/>
      <c r="D65" s="236"/>
      <c r="E65" s="114"/>
      <c r="F65" s="48"/>
      <c r="G65" s="49"/>
      <c r="H65" s="260"/>
      <c r="I65" s="118"/>
      <c r="J65" s="119"/>
      <c r="K65" s="119"/>
      <c r="L65" s="8" t="s">
        <v>40</v>
      </c>
      <c r="M65" s="368">
        <f>+M56-M63</f>
        <v>200299</v>
      </c>
      <c r="N65" s="368">
        <f>+N56-N63</f>
        <v>0</v>
      </c>
      <c r="O65" s="315"/>
      <c r="P65" s="316"/>
      <c r="Q65" s="291"/>
      <c r="R65" s="300"/>
      <c r="S65" s="13"/>
      <c r="T65" s="421"/>
      <c r="U65" s="423"/>
      <c r="V65" s="432"/>
      <c r="W65" s="432"/>
      <c r="X65" s="432"/>
      <c r="Y65" s="433"/>
      <c r="Z65" s="425"/>
      <c r="AA65" s="425"/>
      <c r="AB65" s="425"/>
      <c r="AC65" s="426"/>
      <c r="AD65" s="425"/>
      <c r="AE65" s="425"/>
      <c r="AF65" s="277"/>
      <c r="AG65" s="280"/>
      <c r="AH65" s="347"/>
      <c r="AI65" s="21"/>
      <c r="AJ65" s="21"/>
      <c r="AK65" s="21"/>
      <c r="AL65" s="21"/>
      <c r="AM65" s="21"/>
      <c r="AN65" s="21"/>
    </row>
    <row r="66" spans="1:40" s="53" customFormat="1" ht="12.75" x14ac:dyDescent="0.2">
      <c r="A66" s="48"/>
      <c r="B66" s="311"/>
      <c r="C66" s="346"/>
      <c r="D66" s="275"/>
      <c r="E66" s="275"/>
      <c r="F66" s="275"/>
      <c r="G66" s="352"/>
      <c r="H66" s="276"/>
      <c r="I66" s="275"/>
      <c r="J66" s="275"/>
      <c r="K66" s="275"/>
      <c r="L66" s="275"/>
      <c r="M66" s="171"/>
      <c r="N66" s="171"/>
      <c r="O66" s="171"/>
      <c r="P66" s="171"/>
      <c r="Q66" s="353"/>
      <c r="R66" s="358"/>
      <c r="S66" s="13"/>
      <c r="T66" s="421"/>
      <c r="U66" s="423"/>
      <c r="V66" s="432"/>
      <c r="W66" s="432"/>
      <c r="X66" s="432"/>
      <c r="Y66" s="433"/>
      <c r="Z66" s="425"/>
      <c r="AA66" s="425"/>
      <c r="AB66" s="425"/>
      <c r="AC66" s="426"/>
      <c r="AD66" s="425"/>
      <c r="AE66" s="425"/>
      <c r="AF66" s="277"/>
      <c r="AG66" s="280"/>
      <c r="AH66" s="347"/>
      <c r="AI66" s="21"/>
      <c r="AJ66" s="21"/>
      <c r="AK66" s="21"/>
      <c r="AL66" s="21"/>
      <c r="AM66" s="21"/>
      <c r="AN66" s="21"/>
    </row>
    <row r="67" spans="1:40" s="53" customFormat="1" ht="12.75" x14ac:dyDescent="0.2">
      <c r="A67" s="48"/>
      <c r="B67" s="311"/>
      <c r="C67" s="346"/>
      <c r="D67" s="275"/>
      <c r="E67" s="275"/>
      <c r="F67" s="275"/>
      <c r="G67" s="352"/>
      <c r="H67" s="357"/>
      <c r="I67" s="275"/>
      <c r="J67" s="275"/>
      <c r="K67" s="275"/>
      <c r="L67" s="275"/>
      <c r="M67" s="171"/>
      <c r="N67" s="171"/>
      <c r="O67" s="171" t="e">
        <f>+O72-Q69</f>
        <v>#REF!</v>
      </c>
      <c r="P67" s="171"/>
      <c r="Q67" s="356" t="e">
        <f>+Q64-O67</f>
        <v>#REF!</v>
      </c>
      <c r="R67" s="324"/>
      <c r="S67" s="13"/>
      <c r="T67" s="359"/>
      <c r="U67" s="398"/>
      <c r="V67" s="399"/>
      <c r="W67" s="399"/>
      <c r="X67" s="399"/>
      <c r="Y67" s="400"/>
      <c r="Z67" s="372"/>
      <c r="AA67" s="372"/>
      <c r="AB67" s="372"/>
      <c r="AC67" s="377"/>
      <c r="AD67" s="372"/>
      <c r="AE67" s="372"/>
      <c r="AF67" s="391"/>
      <c r="AG67" s="280"/>
      <c r="AH67" s="347"/>
      <c r="AI67" s="21"/>
      <c r="AJ67" s="21"/>
      <c r="AK67" s="21"/>
      <c r="AL67" s="21"/>
      <c r="AM67" s="21"/>
      <c r="AN67" s="21"/>
    </row>
    <row r="68" spans="1:40" s="53" customFormat="1" ht="12.75" x14ac:dyDescent="0.2">
      <c r="A68" s="48"/>
      <c r="B68" s="311"/>
      <c r="C68" s="346"/>
      <c r="D68" s="275"/>
      <c r="E68" s="275"/>
      <c r="F68" s="275"/>
      <c r="G68" s="352"/>
      <c r="H68" s="357"/>
      <c r="I68" s="275"/>
      <c r="J68" s="275"/>
      <c r="K68" s="275"/>
      <c r="L68" s="325"/>
      <c r="M68" s="171"/>
      <c r="N68" s="171"/>
      <c r="O68" s="171"/>
      <c r="P68" s="171"/>
      <c r="Q68" s="301"/>
      <c r="R68" s="324"/>
      <c r="S68" s="13"/>
      <c r="T68" s="359"/>
      <c r="U68" s="398"/>
      <c r="V68" s="399"/>
      <c r="W68" s="399"/>
      <c r="X68" s="399"/>
      <c r="Y68" s="400"/>
      <c r="Z68" s="372"/>
      <c r="AA68" s="372"/>
      <c r="AB68" s="372"/>
      <c r="AC68" s="377"/>
      <c r="AD68" s="372"/>
      <c r="AE68" s="372"/>
      <c r="AF68" s="391"/>
      <c r="AG68" s="392"/>
      <c r="AH68" s="407"/>
      <c r="AI68" s="21"/>
      <c r="AJ68" s="21"/>
      <c r="AK68" s="21"/>
      <c r="AL68" s="21"/>
      <c r="AM68" s="21"/>
      <c r="AN68" s="21"/>
    </row>
    <row r="69" spans="1:40" s="53" customFormat="1" ht="12.75" x14ac:dyDescent="0.2">
      <c r="A69" s="48"/>
      <c r="B69" s="311"/>
      <c r="C69" s="346"/>
      <c r="D69" s="275"/>
      <c r="E69" s="275"/>
      <c r="F69" s="275"/>
      <c r="G69" s="352"/>
      <c r="H69" s="276"/>
      <c r="I69" s="33"/>
      <c r="J69" s="33"/>
      <c r="K69" s="275"/>
      <c r="L69" s="142"/>
      <c r="M69" s="142"/>
      <c r="N69" s="103"/>
      <c r="O69" s="171"/>
      <c r="P69" s="380"/>
      <c r="Q69" s="356" t="e">
        <f>SUM(#REF!)</f>
        <v>#REF!</v>
      </c>
      <c r="R69" s="354" t="e">
        <f>+Q69+Q132</f>
        <v>#REF!</v>
      </c>
      <c r="S69" s="13"/>
      <c r="T69" s="421"/>
      <c r="U69" s="423"/>
      <c r="V69" s="432"/>
      <c r="W69" s="432"/>
      <c r="X69" s="432"/>
      <c r="Y69" s="433"/>
      <c r="Z69" s="425"/>
      <c r="AA69" s="425"/>
      <c r="AB69" s="425"/>
      <c r="AC69" s="426"/>
      <c r="AD69" s="425"/>
      <c r="AE69" s="425"/>
      <c r="AF69" s="277"/>
      <c r="AG69" s="392"/>
      <c r="AH69" s="407"/>
      <c r="AI69" s="21"/>
      <c r="AJ69" s="21"/>
      <c r="AK69" s="21"/>
      <c r="AL69" s="21"/>
      <c r="AM69" s="21"/>
      <c r="AN69" s="21"/>
    </row>
    <row r="70" spans="1:40" s="53" customFormat="1" ht="12.75" x14ac:dyDescent="0.2">
      <c r="A70" s="48"/>
      <c r="B70" s="311"/>
      <c r="C70" s="346"/>
      <c r="D70" s="275"/>
      <c r="E70" s="275"/>
      <c r="F70" s="275"/>
      <c r="G70" s="352"/>
      <c r="H70" s="276"/>
      <c r="I70" s="33"/>
      <c r="J70" s="33"/>
      <c r="K70" s="275"/>
      <c r="L70" s="380"/>
      <c r="M70" s="142"/>
      <c r="N70" s="103"/>
      <c r="O70" s="171"/>
      <c r="P70" s="185"/>
      <c r="R70" s="358"/>
      <c r="S70" s="13"/>
      <c r="T70" s="421"/>
      <c r="U70" s="423"/>
      <c r="V70" s="432"/>
      <c r="W70" s="432"/>
      <c r="X70" s="432"/>
      <c r="Y70" s="433"/>
      <c r="Z70" s="425"/>
      <c r="AA70" s="425"/>
      <c r="AB70" s="425"/>
      <c r="AC70" s="426"/>
      <c r="AD70" s="425"/>
      <c r="AE70" s="425"/>
      <c r="AF70" s="277"/>
      <c r="AG70" s="280"/>
      <c r="AH70" s="347"/>
      <c r="AI70" s="21"/>
      <c r="AJ70" s="21"/>
      <c r="AK70" s="21"/>
      <c r="AL70" s="21"/>
      <c r="AM70" s="21"/>
      <c r="AN70" s="21"/>
    </row>
    <row r="71" spans="1:40" s="53" customFormat="1" ht="12.75" x14ac:dyDescent="0.2">
      <c r="A71" s="48"/>
      <c r="B71" s="311"/>
      <c r="C71" s="346"/>
      <c r="D71" s="275"/>
      <c r="E71" s="275"/>
      <c r="F71" s="275"/>
      <c r="G71" s="352"/>
      <c r="H71" s="276"/>
      <c r="I71" s="33"/>
      <c r="J71" s="33"/>
      <c r="K71" s="275"/>
      <c r="L71" s="33"/>
      <c r="M71" s="33"/>
      <c r="N71" s="103"/>
      <c r="O71" s="171"/>
      <c r="P71" s="457"/>
      <c r="S71" s="13"/>
      <c r="T71" s="421"/>
      <c r="U71" s="423"/>
      <c r="V71" s="432"/>
      <c r="W71" s="432"/>
      <c r="X71" s="432"/>
      <c r="Y71" s="433"/>
      <c r="Z71" s="425"/>
      <c r="AA71" s="425"/>
      <c r="AB71" s="425"/>
      <c r="AC71" s="426"/>
      <c r="AD71" s="425"/>
      <c r="AE71" s="425"/>
      <c r="AF71" s="277"/>
      <c r="AG71" s="280"/>
      <c r="AH71" s="347"/>
      <c r="AI71" s="21"/>
      <c r="AJ71" s="21"/>
      <c r="AK71" s="21"/>
      <c r="AL71" s="21"/>
      <c r="AM71" s="21"/>
      <c r="AN71" s="21"/>
    </row>
    <row r="72" spans="1:40" s="53" customFormat="1" ht="12.75" x14ac:dyDescent="0.2">
      <c r="A72" s="48"/>
      <c r="B72" s="311"/>
      <c r="C72" s="346"/>
      <c r="D72" s="275"/>
      <c r="E72" s="275"/>
      <c r="F72" s="275"/>
      <c r="G72" s="352"/>
      <c r="H72" s="276"/>
      <c r="I72" s="33"/>
      <c r="J72" s="33"/>
      <c r="L72" s="431"/>
      <c r="M72" s="324"/>
      <c r="N72" s="344"/>
      <c r="O72" s="414"/>
      <c r="P72" s="457"/>
      <c r="S72" s="13"/>
      <c r="T72" s="421"/>
      <c r="U72" s="423"/>
      <c r="V72" s="432"/>
      <c r="W72" s="432"/>
      <c r="X72" s="432"/>
      <c r="Y72" s="433"/>
      <c r="Z72" s="425"/>
      <c r="AA72" s="425"/>
      <c r="AB72" s="425"/>
      <c r="AC72" s="426"/>
      <c r="AD72" s="425"/>
      <c r="AE72" s="425"/>
      <c r="AF72" s="277"/>
      <c r="AG72" s="392"/>
      <c r="AH72" s="407"/>
      <c r="AI72" s="21"/>
      <c r="AJ72" s="21"/>
      <c r="AK72" s="21"/>
      <c r="AL72" s="21"/>
      <c r="AM72" s="21"/>
      <c r="AN72" s="21"/>
    </row>
    <row r="73" spans="1:40" s="53" customFormat="1" ht="12.75" x14ac:dyDescent="0.2">
      <c r="A73" s="48"/>
      <c r="B73" s="311"/>
      <c r="C73" s="346"/>
      <c r="D73" s="275"/>
      <c r="E73" s="275"/>
      <c r="F73" s="275"/>
      <c r="G73" s="352"/>
      <c r="H73" s="276"/>
      <c r="I73" s="33"/>
      <c r="J73" s="33"/>
      <c r="L73" s="453"/>
      <c r="M73" s="324"/>
      <c r="N73" s="344"/>
      <c r="O73" s="171"/>
      <c r="P73" s="457"/>
      <c r="S73" s="13"/>
      <c r="T73" s="421"/>
      <c r="U73" s="423"/>
      <c r="V73" s="432"/>
      <c r="W73" s="432"/>
      <c r="X73" s="432"/>
      <c r="Y73" s="433"/>
      <c r="Z73" s="425"/>
      <c r="AA73" s="425"/>
      <c r="AB73" s="425"/>
      <c r="AC73" s="426"/>
      <c r="AD73" s="425"/>
      <c r="AE73" s="425"/>
      <c r="AF73" s="277"/>
      <c r="AG73" s="280"/>
      <c r="AH73" s="347"/>
      <c r="AI73" s="21"/>
      <c r="AJ73" s="21"/>
      <c r="AK73" s="21"/>
      <c r="AL73" s="21"/>
      <c r="AM73" s="21"/>
      <c r="AN73" s="21"/>
    </row>
    <row r="74" spans="1:40" s="53" customFormat="1" ht="12.75" x14ac:dyDescent="0.2">
      <c r="A74" s="48"/>
      <c r="B74" s="311"/>
      <c r="C74" s="346"/>
      <c r="D74" s="275"/>
      <c r="E74" s="275"/>
      <c r="F74" s="275"/>
      <c r="G74" s="352"/>
      <c r="H74" s="276"/>
      <c r="I74" s="33"/>
      <c r="J74" s="33"/>
      <c r="L74" s="431"/>
      <c r="M74" s="324"/>
      <c r="N74" s="344"/>
      <c r="O74" s="171"/>
      <c r="P74" s="457"/>
      <c r="S74" s="13"/>
      <c r="T74" s="421"/>
      <c r="U74" s="423"/>
      <c r="V74" s="432"/>
      <c r="W74" s="432"/>
      <c r="X74" s="432"/>
      <c r="Y74" s="433"/>
      <c r="Z74" s="425"/>
      <c r="AA74" s="425"/>
      <c r="AB74" s="425"/>
      <c r="AC74" s="426"/>
      <c r="AD74" s="425"/>
      <c r="AE74" s="425"/>
      <c r="AF74" s="277"/>
      <c r="AG74" s="392"/>
      <c r="AH74" s="407"/>
      <c r="AI74" s="21"/>
      <c r="AJ74" s="21"/>
      <c r="AK74" s="21"/>
      <c r="AL74" s="21"/>
      <c r="AM74" s="21"/>
      <c r="AN74" s="21"/>
    </row>
    <row r="75" spans="1:40" s="53" customFormat="1" ht="12.75" x14ac:dyDescent="0.2">
      <c r="A75" s="48"/>
      <c r="B75" s="311"/>
      <c r="C75" s="346"/>
      <c r="D75" s="275"/>
      <c r="E75" s="275"/>
      <c r="F75" s="275"/>
      <c r="G75" s="352"/>
      <c r="H75" s="276"/>
      <c r="I75" s="33"/>
      <c r="J75" s="33"/>
      <c r="L75" s="431"/>
      <c r="M75" s="324"/>
      <c r="N75" s="344"/>
      <c r="O75" s="171"/>
      <c r="P75" s="457"/>
      <c r="S75" s="13"/>
      <c r="T75" s="421"/>
      <c r="U75" s="423"/>
      <c r="V75" s="432"/>
      <c r="W75" s="432"/>
      <c r="X75" s="432"/>
      <c r="Y75" s="433"/>
      <c r="Z75" s="425"/>
      <c r="AA75" s="425"/>
      <c r="AB75" s="425"/>
      <c r="AC75" s="426"/>
      <c r="AD75" s="425"/>
      <c r="AE75" s="425"/>
      <c r="AF75" s="277"/>
      <c r="AG75" s="392"/>
      <c r="AH75" s="407"/>
      <c r="AI75" s="21"/>
      <c r="AJ75" s="21"/>
      <c r="AK75" s="21"/>
      <c r="AL75" s="21"/>
      <c r="AM75" s="21"/>
      <c r="AN75" s="21"/>
    </row>
    <row r="76" spans="1:40" s="53" customFormat="1" ht="15" x14ac:dyDescent="0.25">
      <c r="A76" s="48"/>
      <c r="B76" s="311"/>
      <c r="C76" s="346"/>
      <c r="D76" s="275"/>
      <c r="E76" s="275"/>
      <c r="F76" s="275"/>
      <c r="G76" s="352"/>
      <c r="H76" s="276"/>
      <c r="I76" s="87"/>
      <c r="J76" s="33"/>
      <c r="L76" s="454"/>
      <c r="M76" s="324"/>
      <c r="N76" s="344"/>
      <c r="O76" s="171"/>
      <c r="P76" s="458"/>
      <c r="S76" s="13"/>
      <c r="T76" s="412"/>
      <c r="U76" s="398"/>
      <c r="V76" s="399"/>
      <c r="W76" s="399"/>
      <c r="X76" s="399"/>
      <c r="Y76" s="400"/>
      <c r="Z76" s="372"/>
      <c r="AA76" s="372"/>
      <c r="AB76" s="372"/>
      <c r="AC76" s="377"/>
      <c r="AD76" s="372"/>
      <c r="AE76" s="372"/>
      <c r="AF76" s="391"/>
      <c r="AG76" s="392"/>
      <c r="AH76" s="407"/>
      <c r="AI76" s="21"/>
      <c r="AJ76" s="21"/>
      <c r="AK76" s="21"/>
      <c r="AL76" s="21"/>
      <c r="AM76" s="21"/>
      <c r="AN76" s="21"/>
    </row>
    <row r="77" spans="1:40" s="53" customFormat="1" ht="12.75" x14ac:dyDescent="0.2">
      <c r="A77" s="48"/>
      <c r="B77" s="311"/>
      <c r="C77" s="346"/>
      <c r="D77" s="275"/>
      <c r="E77" s="275"/>
      <c r="F77" s="275"/>
      <c r="G77" s="352"/>
      <c r="H77" s="276"/>
      <c r="I77" s="87"/>
      <c r="J77" s="33"/>
      <c r="L77" s="454"/>
      <c r="M77" s="324"/>
      <c r="N77" s="344"/>
      <c r="O77" s="171"/>
      <c r="P77" s="457"/>
      <c r="S77" s="13"/>
      <c r="T77" s="359"/>
      <c r="U77" s="398"/>
      <c r="V77" s="399"/>
      <c r="W77" s="399"/>
      <c r="X77" s="399"/>
      <c r="Y77" s="400"/>
      <c r="Z77" s="372"/>
      <c r="AA77" s="372"/>
      <c r="AB77" s="372"/>
      <c r="AC77" s="377"/>
      <c r="AD77" s="372"/>
      <c r="AE77" s="372"/>
      <c r="AF77" s="391"/>
      <c r="AG77" s="280"/>
      <c r="AH77" s="347"/>
      <c r="AI77" s="21"/>
      <c r="AJ77" s="21"/>
      <c r="AK77" s="21"/>
      <c r="AL77" s="21"/>
      <c r="AM77" s="21"/>
      <c r="AN77" s="21"/>
    </row>
    <row r="78" spans="1:40" s="53" customFormat="1" ht="12.75" x14ac:dyDescent="0.2">
      <c r="A78" s="48"/>
      <c r="B78" s="311"/>
      <c r="C78" s="346"/>
      <c r="D78" s="275"/>
      <c r="E78" s="275"/>
      <c r="F78" s="275"/>
      <c r="G78" s="352"/>
      <c r="H78" s="276"/>
      <c r="I78" s="87"/>
      <c r="J78" s="33"/>
      <c r="L78" s="454"/>
      <c r="M78" s="324"/>
      <c r="N78" s="344"/>
      <c r="O78" s="171"/>
      <c r="P78" s="457"/>
      <c r="S78" s="13"/>
      <c r="T78" s="359"/>
      <c r="U78" s="398"/>
      <c r="V78" s="399"/>
      <c r="W78" s="399"/>
      <c r="X78" s="399"/>
      <c r="Y78" s="400"/>
      <c r="Z78" s="372"/>
      <c r="AA78" s="372"/>
      <c r="AB78" s="372"/>
      <c r="AC78" s="377"/>
      <c r="AD78" s="372"/>
      <c r="AE78" s="372"/>
      <c r="AF78" s="391"/>
      <c r="AG78" s="392"/>
      <c r="AH78" s="407"/>
      <c r="AI78" s="21"/>
      <c r="AJ78" s="21"/>
      <c r="AK78" s="21"/>
      <c r="AL78" s="21"/>
      <c r="AM78" s="21"/>
      <c r="AN78" s="21"/>
    </row>
    <row r="79" spans="1:40" s="53" customFormat="1" ht="12.75" x14ac:dyDescent="0.2">
      <c r="A79" s="48"/>
      <c r="B79" s="311"/>
      <c r="C79" s="346"/>
      <c r="D79" s="275"/>
      <c r="E79" s="275"/>
      <c r="F79" s="275"/>
      <c r="G79" s="352"/>
      <c r="H79" s="276"/>
      <c r="I79" s="87"/>
      <c r="J79" s="33"/>
      <c r="L79" s="454"/>
      <c r="M79" s="324"/>
      <c r="N79" s="344"/>
      <c r="O79" s="380"/>
      <c r="P79" s="459"/>
      <c r="S79" s="13"/>
      <c r="T79" s="412"/>
      <c r="U79" s="398"/>
      <c r="V79" s="403"/>
      <c r="W79" s="399"/>
      <c r="X79" s="399"/>
      <c r="Y79" s="400"/>
      <c r="Z79" s="372"/>
      <c r="AA79" s="372"/>
      <c r="AB79" s="372"/>
      <c r="AC79" s="377"/>
      <c r="AD79" s="372"/>
      <c r="AE79" s="372"/>
      <c r="AF79" s="391"/>
      <c r="AG79" s="280"/>
      <c r="AH79" s="347"/>
      <c r="AI79" s="21"/>
      <c r="AJ79" s="21"/>
      <c r="AK79" s="21"/>
      <c r="AL79" s="21"/>
      <c r="AM79" s="21"/>
      <c r="AN79" s="21"/>
    </row>
    <row r="80" spans="1:40" s="53" customFormat="1" ht="12.75" x14ac:dyDescent="0.2">
      <c r="A80" s="48"/>
      <c r="B80" s="336"/>
      <c r="C80" s="346"/>
      <c r="D80" s="271"/>
      <c r="E80" s="272"/>
      <c r="F80" s="94"/>
      <c r="G80" s="273"/>
      <c r="H80" s="274"/>
      <c r="I80" s="87"/>
      <c r="J80" s="279"/>
      <c r="L80" s="449"/>
      <c r="M80" s="324"/>
      <c r="N80" s="344"/>
      <c r="O80" s="310"/>
      <c r="P80" s="457"/>
      <c r="S80" s="13"/>
      <c r="T80" s="412"/>
      <c r="U80" s="398"/>
      <c r="V80" s="399"/>
      <c r="W80" s="399"/>
      <c r="X80" s="399"/>
      <c r="Y80" s="400"/>
      <c r="Z80" s="372"/>
      <c r="AA80" s="372"/>
      <c r="AB80" s="372"/>
      <c r="AC80" s="377"/>
      <c r="AD80" s="372"/>
      <c r="AE80" s="372"/>
      <c r="AF80" s="391"/>
      <c r="AG80" s="280"/>
      <c r="AH80" s="347"/>
      <c r="AI80" s="21"/>
      <c r="AJ80" s="21"/>
      <c r="AK80" s="21"/>
      <c r="AL80" s="21"/>
      <c r="AM80" s="21"/>
      <c r="AN80" s="21"/>
    </row>
    <row r="81" spans="1:40" s="53" customFormat="1" ht="12.75" x14ac:dyDescent="0.2">
      <c r="A81" s="48"/>
      <c r="B81" s="336"/>
      <c r="C81" s="346"/>
      <c r="D81" s="271"/>
      <c r="E81" s="272"/>
      <c r="F81" s="94"/>
      <c r="G81" s="273"/>
      <c r="H81" s="274"/>
      <c r="I81" s="87"/>
      <c r="J81" s="279"/>
      <c r="L81" s="279"/>
      <c r="M81" s="324"/>
      <c r="N81" s="344"/>
      <c r="O81" s="310"/>
      <c r="P81" s="457"/>
      <c r="S81" s="13"/>
      <c r="T81" s="359"/>
      <c r="U81" s="398"/>
      <c r="V81" s="399"/>
      <c r="W81" s="399"/>
      <c r="X81" s="399"/>
      <c r="Y81" s="400"/>
      <c r="Z81" s="372"/>
      <c r="AA81" s="372"/>
      <c r="AB81" s="372"/>
      <c r="AC81" s="377"/>
      <c r="AD81" s="372"/>
      <c r="AE81" s="372"/>
      <c r="AF81" s="391"/>
      <c r="AG81" s="280"/>
      <c r="AH81" s="347"/>
      <c r="AI81" s="21"/>
      <c r="AJ81" s="21"/>
      <c r="AK81" s="21"/>
      <c r="AL81" s="21"/>
      <c r="AM81" s="21"/>
      <c r="AN81" s="21"/>
    </row>
    <row r="82" spans="1:40" s="53" customFormat="1" ht="12.75" x14ac:dyDescent="0.2">
      <c r="A82" s="48"/>
      <c r="B82" s="336"/>
      <c r="C82" s="346"/>
      <c r="D82" s="271"/>
      <c r="E82" s="272"/>
      <c r="F82" s="94"/>
      <c r="G82" s="273"/>
      <c r="H82" s="274"/>
      <c r="I82" s="87"/>
      <c r="J82" s="279"/>
      <c r="L82" s="279"/>
      <c r="M82" s="324"/>
      <c r="N82" s="344"/>
      <c r="O82" s="310"/>
      <c r="P82" s="457"/>
      <c r="S82" s="13"/>
      <c r="T82" s="401"/>
      <c r="U82" s="398"/>
      <c r="V82" s="399"/>
      <c r="W82" s="374"/>
      <c r="X82" s="398"/>
      <c r="Y82" s="400"/>
      <c r="Z82" s="372"/>
      <c r="AA82" s="372"/>
      <c r="AB82" s="391"/>
      <c r="AC82" s="377"/>
      <c r="AD82" s="391"/>
      <c r="AE82" s="391"/>
      <c r="AF82" s="391"/>
      <c r="AG82" s="280"/>
      <c r="AH82" s="347"/>
      <c r="AI82" s="21"/>
      <c r="AJ82" s="21"/>
      <c r="AK82" s="21"/>
      <c r="AL82" s="21"/>
      <c r="AM82" s="21"/>
      <c r="AN82" s="21"/>
    </row>
    <row r="83" spans="1:40" s="53" customFormat="1" ht="12.75" x14ac:dyDescent="0.2">
      <c r="A83" s="48"/>
      <c r="B83" s="336"/>
      <c r="C83" s="346"/>
      <c r="D83" s="271"/>
      <c r="E83" s="272"/>
      <c r="F83" s="94"/>
      <c r="G83" s="273"/>
      <c r="H83" s="274"/>
      <c r="I83" s="87"/>
      <c r="J83" s="279"/>
      <c r="L83" s="449"/>
      <c r="M83" s="324"/>
      <c r="N83" s="344"/>
      <c r="O83" s="436"/>
      <c r="P83" s="457"/>
      <c r="S83" s="13"/>
      <c r="T83" s="190"/>
      <c r="U83" s="190"/>
      <c r="V83" s="191"/>
      <c r="W83" s="146"/>
      <c r="X83" s="190"/>
      <c r="Y83" s="124"/>
      <c r="Z83" s="169"/>
      <c r="AA83" s="169"/>
      <c r="AB83" s="103"/>
      <c r="AC83" s="104"/>
      <c r="AD83" s="103"/>
      <c r="AE83" s="103"/>
      <c r="AF83" s="103"/>
      <c r="AG83" s="280"/>
      <c r="AH83" s="347"/>
      <c r="AI83" s="21"/>
      <c r="AJ83" s="21"/>
      <c r="AK83" s="21"/>
      <c r="AL83" s="21"/>
      <c r="AM83" s="21"/>
      <c r="AN83" s="21"/>
    </row>
    <row r="84" spans="1:40" s="53" customFormat="1" ht="12.75" x14ac:dyDescent="0.2">
      <c r="A84" s="48"/>
      <c r="B84" s="311"/>
      <c r="C84" s="346"/>
      <c r="D84" s="275"/>
      <c r="E84" s="275"/>
      <c r="F84" s="275"/>
      <c r="G84" s="352"/>
      <c r="H84" s="276"/>
      <c r="I84" s="63"/>
      <c r="J84" s="33"/>
      <c r="L84" s="279"/>
      <c r="M84" s="324"/>
      <c r="N84" s="344"/>
      <c r="O84" s="380"/>
      <c r="P84" s="459"/>
      <c r="S84" s="13"/>
      <c r="T84" s="190"/>
      <c r="U84" s="190"/>
      <c r="V84" s="191"/>
      <c r="W84" s="146"/>
      <c r="X84" s="190"/>
      <c r="Y84" s="124"/>
      <c r="Z84" s="169"/>
      <c r="AA84" s="169"/>
      <c r="AB84" s="103"/>
      <c r="AC84" s="104"/>
      <c r="AD84" s="103"/>
      <c r="AE84" s="103"/>
      <c r="AF84" s="103"/>
      <c r="AG84" s="280"/>
      <c r="AH84" s="347"/>
      <c r="AI84" s="21"/>
      <c r="AJ84" s="21"/>
      <c r="AK84" s="21"/>
      <c r="AL84" s="21"/>
      <c r="AM84" s="21"/>
      <c r="AN84" s="21"/>
    </row>
    <row r="85" spans="1:40" s="53" customFormat="1" ht="12.75" x14ac:dyDescent="0.2">
      <c r="A85" s="48"/>
      <c r="B85" s="335"/>
      <c r="C85" s="236"/>
      <c r="D85" s="236"/>
      <c r="F85" s="13"/>
      <c r="G85" s="13"/>
      <c r="I85" s="326"/>
      <c r="J85" s="21"/>
      <c r="L85" s="95"/>
      <c r="M85" s="324"/>
      <c r="N85" s="344"/>
      <c r="O85" s="380"/>
      <c r="P85" s="459"/>
      <c r="S85" s="13"/>
      <c r="T85" s="190"/>
      <c r="U85" s="190"/>
      <c r="V85" s="191"/>
      <c r="W85" s="146"/>
      <c r="X85" s="190"/>
      <c r="Y85" s="124"/>
      <c r="Z85" s="169"/>
      <c r="AA85" s="169"/>
      <c r="AB85" s="103"/>
      <c r="AC85" s="104"/>
      <c r="AD85" s="103"/>
      <c r="AE85" s="103"/>
      <c r="AF85" s="103"/>
      <c r="AG85" s="280"/>
      <c r="AH85" s="347"/>
      <c r="AI85" s="21"/>
      <c r="AJ85" s="21"/>
      <c r="AK85" s="21"/>
      <c r="AL85" s="21"/>
      <c r="AM85" s="21"/>
      <c r="AN85" s="21"/>
    </row>
    <row r="86" spans="1:40" s="53" customFormat="1" ht="12.75" x14ac:dyDescent="0.2">
      <c r="A86" s="48"/>
      <c r="B86" s="335"/>
      <c r="C86" s="236"/>
      <c r="D86" s="236"/>
      <c r="F86" s="13"/>
      <c r="G86" s="13"/>
      <c r="I86" s="326"/>
      <c r="J86" s="21"/>
      <c r="L86" s="95"/>
      <c r="M86" s="324"/>
      <c r="N86" s="344"/>
      <c r="O86" s="436"/>
      <c r="P86" s="457"/>
      <c r="S86" s="13"/>
      <c r="T86" s="190"/>
      <c r="U86" s="190"/>
      <c r="V86" s="191"/>
      <c r="W86" s="146"/>
      <c r="X86" s="190"/>
      <c r="Y86" s="124"/>
      <c r="Z86" s="169"/>
      <c r="AA86" s="169"/>
      <c r="AB86" s="103"/>
      <c r="AC86" s="104"/>
      <c r="AD86" s="103"/>
      <c r="AE86" s="103"/>
      <c r="AF86" s="103"/>
      <c r="AG86" s="280"/>
      <c r="AH86" s="347"/>
      <c r="AI86" s="21"/>
      <c r="AJ86" s="21"/>
      <c r="AK86" s="21"/>
      <c r="AL86" s="21"/>
      <c r="AM86" s="21"/>
      <c r="AN86" s="21"/>
    </row>
    <row r="87" spans="1:40" s="53" customFormat="1" ht="12.75" x14ac:dyDescent="0.2">
      <c r="A87" s="48"/>
      <c r="B87" s="335"/>
      <c r="C87" s="236"/>
      <c r="D87" s="236"/>
      <c r="F87" s="13"/>
      <c r="G87" s="13"/>
      <c r="I87" s="326"/>
      <c r="J87" s="21"/>
      <c r="L87" s="119"/>
      <c r="M87" s="324"/>
      <c r="N87" s="344"/>
      <c r="O87" s="380"/>
      <c r="P87" s="457"/>
      <c r="S87" s="13"/>
      <c r="T87" s="190"/>
      <c r="U87" s="190"/>
      <c r="V87" s="191"/>
      <c r="W87" s="146"/>
      <c r="X87" s="190"/>
      <c r="Y87" s="124"/>
      <c r="Z87" s="169"/>
      <c r="AA87" s="169"/>
      <c r="AB87" s="103"/>
      <c r="AC87" s="104"/>
      <c r="AD87" s="103"/>
      <c r="AE87" s="103"/>
      <c r="AF87" s="103"/>
      <c r="AG87" s="280"/>
      <c r="AH87" s="347"/>
      <c r="AI87" s="21"/>
      <c r="AJ87" s="21"/>
      <c r="AK87" s="21"/>
      <c r="AL87" s="21"/>
      <c r="AM87" s="21"/>
      <c r="AN87" s="21"/>
    </row>
    <row r="88" spans="1:40" s="53" customFormat="1" ht="12.75" x14ac:dyDescent="0.2">
      <c r="A88" s="48"/>
      <c r="B88" s="335"/>
      <c r="C88" s="236"/>
      <c r="D88" s="236"/>
      <c r="F88" s="13"/>
      <c r="G88" s="13"/>
      <c r="I88" s="326"/>
      <c r="J88" s="21"/>
      <c r="L88" s="95"/>
      <c r="M88" s="324"/>
      <c r="N88" s="344"/>
      <c r="O88" s="436"/>
      <c r="P88" s="459"/>
      <c r="S88" s="13"/>
      <c r="T88" s="190"/>
      <c r="U88" s="190"/>
      <c r="V88" s="191"/>
      <c r="W88" s="146"/>
      <c r="X88" s="190"/>
      <c r="Y88" s="124"/>
      <c r="Z88" s="169"/>
      <c r="AA88" s="169"/>
      <c r="AB88" s="103"/>
      <c r="AC88" s="104"/>
      <c r="AD88" s="103"/>
      <c r="AE88" s="103"/>
      <c r="AF88" s="103"/>
      <c r="AG88" s="280"/>
      <c r="AH88" s="347"/>
      <c r="AI88" s="21"/>
      <c r="AJ88" s="21"/>
      <c r="AK88" s="21"/>
      <c r="AL88" s="21"/>
      <c r="AM88" s="21"/>
      <c r="AN88" s="21"/>
    </row>
    <row r="89" spans="1:40" s="53" customFormat="1" ht="12.75" x14ac:dyDescent="0.2">
      <c r="A89" s="48"/>
      <c r="B89" s="335"/>
      <c r="C89" s="236"/>
      <c r="D89" s="236"/>
      <c r="F89" s="13"/>
      <c r="G89" s="13"/>
      <c r="I89" s="326"/>
      <c r="J89" s="21"/>
      <c r="L89" s="95"/>
      <c r="M89" s="324"/>
      <c r="N89" s="344"/>
      <c r="O89" s="324"/>
      <c r="P89" s="457"/>
      <c r="S89" s="13"/>
      <c r="T89" s="190"/>
      <c r="U89" s="190"/>
      <c r="V89" s="191"/>
      <c r="W89" s="146"/>
      <c r="X89" s="190"/>
      <c r="Y89" s="124"/>
      <c r="Z89" s="169"/>
      <c r="AA89" s="169"/>
      <c r="AB89" s="103"/>
      <c r="AC89" s="104"/>
      <c r="AD89" s="103"/>
      <c r="AE89" s="103"/>
      <c r="AF89" s="103"/>
      <c r="AG89" s="280"/>
      <c r="AH89" s="347"/>
      <c r="AI89" s="21"/>
      <c r="AJ89" s="21"/>
      <c r="AK89" s="21"/>
      <c r="AL89" s="21"/>
      <c r="AM89" s="21"/>
      <c r="AN89" s="21"/>
    </row>
    <row r="90" spans="1:40" s="53" customFormat="1" ht="12.75" x14ac:dyDescent="0.2">
      <c r="A90" s="48"/>
      <c r="B90" s="335"/>
      <c r="C90" s="236"/>
      <c r="D90" s="236"/>
      <c r="F90" s="13"/>
      <c r="G90" s="13"/>
      <c r="I90" s="326"/>
      <c r="J90" s="21"/>
      <c r="L90" s="95"/>
      <c r="M90" s="324"/>
      <c r="N90" s="344"/>
      <c r="O90" s="324"/>
      <c r="P90" s="459"/>
      <c r="S90" s="13"/>
      <c r="T90" s="190"/>
      <c r="U90" s="190"/>
      <c r="V90" s="191"/>
      <c r="W90" s="146"/>
      <c r="X90" s="190"/>
      <c r="Y90" s="124"/>
      <c r="Z90" s="169"/>
      <c r="AA90" s="169"/>
      <c r="AB90" s="103"/>
      <c r="AC90" s="104"/>
      <c r="AD90" s="103"/>
      <c r="AE90" s="103"/>
      <c r="AF90" s="103"/>
      <c r="AG90" s="280"/>
      <c r="AH90" s="347"/>
      <c r="AI90" s="21"/>
      <c r="AJ90" s="21"/>
      <c r="AK90" s="21"/>
      <c r="AL90" s="21"/>
      <c r="AM90" s="21"/>
      <c r="AN90" s="21"/>
    </row>
    <row r="91" spans="1:40" s="53" customFormat="1" ht="12.75" x14ac:dyDescent="0.2">
      <c r="A91" s="48"/>
      <c r="B91" s="335"/>
      <c r="C91" s="236"/>
      <c r="D91" s="236"/>
      <c r="F91" s="13"/>
      <c r="G91" s="13"/>
      <c r="I91" s="326"/>
      <c r="J91" s="21"/>
      <c r="L91" s="95"/>
      <c r="M91" s="324"/>
      <c r="N91" s="344"/>
      <c r="O91" s="436"/>
      <c r="P91" s="457"/>
      <c r="S91" s="13"/>
      <c r="T91" s="190"/>
      <c r="U91" s="190"/>
      <c r="V91" s="191"/>
      <c r="W91" s="146"/>
      <c r="X91" s="190"/>
      <c r="Y91" s="124"/>
      <c r="Z91" s="169"/>
      <c r="AA91" s="169"/>
      <c r="AB91" s="103"/>
      <c r="AC91" s="104"/>
      <c r="AD91" s="103"/>
      <c r="AE91" s="103"/>
      <c r="AF91" s="103"/>
      <c r="AG91" s="280"/>
      <c r="AH91" s="347"/>
      <c r="AI91" s="21"/>
      <c r="AJ91" s="21"/>
      <c r="AK91" s="21"/>
      <c r="AL91" s="21"/>
      <c r="AM91" s="21"/>
      <c r="AN91" s="21"/>
    </row>
    <row r="92" spans="1:40" s="53" customFormat="1" ht="12.75" x14ac:dyDescent="0.2">
      <c r="A92" s="48"/>
      <c r="B92" s="335"/>
      <c r="C92" s="236"/>
      <c r="D92" s="236"/>
      <c r="F92" s="13"/>
      <c r="G92" s="13"/>
      <c r="I92" s="326"/>
      <c r="J92" s="21"/>
      <c r="L92" s="455"/>
      <c r="M92" s="324"/>
      <c r="N92" s="344"/>
      <c r="O92" s="436"/>
      <c r="P92" s="457"/>
      <c r="S92" s="13"/>
      <c r="T92" s="190"/>
      <c r="U92" s="190"/>
      <c r="V92" s="191"/>
      <c r="W92" s="146"/>
      <c r="X92" s="190"/>
      <c r="Y92" s="124"/>
      <c r="Z92" s="169"/>
      <c r="AA92" s="169"/>
      <c r="AB92" s="103"/>
      <c r="AC92" s="104"/>
      <c r="AD92" s="103"/>
      <c r="AE92" s="103"/>
      <c r="AF92" s="103"/>
      <c r="AG92" s="280"/>
      <c r="AH92" s="347"/>
      <c r="AI92" s="21"/>
      <c r="AJ92" s="21"/>
      <c r="AK92" s="21"/>
      <c r="AL92" s="21"/>
      <c r="AM92" s="21"/>
      <c r="AN92" s="21"/>
    </row>
    <row r="93" spans="1:40" s="53" customFormat="1" ht="12.75" x14ac:dyDescent="0.2">
      <c r="A93" s="48"/>
      <c r="B93" s="335"/>
      <c r="C93" s="236"/>
      <c r="D93" s="236"/>
      <c r="F93" s="13"/>
      <c r="G93" s="13"/>
      <c r="I93" s="326"/>
      <c r="J93" s="21"/>
      <c r="L93" s="95"/>
      <c r="M93" s="324"/>
      <c r="N93" s="344"/>
      <c r="O93" s="436"/>
      <c r="P93" s="457"/>
      <c r="S93" s="13"/>
      <c r="T93" s="190"/>
      <c r="U93" s="190"/>
      <c r="V93" s="191"/>
      <c r="W93" s="146"/>
      <c r="X93" s="190"/>
      <c r="Y93" s="124"/>
      <c r="Z93" s="169"/>
      <c r="AA93" s="169"/>
      <c r="AB93" s="103"/>
      <c r="AC93" s="104"/>
      <c r="AD93" s="103"/>
      <c r="AE93" s="103"/>
      <c r="AF93" s="103"/>
      <c r="AG93" s="280"/>
      <c r="AH93" s="347"/>
      <c r="AI93" s="21"/>
      <c r="AJ93" s="21"/>
      <c r="AK93" s="21"/>
      <c r="AL93" s="21"/>
      <c r="AM93" s="21"/>
      <c r="AN93" s="21"/>
    </row>
    <row r="94" spans="1:40" s="53" customFormat="1" ht="12.75" x14ac:dyDescent="0.2">
      <c r="A94" s="48"/>
      <c r="B94" s="335"/>
      <c r="C94" s="236"/>
      <c r="D94" s="236"/>
      <c r="F94" s="13"/>
      <c r="G94" s="13"/>
      <c r="I94" s="326"/>
      <c r="J94" s="21"/>
      <c r="L94" s="95"/>
      <c r="M94" s="324"/>
      <c r="N94" s="344"/>
      <c r="O94" s="436"/>
      <c r="P94" s="457"/>
      <c r="S94" s="13"/>
      <c r="T94" s="190"/>
      <c r="U94" s="190"/>
      <c r="V94" s="191"/>
      <c r="W94" s="146"/>
      <c r="X94" s="190"/>
      <c r="Y94" s="124"/>
      <c r="Z94" s="169"/>
      <c r="AA94" s="169"/>
      <c r="AB94" s="103"/>
      <c r="AC94" s="104"/>
      <c r="AD94" s="103"/>
      <c r="AE94" s="103"/>
      <c r="AF94" s="103"/>
      <c r="AG94" s="280"/>
      <c r="AH94" s="347"/>
      <c r="AI94" s="21"/>
      <c r="AJ94" s="21"/>
      <c r="AK94" s="21"/>
      <c r="AL94" s="21"/>
      <c r="AM94" s="21"/>
      <c r="AN94" s="21"/>
    </row>
    <row r="95" spans="1:40" s="53" customFormat="1" ht="12.75" x14ac:dyDescent="0.2">
      <c r="A95" s="48"/>
      <c r="B95" s="335"/>
      <c r="C95" s="236"/>
      <c r="D95" s="236"/>
      <c r="F95" s="13"/>
      <c r="G95" s="13"/>
      <c r="I95" s="326"/>
      <c r="J95" s="21"/>
      <c r="L95" s="95"/>
      <c r="M95" s="324"/>
      <c r="N95" s="344"/>
      <c r="O95" s="436"/>
      <c r="P95" s="457"/>
      <c r="S95" s="13"/>
      <c r="T95" s="190"/>
      <c r="U95" s="190"/>
      <c r="V95" s="191"/>
      <c r="W95" s="146"/>
      <c r="X95" s="190"/>
      <c r="Y95" s="124"/>
      <c r="Z95" s="169"/>
      <c r="AA95" s="169"/>
      <c r="AB95" s="103"/>
      <c r="AC95" s="104"/>
      <c r="AD95" s="103"/>
      <c r="AE95" s="103"/>
      <c r="AF95" s="103"/>
      <c r="AG95" s="280"/>
      <c r="AH95" s="347"/>
      <c r="AI95" s="21"/>
      <c r="AJ95" s="21"/>
      <c r="AK95" s="21"/>
      <c r="AL95" s="21"/>
      <c r="AM95" s="21"/>
      <c r="AN95" s="21"/>
    </row>
    <row r="96" spans="1:40" s="53" customFormat="1" ht="12.75" x14ac:dyDescent="0.2">
      <c r="A96" s="48"/>
      <c r="B96" s="335"/>
      <c r="C96" s="236"/>
      <c r="D96" s="236"/>
      <c r="F96" s="13"/>
      <c r="G96" s="13"/>
      <c r="I96" s="326"/>
      <c r="J96" s="21"/>
      <c r="K96" s="21"/>
      <c r="L96" s="13"/>
      <c r="M96" s="50"/>
      <c r="O96" s="324"/>
      <c r="P96" s="457"/>
      <c r="S96" s="13"/>
      <c r="T96" s="190"/>
      <c r="U96" s="190"/>
      <c r="V96" s="191"/>
      <c r="W96" s="146"/>
      <c r="X96" s="190"/>
      <c r="Y96" s="124"/>
      <c r="Z96" s="169"/>
      <c r="AA96" s="169"/>
      <c r="AB96" s="103"/>
      <c r="AC96" s="104"/>
      <c r="AD96" s="103"/>
      <c r="AE96" s="103"/>
      <c r="AF96" s="103"/>
      <c r="AG96" s="280"/>
      <c r="AH96" s="347"/>
      <c r="AI96" s="21"/>
      <c r="AJ96" s="21"/>
      <c r="AK96" s="21"/>
      <c r="AL96" s="21"/>
      <c r="AM96" s="21"/>
      <c r="AN96" s="21"/>
    </row>
    <row r="97" spans="1:40" s="53" customFormat="1" ht="12.75" x14ac:dyDescent="0.2">
      <c r="A97" s="48"/>
      <c r="B97" s="335"/>
      <c r="C97" s="236"/>
      <c r="D97" s="236"/>
      <c r="F97" s="13"/>
      <c r="G97" s="13"/>
      <c r="I97" s="326"/>
      <c r="J97" s="21"/>
      <c r="K97" s="21"/>
      <c r="L97" s="13"/>
      <c r="M97" s="50"/>
      <c r="O97" s="324"/>
      <c r="P97" s="457"/>
      <c r="S97" s="13"/>
      <c r="T97" s="190"/>
      <c r="U97" s="190"/>
      <c r="V97" s="191"/>
      <c r="W97" s="146"/>
      <c r="X97" s="190"/>
      <c r="Y97" s="124"/>
      <c r="Z97" s="169"/>
      <c r="AA97" s="169"/>
      <c r="AB97" s="103"/>
      <c r="AC97" s="104"/>
      <c r="AD97" s="103"/>
      <c r="AE97" s="103"/>
      <c r="AF97" s="103"/>
      <c r="AG97" s="280"/>
      <c r="AH97" s="347"/>
      <c r="AI97" s="21"/>
      <c r="AJ97" s="21"/>
      <c r="AK97" s="21"/>
      <c r="AL97" s="21"/>
      <c r="AM97" s="21"/>
      <c r="AN97" s="21"/>
    </row>
    <row r="98" spans="1:40" s="53" customFormat="1" ht="12.75" x14ac:dyDescent="0.2">
      <c r="A98" s="48"/>
      <c r="B98" s="335"/>
      <c r="C98" s="236"/>
      <c r="D98" s="236"/>
      <c r="F98" s="13"/>
      <c r="G98" s="13"/>
      <c r="I98" s="326"/>
      <c r="J98" s="21"/>
      <c r="K98" s="21"/>
      <c r="L98" s="13"/>
      <c r="M98" s="50"/>
      <c r="O98" s="324"/>
      <c r="P98" s="457"/>
      <c r="S98" s="13"/>
      <c r="T98" s="190"/>
      <c r="U98" s="190"/>
      <c r="V98" s="191"/>
      <c r="W98" s="146"/>
      <c r="X98" s="190"/>
      <c r="Y98" s="124"/>
      <c r="Z98" s="169"/>
      <c r="AA98" s="169"/>
      <c r="AB98" s="103"/>
      <c r="AC98" s="104"/>
      <c r="AD98" s="103"/>
      <c r="AE98" s="103"/>
      <c r="AF98" s="103"/>
      <c r="AG98" s="280"/>
      <c r="AH98" s="347"/>
      <c r="AI98" s="21"/>
      <c r="AJ98" s="21"/>
      <c r="AK98" s="21"/>
      <c r="AL98" s="21"/>
      <c r="AM98" s="21"/>
      <c r="AN98" s="21"/>
    </row>
    <row r="99" spans="1:40" s="53" customFormat="1" ht="12.75" x14ac:dyDescent="0.2">
      <c r="A99" s="48"/>
      <c r="B99" s="335"/>
      <c r="C99" s="236"/>
      <c r="D99" s="236"/>
      <c r="F99" s="13"/>
      <c r="G99" s="13"/>
      <c r="I99" s="326"/>
      <c r="J99" s="21"/>
      <c r="K99" s="21"/>
      <c r="L99" s="13"/>
      <c r="M99" s="50"/>
      <c r="N99" s="98"/>
      <c r="O99" s="324"/>
      <c r="P99" s="457"/>
      <c r="S99" s="13"/>
      <c r="T99" s="190"/>
      <c r="U99" s="190"/>
      <c r="V99" s="191"/>
      <c r="W99" s="146"/>
      <c r="X99" s="190"/>
      <c r="Y99" s="124"/>
      <c r="Z99" s="169"/>
      <c r="AA99" s="169"/>
      <c r="AB99" s="103"/>
      <c r="AC99" s="104"/>
      <c r="AD99" s="103"/>
      <c r="AE99" s="103"/>
      <c r="AF99" s="103"/>
      <c r="AG99" s="280"/>
      <c r="AH99" s="347"/>
      <c r="AI99" s="21"/>
      <c r="AJ99" s="21"/>
      <c r="AK99" s="21"/>
      <c r="AL99" s="21"/>
      <c r="AM99" s="21"/>
      <c r="AN99" s="21"/>
    </row>
    <row r="100" spans="1:40" s="53" customFormat="1" ht="12.75" x14ac:dyDescent="0.2">
      <c r="A100" s="48"/>
      <c r="B100" s="335"/>
      <c r="C100" s="236"/>
      <c r="D100" s="236"/>
      <c r="F100" s="13"/>
      <c r="G100" s="13"/>
      <c r="I100" s="326"/>
      <c r="J100" s="21"/>
      <c r="K100" s="21"/>
      <c r="L100" s="13"/>
      <c r="M100" s="50"/>
      <c r="N100" s="98"/>
      <c r="O100" s="406"/>
      <c r="P100" s="457"/>
      <c r="S100" s="13"/>
      <c r="T100" s="190"/>
      <c r="U100" s="190"/>
      <c r="V100" s="191"/>
      <c r="W100" s="146"/>
      <c r="X100" s="190"/>
      <c r="Y100" s="124"/>
      <c r="Z100" s="169"/>
      <c r="AA100" s="169"/>
      <c r="AB100" s="103"/>
      <c r="AC100" s="104"/>
      <c r="AD100" s="103"/>
      <c r="AE100" s="103"/>
      <c r="AF100" s="103"/>
      <c r="AG100" s="280"/>
      <c r="AH100" s="347"/>
      <c r="AI100" s="21"/>
      <c r="AJ100" s="21"/>
      <c r="AK100" s="21"/>
      <c r="AL100" s="21"/>
      <c r="AM100" s="21"/>
      <c r="AN100" s="21"/>
    </row>
    <row r="101" spans="1:40" s="53" customFormat="1" ht="12.75" x14ac:dyDescent="0.2">
      <c r="A101" s="48"/>
      <c r="B101" s="335"/>
      <c r="C101" s="236"/>
      <c r="D101" s="236"/>
      <c r="F101" s="13"/>
      <c r="G101" s="13"/>
      <c r="I101" s="326"/>
      <c r="J101" s="21"/>
      <c r="K101" s="21"/>
      <c r="L101" s="13"/>
      <c r="M101" s="50"/>
      <c r="N101" s="98"/>
      <c r="O101" s="324"/>
      <c r="P101" s="457"/>
      <c r="S101" s="13"/>
      <c r="T101" s="190"/>
      <c r="U101" s="190"/>
      <c r="V101" s="191"/>
      <c r="W101" s="146"/>
      <c r="X101" s="190"/>
      <c r="Y101" s="124"/>
      <c r="Z101" s="169"/>
      <c r="AA101" s="169"/>
      <c r="AB101" s="103"/>
      <c r="AC101" s="104"/>
      <c r="AD101" s="103"/>
      <c r="AE101" s="103"/>
      <c r="AF101" s="103"/>
      <c r="AG101" s="280"/>
      <c r="AH101" s="347"/>
      <c r="AI101" s="21"/>
      <c r="AJ101" s="21"/>
      <c r="AK101" s="21"/>
      <c r="AL101" s="21"/>
      <c r="AM101" s="21"/>
      <c r="AN101" s="21"/>
    </row>
    <row r="102" spans="1:40" s="53" customFormat="1" ht="12.75" x14ac:dyDescent="0.2">
      <c r="A102" s="48"/>
      <c r="B102" s="335"/>
      <c r="C102" s="236"/>
      <c r="D102" s="236"/>
      <c r="F102" s="13"/>
      <c r="G102" s="13"/>
      <c r="I102" s="326"/>
      <c r="J102" s="21"/>
      <c r="K102" s="21"/>
      <c r="L102" s="13"/>
      <c r="M102" s="50"/>
      <c r="N102" s="98"/>
      <c r="O102" s="185"/>
      <c r="P102" s="457"/>
      <c r="S102" s="13"/>
      <c r="T102" s="190"/>
      <c r="U102" s="190"/>
      <c r="V102" s="191"/>
      <c r="W102" s="146"/>
      <c r="X102" s="190"/>
      <c r="Y102" s="124"/>
      <c r="Z102" s="169"/>
      <c r="AA102" s="169"/>
      <c r="AB102" s="103"/>
      <c r="AC102" s="104"/>
      <c r="AD102" s="103"/>
      <c r="AE102" s="103"/>
      <c r="AF102" s="103"/>
      <c r="AG102" s="280"/>
      <c r="AH102" s="347"/>
      <c r="AI102" s="21"/>
      <c r="AJ102" s="21"/>
      <c r="AK102" s="21"/>
      <c r="AL102" s="21"/>
      <c r="AM102" s="21"/>
      <c r="AN102" s="21"/>
    </row>
    <row r="103" spans="1:40" s="53" customFormat="1" ht="12.75" x14ac:dyDescent="0.2">
      <c r="A103" s="48"/>
      <c r="B103" s="335"/>
      <c r="C103" s="236"/>
      <c r="D103" s="236"/>
      <c r="F103" s="13"/>
      <c r="G103" s="13"/>
      <c r="I103" s="326"/>
      <c r="J103" s="21"/>
      <c r="K103" s="21"/>
      <c r="L103" s="13"/>
      <c r="M103" s="50"/>
      <c r="N103" s="98"/>
      <c r="O103" s="324"/>
      <c r="P103" s="451"/>
      <c r="S103" s="13"/>
      <c r="T103" s="190"/>
      <c r="U103" s="190"/>
      <c r="V103" s="191"/>
      <c r="W103" s="146"/>
      <c r="X103" s="190"/>
      <c r="Y103" s="124"/>
      <c r="Z103" s="169"/>
      <c r="AA103" s="169"/>
      <c r="AB103" s="103"/>
      <c r="AC103" s="104"/>
      <c r="AD103" s="103"/>
      <c r="AE103" s="103"/>
      <c r="AF103" s="103"/>
      <c r="AG103" s="280"/>
      <c r="AH103" s="347"/>
      <c r="AI103" s="21"/>
      <c r="AJ103" s="21"/>
      <c r="AK103" s="21"/>
      <c r="AL103" s="21"/>
      <c r="AM103" s="21"/>
      <c r="AN103" s="21"/>
    </row>
    <row r="104" spans="1:40" s="53" customFormat="1" ht="12.75" x14ac:dyDescent="0.2">
      <c r="A104" s="48"/>
      <c r="B104" s="335"/>
      <c r="C104" s="236"/>
      <c r="D104" s="236"/>
      <c r="F104" s="13"/>
      <c r="G104" s="13"/>
      <c r="I104" s="326"/>
      <c r="J104" s="21"/>
      <c r="K104" s="21"/>
      <c r="L104" s="13"/>
      <c r="M104" s="50"/>
      <c r="N104" s="98"/>
      <c r="O104" s="324"/>
      <c r="P104" s="452"/>
      <c r="S104" s="13"/>
      <c r="T104" s="190"/>
      <c r="U104" s="190"/>
      <c r="V104" s="191"/>
      <c r="W104" s="146"/>
      <c r="X104" s="190"/>
      <c r="Y104" s="124"/>
      <c r="Z104" s="169"/>
      <c r="AA104" s="169"/>
      <c r="AB104" s="103"/>
      <c r="AC104" s="104"/>
      <c r="AD104" s="103"/>
      <c r="AE104" s="103"/>
      <c r="AF104" s="103"/>
      <c r="AG104" s="280"/>
      <c r="AH104" s="347"/>
      <c r="AI104" s="21"/>
      <c r="AJ104" s="21"/>
      <c r="AK104" s="21"/>
      <c r="AL104" s="21"/>
      <c r="AM104" s="21"/>
      <c r="AN104" s="21"/>
    </row>
    <row r="105" spans="1:40" s="53" customFormat="1" ht="12.75" x14ac:dyDescent="0.2">
      <c r="A105" s="48"/>
      <c r="B105" s="335"/>
      <c r="C105" s="236"/>
      <c r="D105" s="236"/>
      <c r="F105" s="13"/>
      <c r="G105" s="13"/>
      <c r="I105" s="326"/>
      <c r="J105" s="21"/>
      <c r="K105" s="21"/>
      <c r="L105" s="13"/>
      <c r="M105" s="50"/>
      <c r="N105" s="98"/>
      <c r="O105" s="324"/>
      <c r="P105" s="456"/>
      <c r="S105" s="13"/>
      <c r="T105" s="190"/>
      <c r="U105" s="190"/>
      <c r="V105" s="191"/>
      <c r="W105" s="146"/>
      <c r="X105" s="190"/>
      <c r="Y105" s="124"/>
      <c r="Z105" s="169"/>
      <c r="AA105" s="169"/>
      <c r="AB105" s="103"/>
      <c r="AC105" s="104"/>
      <c r="AD105" s="103"/>
      <c r="AE105" s="103"/>
      <c r="AF105" s="103"/>
      <c r="AG105" s="280"/>
      <c r="AH105" s="347"/>
      <c r="AI105" s="21"/>
      <c r="AJ105" s="21"/>
      <c r="AK105" s="21"/>
      <c r="AL105" s="21"/>
      <c r="AM105" s="21"/>
      <c r="AN105" s="21"/>
    </row>
    <row r="106" spans="1:40" s="53" customFormat="1" ht="12.75" x14ac:dyDescent="0.2">
      <c r="A106" s="48"/>
      <c r="B106" s="335"/>
      <c r="C106" s="236"/>
      <c r="D106" s="236"/>
      <c r="F106" s="13"/>
      <c r="G106" s="13"/>
      <c r="I106" s="326"/>
      <c r="J106" s="21"/>
      <c r="K106" s="21"/>
      <c r="L106" s="13"/>
      <c r="M106" s="50"/>
      <c r="N106" s="98"/>
      <c r="O106" s="324"/>
      <c r="P106" s="451"/>
      <c r="S106" s="13"/>
      <c r="T106" s="190"/>
      <c r="U106" s="190"/>
      <c r="V106" s="191"/>
      <c r="W106" s="146"/>
      <c r="X106" s="190"/>
      <c r="Y106" s="124"/>
      <c r="Z106" s="169"/>
      <c r="AA106" s="169"/>
      <c r="AB106" s="103"/>
      <c r="AC106" s="104"/>
      <c r="AD106" s="103"/>
      <c r="AE106" s="103"/>
      <c r="AF106" s="103"/>
      <c r="AG106" s="280"/>
      <c r="AH106" s="347"/>
      <c r="AI106" s="21"/>
      <c r="AJ106" s="21"/>
      <c r="AK106" s="21"/>
      <c r="AL106" s="21"/>
      <c r="AM106" s="21"/>
      <c r="AN106" s="21"/>
    </row>
    <row r="107" spans="1:40" s="53" customFormat="1" ht="12.75" x14ac:dyDescent="0.2">
      <c r="A107" s="48"/>
      <c r="B107" s="335"/>
      <c r="C107" s="236"/>
      <c r="D107" s="236"/>
      <c r="F107" s="13"/>
      <c r="G107" s="13"/>
      <c r="I107" s="326"/>
      <c r="J107" s="21"/>
      <c r="K107" s="21"/>
      <c r="L107" s="13"/>
      <c r="M107" s="50"/>
      <c r="N107" s="98"/>
      <c r="O107" s="185"/>
      <c r="P107" s="451"/>
      <c r="S107" s="13"/>
      <c r="T107" s="190"/>
      <c r="U107" s="190"/>
      <c r="V107" s="191"/>
      <c r="W107" s="146"/>
      <c r="X107" s="190"/>
      <c r="Y107" s="124"/>
      <c r="Z107" s="169"/>
      <c r="AA107" s="169"/>
      <c r="AB107" s="103"/>
      <c r="AC107" s="104"/>
      <c r="AD107" s="103"/>
      <c r="AE107" s="103"/>
      <c r="AF107" s="103"/>
      <c r="AG107" s="280"/>
      <c r="AH107" s="347"/>
      <c r="AI107" s="21"/>
      <c r="AJ107" s="21"/>
      <c r="AK107" s="21"/>
      <c r="AL107" s="21"/>
      <c r="AM107" s="21"/>
      <c r="AN107" s="21"/>
    </row>
    <row r="108" spans="1:40" s="53" customFormat="1" ht="12.75" x14ac:dyDescent="0.2">
      <c r="A108" s="48"/>
      <c r="B108" s="335"/>
      <c r="C108" s="236"/>
      <c r="D108" s="236"/>
      <c r="F108" s="13"/>
      <c r="G108" s="13"/>
      <c r="I108" s="326"/>
      <c r="J108" s="21"/>
      <c r="K108" s="21"/>
      <c r="L108" s="13"/>
      <c r="M108" s="50"/>
      <c r="N108" s="98"/>
      <c r="O108" s="185"/>
      <c r="P108" s="457"/>
      <c r="S108" s="13"/>
      <c r="T108" s="190"/>
      <c r="U108" s="190"/>
      <c r="V108" s="191"/>
      <c r="W108" s="146"/>
      <c r="X108" s="190"/>
      <c r="Y108" s="124"/>
      <c r="Z108" s="169"/>
      <c r="AA108" s="169"/>
      <c r="AB108" s="103"/>
      <c r="AC108" s="104"/>
      <c r="AD108" s="103"/>
      <c r="AE108" s="103"/>
      <c r="AF108" s="103"/>
      <c r="AG108" s="280"/>
      <c r="AH108" s="347"/>
      <c r="AI108" s="21"/>
      <c r="AJ108" s="21"/>
      <c r="AK108" s="21"/>
      <c r="AL108" s="21"/>
      <c r="AM108" s="21"/>
      <c r="AN108" s="21"/>
    </row>
    <row r="109" spans="1:40" s="53" customFormat="1" ht="12.75" x14ac:dyDescent="0.2">
      <c r="A109" s="48"/>
      <c r="B109" s="335"/>
      <c r="C109" s="236"/>
      <c r="D109" s="236"/>
      <c r="F109" s="13"/>
      <c r="G109" s="13"/>
      <c r="I109" s="326"/>
      <c r="J109" s="21"/>
      <c r="K109" s="21"/>
      <c r="L109" s="13"/>
      <c r="M109" s="50"/>
      <c r="N109" s="98"/>
      <c r="O109" s="185"/>
      <c r="P109" s="451"/>
      <c r="S109" s="13"/>
      <c r="T109" s="190"/>
      <c r="U109" s="190"/>
      <c r="V109" s="191"/>
      <c r="W109" s="146"/>
      <c r="X109" s="190"/>
      <c r="Y109" s="124"/>
      <c r="Z109" s="169"/>
      <c r="AA109" s="169"/>
      <c r="AB109" s="103"/>
      <c r="AC109" s="104"/>
      <c r="AD109" s="103"/>
      <c r="AE109" s="103"/>
      <c r="AF109" s="103"/>
      <c r="AG109" s="280"/>
      <c r="AH109" s="347"/>
      <c r="AI109" s="21"/>
      <c r="AJ109" s="21"/>
      <c r="AK109" s="21"/>
      <c r="AL109" s="21"/>
      <c r="AM109" s="21"/>
      <c r="AN109" s="21"/>
    </row>
    <row r="110" spans="1:40" s="53" customFormat="1" ht="12.75" x14ac:dyDescent="0.2">
      <c r="A110" s="48"/>
      <c r="B110" s="335"/>
      <c r="C110" s="236"/>
      <c r="D110" s="236"/>
      <c r="F110" s="13"/>
      <c r="G110" s="13"/>
      <c r="I110" s="326"/>
      <c r="J110" s="21"/>
      <c r="K110" s="21"/>
      <c r="L110" s="13"/>
      <c r="M110" s="50"/>
      <c r="N110" s="98"/>
      <c r="O110" s="185"/>
      <c r="P110" s="451"/>
      <c r="S110" s="13"/>
      <c r="T110" s="190"/>
      <c r="U110" s="190"/>
      <c r="V110" s="191"/>
      <c r="W110" s="146"/>
      <c r="X110" s="190"/>
      <c r="Y110" s="124"/>
      <c r="Z110" s="169"/>
      <c r="AA110" s="169"/>
      <c r="AB110" s="103"/>
      <c r="AC110" s="104"/>
      <c r="AD110" s="103"/>
      <c r="AE110" s="103"/>
      <c r="AF110" s="103"/>
      <c r="AG110" s="280"/>
      <c r="AH110" s="347"/>
      <c r="AI110" s="21"/>
      <c r="AJ110" s="21"/>
      <c r="AK110" s="21"/>
      <c r="AL110" s="21"/>
      <c r="AM110" s="21"/>
      <c r="AN110" s="21"/>
    </row>
    <row r="111" spans="1:40" s="53" customFormat="1" ht="12.75" x14ac:dyDescent="0.2">
      <c r="A111" s="48"/>
      <c r="B111" s="335"/>
      <c r="C111" s="236"/>
      <c r="D111" s="236"/>
      <c r="F111" s="13"/>
      <c r="G111" s="13"/>
      <c r="I111" s="326"/>
      <c r="J111" s="21"/>
      <c r="K111" s="21"/>
      <c r="L111" s="13"/>
      <c r="M111" s="50"/>
      <c r="N111" s="98"/>
      <c r="O111" s="185"/>
      <c r="P111" s="452"/>
      <c r="S111" s="13"/>
      <c r="T111" s="190"/>
      <c r="U111" s="190"/>
      <c r="V111" s="191"/>
      <c r="W111" s="146"/>
      <c r="X111" s="190"/>
      <c r="Y111" s="124"/>
      <c r="Z111" s="169"/>
      <c r="AA111" s="169"/>
      <c r="AB111" s="103"/>
      <c r="AC111" s="104"/>
      <c r="AD111" s="103"/>
      <c r="AE111" s="103"/>
      <c r="AF111" s="103"/>
      <c r="AG111" s="280"/>
      <c r="AH111" s="347"/>
      <c r="AI111" s="21"/>
      <c r="AJ111" s="21"/>
      <c r="AK111" s="21"/>
      <c r="AL111" s="21"/>
      <c r="AM111" s="21"/>
      <c r="AN111" s="21"/>
    </row>
    <row r="112" spans="1:40" s="53" customFormat="1" ht="12.75" x14ac:dyDescent="0.2">
      <c r="A112" s="48"/>
      <c r="B112" s="335"/>
      <c r="C112" s="236"/>
      <c r="D112" s="236"/>
      <c r="F112" s="13"/>
      <c r="G112" s="13"/>
      <c r="I112" s="326"/>
      <c r="J112" s="21"/>
      <c r="K112" s="21"/>
      <c r="L112" s="13"/>
      <c r="M112" s="50"/>
      <c r="N112" s="98"/>
      <c r="O112" s="185"/>
      <c r="P112" s="451"/>
      <c r="S112" s="13"/>
      <c r="T112" s="190"/>
      <c r="U112" s="190"/>
      <c r="V112" s="191"/>
      <c r="W112" s="146"/>
      <c r="X112" s="190"/>
      <c r="Y112" s="124"/>
      <c r="Z112" s="169"/>
      <c r="AA112" s="169"/>
      <c r="AB112" s="103"/>
      <c r="AC112" s="104"/>
      <c r="AD112" s="103"/>
      <c r="AE112" s="103"/>
      <c r="AF112" s="103"/>
      <c r="AG112" s="280"/>
      <c r="AH112" s="347"/>
      <c r="AI112" s="21"/>
      <c r="AJ112" s="21"/>
      <c r="AK112" s="21"/>
      <c r="AL112" s="21"/>
      <c r="AM112" s="21"/>
      <c r="AN112" s="21"/>
    </row>
    <row r="113" spans="1:40" s="53" customFormat="1" ht="12.75" x14ac:dyDescent="0.2">
      <c r="A113" s="48"/>
      <c r="B113" s="335"/>
      <c r="C113" s="236"/>
      <c r="D113" s="236"/>
      <c r="F113" s="13"/>
      <c r="G113" s="13"/>
      <c r="I113" s="326"/>
      <c r="J113" s="21"/>
      <c r="K113" s="21"/>
      <c r="L113" s="13"/>
      <c r="M113" s="50"/>
      <c r="N113" s="98"/>
      <c r="O113" s="324"/>
      <c r="P113" s="451"/>
      <c r="S113" s="13"/>
      <c r="T113" s="190"/>
      <c r="U113" s="190"/>
      <c r="V113" s="191"/>
      <c r="W113" s="146"/>
      <c r="X113" s="190"/>
      <c r="Y113" s="124"/>
      <c r="Z113" s="169"/>
      <c r="AA113" s="169"/>
      <c r="AB113" s="103"/>
      <c r="AC113" s="104"/>
      <c r="AD113" s="103"/>
      <c r="AE113" s="103"/>
      <c r="AF113" s="103"/>
      <c r="AG113" s="280"/>
      <c r="AH113" s="347"/>
      <c r="AI113" s="21"/>
      <c r="AJ113" s="21"/>
      <c r="AK113" s="21"/>
      <c r="AL113" s="21"/>
      <c r="AM113" s="21"/>
      <c r="AN113" s="21"/>
    </row>
    <row r="114" spans="1:40" s="53" customFormat="1" ht="12.75" x14ac:dyDescent="0.2">
      <c r="A114" s="48"/>
      <c r="B114" s="335"/>
      <c r="C114" s="236"/>
      <c r="D114" s="236"/>
      <c r="F114" s="13"/>
      <c r="G114" s="13"/>
      <c r="I114" s="326"/>
      <c r="J114" s="21"/>
      <c r="K114" s="21"/>
      <c r="L114" s="13"/>
      <c r="M114" s="50"/>
      <c r="N114" s="98"/>
      <c r="O114" s="324"/>
      <c r="P114" s="451"/>
      <c r="S114" s="13"/>
      <c r="T114" s="190"/>
      <c r="U114" s="190"/>
      <c r="V114" s="191"/>
      <c r="W114" s="146"/>
      <c r="X114" s="190"/>
      <c r="Y114" s="124"/>
      <c r="Z114" s="169"/>
      <c r="AA114" s="169"/>
      <c r="AB114" s="103"/>
      <c r="AC114" s="104"/>
      <c r="AD114" s="103"/>
      <c r="AE114" s="103"/>
      <c r="AF114" s="103"/>
      <c r="AG114" s="280"/>
      <c r="AH114" s="347"/>
      <c r="AI114" s="21"/>
      <c r="AJ114" s="21"/>
      <c r="AK114" s="21"/>
      <c r="AL114" s="21"/>
      <c r="AM114" s="21"/>
      <c r="AN114" s="21"/>
    </row>
    <row r="115" spans="1:40" s="53" customFormat="1" ht="12.75" x14ac:dyDescent="0.2">
      <c r="A115" s="48"/>
      <c r="B115" s="335"/>
      <c r="C115" s="236"/>
      <c r="D115" s="236"/>
      <c r="F115" s="13"/>
      <c r="G115" s="13"/>
      <c r="I115" s="326"/>
      <c r="J115" s="21"/>
      <c r="K115" s="21"/>
      <c r="L115" s="13"/>
      <c r="M115" s="50"/>
      <c r="N115" s="98"/>
      <c r="O115" s="185"/>
      <c r="P115" s="451"/>
      <c r="S115" s="13"/>
      <c r="T115" s="190"/>
      <c r="U115" s="190"/>
      <c r="V115" s="191"/>
      <c r="W115" s="146"/>
      <c r="X115" s="190"/>
      <c r="Y115" s="124"/>
      <c r="Z115" s="169"/>
      <c r="AA115" s="169"/>
      <c r="AB115" s="103"/>
      <c r="AC115" s="104"/>
      <c r="AD115" s="103"/>
      <c r="AE115" s="103"/>
      <c r="AF115" s="103"/>
      <c r="AG115" s="280"/>
      <c r="AH115" s="347"/>
      <c r="AI115" s="21"/>
      <c r="AJ115" s="21"/>
      <c r="AK115" s="21"/>
      <c r="AL115" s="21"/>
      <c r="AM115" s="21"/>
      <c r="AN115" s="21"/>
    </row>
    <row r="116" spans="1:40" s="53" customFormat="1" ht="12.75" x14ac:dyDescent="0.2">
      <c r="A116" s="48"/>
      <c r="B116" s="335"/>
      <c r="C116" s="236"/>
      <c r="D116" s="236"/>
      <c r="F116" s="13"/>
      <c r="G116" s="13"/>
      <c r="I116" s="326"/>
      <c r="J116" s="21"/>
      <c r="K116" s="21"/>
      <c r="L116" s="13"/>
      <c r="M116" s="50"/>
      <c r="N116" s="98"/>
      <c r="O116" s="98"/>
      <c r="P116" s="451"/>
      <c r="S116" s="13"/>
      <c r="T116" s="190"/>
      <c r="U116" s="190"/>
      <c r="V116" s="191"/>
      <c r="W116" s="146"/>
      <c r="X116" s="190"/>
      <c r="Y116" s="124"/>
      <c r="Z116" s="169"/>
      <c r="AA116" s="169"/>
      <c r="AB116" s="103"/>
      <c r="AC116" s="104"/>
      <c r="AD116" s="103"/>
      <c r="AE116" s="103"/>
      <c r="AF116" s="103"/>
      <c r="AG116" s="280"/>
      <c r="AH116" s="347"/>
      <c r="AI116" s="21"/>
      <c r="AJ116" s="21"/>
      <c r="AK116" s="21"/>
      <c r="AL116" s="21"/>
      <c r="AM116" s="21"/>
      <c r="AN116" s="21"/>
    </row>
    <row r="117" spans="1:40" s="53" customFormat="1" ht="12.75" x14ac:dyDescent="0.2">
      <c r="A117" s="48"/>
      <c r="B117" s="335"/>
      <c r="C117" s="236"/>
      <c r="D117" s="236"/>
      <c r="F117" s="13"/>
      <c r="G117" s="13"/>
      <c r="I117" s="326"/>
      <c r="J117" s="21"/>
      <c r="K117" s="21"/>
      <c r="L117" s="13"/>
      <c r="M117" s="50"/>
      <c r="N117" s="98"/>
      <c r="O117" s="98"/>
      <c r="P117" s="451"/>
      <c r="S117" s="13"/>
      <c r="T117" s="190"/>
      <c r="U117" s="190"/>
      <c r="V117" s="191"/>
      <c r="W117" s="146"/>
      <c r="X117" s="190"/>
      <c r="Y117" s="124"/>
      <c r="Z117" s="169"/>
      <c r="AA117" s="169"/>
      <c r="AB117" s="103"/>
      <c r="AC117" s="104"/>
      <c r="AD117" s="103"/>
      <c r="AE117" s="103"/>
      <c r="AF117" s="103"/>
      <c r="AG117" s="280"/>
      <c r="AH117" s="347"/>
      <c r="AI117" s="21"/>
      <c r="AJ117" s="21"/>
      <c r="AK117" s="21"/>
      <c r="AL117" s="21"/>
      <c r="AM117" s="21"/>
      <c r="AN117" s="21"/>
    </row>
    <row r="118" spans="1:40" s="53" customFormat="1" ht="12.75" x14ac:dyDescent="0.2">
      <c r="A118" s="48"/>
      <c r="B118" s="335"/>
      <c r="C118" s="236"/>
      <c r="D118" s="236"/>
      <c r="F118" s="13"/>
      <c r="G118" s="13"/>
      <c r="I118" s="326"/>
      <c r="J118" s="21"/>
      <c r="K118" s="21"/>
      <c r="L118" s="13"/>
      <c r="M118" s="50"/>
      <c r="N118" s="98"/>
      <c r="O118" s="98"/>
      <c r="P118" s="452"/>
      <c r="S118" s="13"/>
      <c r="T118" s="190"/>
      <c r="U118" s="190"/>
      <c r="V118" s="191"/>
      <c r="W118" s="146"/>
      <c r="X118" s="190"/>
      <c r="Y118" s="124"/>
      <c r="Z118" s="169"/>
      <c r="AA118" s="169"/>
      <c r="AB118" s="103"/>
      <c r="AC118" s="104"/>
      <c r="AD118" s="103"/>
      <c r="AE118" s="103"/>
      <c r="AF118" s="103"/>
      <c r="AG118" s="280"/>
      <c r="AH118" s="347"/>
      <c r="AI118" s="21"/>
      <c r="AJ118" s="21"/>
      <c r="AK118" s="21"/>
      <c r="AL118" s="21"/>
      <c r="AM118" s="21"/>
      <c r="AN118" s="21"/>
    </row>
    <row r="119" spans="1:40" s="53" customFormat="1" ht="12.75" x14ac:dyDescent="0.2">
      <c r="A119" s="48"/>
      <c r="B119" s="335"/>
      <c r="C119" s="236"/>
      <c r="D119" s="236"/>
      <c r="F119" s="13"/>
      <c r="G119" s="13"/>
      <c r="I119" s="326"/>
      <c r="J119" s="21"/>
      <c r="K119" s="21"/>
      <c r="L119" s="13"/>
      <c r="M119" s="50"/>
      <c r="N119" s="98"/>
      <c r="O119" s="98"/>
      <c r="P119" s="185"/>
      <c r="Q119" s="406"/>
      <c r="R119"/>
      <c r="S119" s="13"/>
      <c r="T119" s="190"/>
      <c r="U119" s="190"/>
      <c r="V119" s="191"/>
      <c r="W119" s="146"/>
      <c r="X119" s="190"/>
      <c r="Y119" s="124"/>
      <c r="Z119" s="169"/>
      <c r="AA119" s="169"/>
      <c r="AB119" s="103"/>
      <c r="AC119" s="104"/>
      <c r="AD119" s="103"/>
      <c r="AE119" s="103"/>
      <c r="AF119" s="103"/>
      <c r="AG119" s="280"/>
      <c r="AH119" s="347"/>
      <c r="AI119" s="21"/>
      <c r="AJ119" s="21"/>
      <c r="AK119" s="21"/>
      <c r="AL119" s="21"/>
      <c r="AM119" s="21"/>
      <c r="AN119" s="21"/>
    </row>
    <row r="120" spans="1:40" s="53" customFormat="1" ht="12.75" x14ac:dyDescent="0.2">
      <c r="A120" s="48"/>
      <c r="B120" s="335"/>
      <c r="C120" s="236"/>
      <c r="D120" s="236"/>
      <c r="F120" s="13"/>
      <c r="G120" s="13"/>
      <c r="I120" s="326"/>
      <c r="J120" s="21"/>
      <c r="K120" s="21"/>
      <c r="L120" s="13"/>
      <c r="M120" s="50"/>
      <c r="N120" s="98"/>
      <c r="O120" s="98"/>
      <c r="P120" s="185"/>
      <c r="Q120" s="406"/>
      <c r="R120"/>
      <c r="S120" s="13"/>
      <c r="T120" s="190"/>
      <c r="U120" s="190"/>
      <c r="V120" s="191"/>
      <c r="W120" s="146"/>
      <c r="X120" s="190"/>
      <c r="Y120" s="124"/>
      <c r="Z120" s="169"/>
      <c r="AA120" s="169"/>
      <c r="AB120" s="103"/>
      <c r="AC120" s="104"/>
      <c r="AD120" s="103"/>
      <c r="AE120" s="103"/>
      <c r="AF120" s="103"/>
      <c r="AG120" s="280"/>
      <c r="AH120" s="347"/>
      <c r="AI120" s="21"/>
      <c r="AJ120" s="21"/>
      <c r="AK120" s="21"/>
      <c r="AL120" s="21"/>
      <c r="AM120" s="21"/>
      <c r="AN120" s="21"/>
    </row>
    <row r="121" spans="1:40" s="53" customFormat="1" ht="12.75" x14ac:dyDescent="0.2">
      <c r="A121" s="48"/>
      <c r="B121" s="335"/>
      <c r="C121" s="236"/>
      <c r="D121" s="236"/>
      <c r="F121" s="13"/>
      <c r="G121" s="13"/>
      <c r="I121" s="326"/>
      <c r="J121" s="21"/>
      <c r="K121" s="21"/>
      <c r="L121" s="13"/>
      <c r="M121" s="50"/>
      <c r="N121" s="98"/>
      <c r="O121" s="98"/>
      <c r="P121" s="185"/>
      <c r="Q121" s="406"/>
      <c r="R121"/>
      <c r="S121" s="13"/>
      <c r="T121" s="190"/>
      <c r="U121" s="190"/>
      <c r="V121" s="191"/>
      <c r="W121" s="146"/>
      <c r="X121" s="190"/>
      <c r="Y121" s="124"/>
      <c r="Z121" s="169"/>
      <c r="AA121" s="169"/>
      <c r="AB121" s="103"/>
      <c r="AC121" s="104"/>
      <c r="AD121" s="103"/>
      <c r="AE121" s="103"/>
      <c r="AF121" s="103"/>
      <c r="AG121" s="280"/>
      <c r="AH121" s="347"/>
      <c r="AI121" s="21"/>
      <c r="AJ121" s="21"/>
      <c r="AK121" s="21"/>
      <c r="AL121" s="21"/>
      <c r="AM121" s="21"/>
      <c r="AN121" s="21"/>
    </row>
    <row r="122" spans="1:40" s="53" customFormat="1" ht="12.75" x14ac:dyDescent="0.2">
      <c r="A122" s="48"/>
      <c r="B122" s="335"/>
      <c r="C122" s="236"/>
      <c r="D122" s="236"/>
      <c r="F122" s="13"/>
      <c r="G122" s="13"/>
      <c r="I122" s="326"/>
      <c r="J122" s="21"/>
      <c r="K122" s="21"/>
      <c r="L122" s="13"/>
      <c r="M122" s="50"/>
      <c r="N122" s="98"/>
      <c r="O122" s="98"/>
      <c r="P122" s="185"/>
      <c r="Q122" s="406"/>
      <c r="R122"/>
      <c r="S122" s="13"/>
      <c r="T122" s="190"/>
      <c r="U122" s="190"/>
      <c r="V122" s="191"/>
      <c r="W122" s="146"/>
      <c r="X122" s="190"/>
      <c r="Y122" s="124"/>
      <c r="Z122" s="169"/>
      <c r="AA122" s="169"/>
      <c r="AB122" s="103"/>
      <c r="AC122" s="104"/>
      <c r="AD122" s="103"/>
      <c r="AE122" s="103"/>
      <c r="AF122" s="103"/>
      <c r="AG122" s="280"/>
      <c r="AH122" s="347"/>
      <c r="AI122" s="21"/>
      <c r="AJ122" s="21"/>
      <c r="AK122" s="21"/>
      <c r="AL122" s="21"/>
      <c r="AM122" s="21"/>
      <c r="AN122" s="21"/>
    </row>
    <row r="123" spans="1:40" s="53" customFormat="1" ht="12.75" x14ac:dyDescent="0.2">
      <c r="A123" s="48"/>
      <c r="B123" s="335"/>
      <c r="C123" s="236"/>
      <c r="D123" s="236"/>
      <c r="F123" s="13"/>
      <c r="G123" s="13"/>
      <c r="I123" s="326"/>
      <c r="J123" s="21"/>
      <c r="K123" s="21"/>
      <c r="L123" s="13"/>
      <c r="M123" s="50"/>
      <c r="N123" s="98"/>
      <c r="O123" s="98"/>
      <c r="P123" s="185"/>
      <c r="Q123" s="450"/>
      <c r="R123" s="21"/>
      <c r="S123" s="13"/>
      <c r="T123" s="190"/>
      <c r="U123" s="190"/>
      <c r="V123" s="191"/>
      <c r="W123" s="146"/>
      <c r="X123" s="190"/>
      <c r="Y123" s="124"/>
      <c r="Z123" s="169"/>
      <c r="AA123" s="169"/>
      <c r="AB123" s="103"/>
      <c r="AC123" s="104"/>
      <c r="AD123" s="103"/>
      <c r="AE123" s="103"/>
      <c r="AF123" s="103"/>
      <c r="AG123" s="280"/>
      <c r="AH123" s="347"/>
      <c r="AI123" s="21"/>
      <c r="AJ123" s="21"/>
      <c r="AK123" s="21"/>
      <c r="AL123" s="21"/>
      <c r="AM123" s="21"/>
      <c r="AN123" s="21"/>
    </row>
    <row r="124" spans="1:40" s="53" customFormat="1" ht="12.75" x14ac:dyDescent="0.2">
      <c r="A124" s="48"/>
      <c r="B124" s="335"/>
      <c r="C124" s="236"/>
      <c r="D124" s="236"/>
      <c r="F124" s="13"/>
      <c r="G124" s="13"/>
      <c r="I124" s="326"/>
      <c r="J124" s="21"/>
      <c r="K124" s="21"/>
      <c r="L124" s="13"/>
      <c r="M124" s="50"/>
      <c r="N124" s="98"/>
      <c r="O124" s="98"/>
      <c r="P124" s="185"/>
      <c r="Q124" s="450"/>
      <c r="R124" s="21"/>
      <c r="S124" s="13"/>
      <c r="T124" s="398"/>
      <c r="U124" s="398"/>
      <c r="V124" s="399"/>
      <c r="W124" s="374"/>
      <c r="X124" s="398"/>
      <c r="Y124" s="400"/>
      <c r="Z124" s="372"/>
      <c r="AA124" s="372"/>
      <c r="AB124" s="391"/>
      <c r="AC124" s="377"/>
      <c r="AD124" s="391"/>
      <c r="AE124" s="391"/>
      <c r="AF124" s="391"/>
      <c r="AG124" s="280"/>
      <c r="AH124" s="347"/>
      <c r="AI124" s="21"/>
      <c r="AJ124" s="21"/>
      <c r="AK124" s="21"/>
      <c r="AL124" s="21"/>
      <c r="AM124" s="21"/>
      <c r="AN124" s="21"/>
    </row>
    <row r="125" spans="1:40" s="53" customFormat="1" ht="12.75" x14ac:dyDescent="0.2">
      <c r="A125" s="48"/>
      <c r="B125" s="335"/>
      <c r="C125" s="236"/>
      <c r="D125" s="236"/>
      <c r="F125" s="13"/>
      <c r="G125" s="13"/>
      <c r="I125" s="326"/>
      <c r="J125" s="21"/>
      <c r="K125" s="21"/>
      <c r="L125" s="13"/>
      <c r="M125" s="50"/>
      <c r="O125" s="98"/>
      <c r="P125" s="185"/>
      <c r="Q125" s="450"/>
      <c r="R125" s="21"/>
      <c r="S125" s="13"/>
      <c r="T125" s="398"/>
      <c r="U125" s="398"/>
      <c r="V125" s="399"/>
      <c r="W125" s="374"/>
      <c r="X125" s="398"/>
      <c r="Y125" s="400"/>
      <c r="Z125" s="372"/>
      <c r="AA125" s="372"/>
      <c r="AB125" s="391"/>
      <c r="AC125" s="377"/>
      <c r="AD125" s="391"/>
      <c r="AE125" s="391"/>
      <c r="AF125" s="391"/>
      <c r="AG125" s="280"/>
      <c r="AH125" s="347"/>
      <c r="AI125" s="21"/>
      <c r="AJ125" s="21"/>
      <c r="AK125" s="21"/>
      <c r="AL125" s="21"/>
      <c r="AM125" s="21"/>
      <c r="AN125" s="21"/>
    </row>
    <row r="126" spans="1:40" s="53" customFormat="1" ht="12.75" x14ac:dyDescent="0.2">
      <c r="A126" s="48"/>
      <c r="B126" s="335"/>
      <c r="C126" s="236"/>
      <c r="D126" s="236"/>
      <c r="F126" s="13"/>
      <c r="G126" s="13"/>
      <c r="I126" s="326"/>
      <c r="J126" s="21"/>
      <c r="K126" s="21"/>
      <c r="L126" s="13"/>
      <c r="M126" s="50"/>
      <c r="O126" s="98"/>
      <c r="P126" s="185"/>
      <c r="Q126" s="450"/>
      <c r="R126" s="21"/>
      <c r="S126" s="13"/>
      <c r="T126" s="369"/>
      <c r="U126" s="369"/>
      <c r="V126" s="191"/>
      <c r="W126" s="146"/>
      <c r="X126" s="190"/>
      <c r="Y126" s="124"/>
      <c r="Z126" s="169"/>
      <c r="AA126" s="169"/>
      <c r="AB126" s="103"/>
      <c r="AC126" s="104"/>
      <c r="AD126" s="103"/>
      <c r="AE126" s="103"/>
      <c r="AF126" s="103"/>
      <c r="AG126" s="280"/>
      <c r="AH126" s="347"/>
      <c r="AI126" s="21"/>
      <c r="AJ126" s="21"/>
      <c r="AK126" s="21"/>
      <c r="AL126" s="21"/>
      <c r="AM126" s="21"/>
      <c r="AN126" s="21"/>
    </row>
    <row r="127" spans="1:40" s="53" customFormat="1" ht="12.75" x14ac:dyDescent="0.2">
      <c r="A127" s="48"/>
      <c r="B127" s="335"/>
      <c r="C127" s="236"/>
      <c r="D127" s="236"/>
      <c r="F127" s="13"/>
      <c r="G127" s="13"/>
      <c r="I127" s="326"/>
      <c r="J127" s="21"/>
      <c r="K127" s="21"/>
      <c r="L127" s="13"/>
      <c r="M127" s="50"/>
      <c r="N127" s="98"/>
      <c r="O127" s="98"/>
      <c r="P127" s="185"/>
      <c r="Q127" s="450"/>
      <c r="R127" s="21"/>
      <c r="S127" s="13"/>
      <c r="T127" s="369"/>
      <c r="U127" s="369"/>
      <c r="V127" s="191"/>
      <c r="W127" s="146"/>
      <c r="X127" s="190"/>
      <c r="Y127" s="124"/>
      <c r="Z127" s="169"/>
      <c r="AA127" s="169"/>
      <c r="AB127" s="103"/>
      <c r="AC127" s="104"/>
      <c r="AD127" s="103"/>
      <c r="AE127" s="103"/>
      <c r="AF127" s="103"/>
      <c r="AG127" s="280"/>
      <c r="AH127" s="483"/>
      <c r="AI127" s="21"/>
      <c r="AJ127" s="21"/>
      <c r="AK127" s="21"/>
      <c r="AL127" s="21"/>
      <c r="AM127" s="21"/>
      <c r="AN127" s="21"/>
    </row>
    <row r="128" spans="1:40" s="53" customFormat="1" ht="12.75" x14ac:dyDescent="0.2">
      <c r="A128" s="48"/>
      <c r="B128" s="335"/>
      <c r="C128" s="236"/>
      <c r="D128" s="236"/>
      <c r="F128" s="13"/>
      <c r="G128" s="13"/>
      <c r="I128" s="326"/>
      <c r="J128" s="21"/>
      <c r="K128" s="21"/>
      <c r="L128" s="13"/>
      <c r="M128" s="50"/>
      <c r="N128" s="98"/>
      <c r="O128" s="98"/>
      <c r="P128" s="185"/>
      <c r="Q128" s="450"/>
      <c r="R128" s="21"/>
      <c r="S128" s="13"/>
      <c r="T128" s="369"/>
      <c r="U128" s="369"/>
      <c r="V128" s="191"/>
      <c r="W128" s="146"/>
      <c r="X128" s="190"/>
      <c r="Y128" s="124"/>
      <c r="Z128" s="169"/>
      <c r="AA128" s="169"/>
      <c r="AB128" s="103"/>
      <c r="AC128" s="104"/>
      <c r="AD128" s="103"/>
      <c r="AE128" s="103"/>
      <c r="AF128" s="103"/>
      <c r="AG128" s="280"/>
      <c r="AH128" s="1"/>
      <c r="AI128" s="21"/>
      <c r="AJ128" s="21"/>
      <c r="AK128" s="21"/>
      <c r="AL128" s="21"/>
      <c r="AM128" s="21"/>
      <c r="AN128" s="21"/>
    </row>
    <row r="129" spans="1:40" s="53" customFormat="1" ht="12.75" x14ac:dyDescent="0.2">
      <c r="A129" s="48"/>
      <c r="B129" s="335"/>
      <c r="C129" s="236"/>
      <c r="D129" s="236"/>
      <c r="F129" s="13"/>
      <c r="G129" s="13"/>
      <c r="I129" s="326"/>
      <c r="J129" s="21"/>
      <c r="K129" s="21"/>
      <c r="L129" s="13"/>
      <c r="M129" s="50"/>
      <c r="N129" s="98"/>
      <c r="O129" s="98"/>
      <c r="P129" s="185"/>
      <c r="Q129" s="450"/>
      <c r="R129" s="21"/>
      <c r="S129" s="13"/>
      <c r="T129" s="369"/>
      <c r="U129" s="369"/>
      <c r="V129" s="191"/>
      <c r="W129" s="146"/>
      <c r="X129" s="190"/>
      <c r="Y129" s="124"/>
      <c r="Z129" s="169"/>
      <c r="AA129" s="169"/>
      <c r="AB129" s="103"/>
      <c r="AC129" s="104"/>
      <c r="AD129" s="103"/>
      <c r="AE129" s="103"/>
      <c r="AF129" s="103"/>
      <c r="AG129" s="280"/>
      <c r="AH129" s="1"/>
      <c r="AI129" s="21"/>
      <c r="AJ129" s="21"/>
      <c r="AK129" s="21"/>
      <c r="AL129" s="21"/>
      <c r="AM129" s="21"/>
      <c r="AN129" s="21"/>
    </row>
    <row r="130" spans="1:40" s="53" customFormat="1" ht="12.75" x14ac:dyDescent="0.2">
      <c r="A130" s="48"/>
      <c r="B130" s="335"/>
      <c r="C130" s="236"/>
      <c r="D130" s="236"/>
      <c r="F130" s="13"/>
      <c r="G130" s="13"/>
      <c r="I130" s="326"/>
      <c r="J130" s="21"/>
      <c r="K130" s="21"/>
      <c r="L130" s="13"/>
      <c r="M130" s="50"/>
      <c r="N130" s="98"/>
      <c r="O130" s="98"/>
      <c r="P130" s="185"/>
      <c r="Q130" s="450"/>
      <c r="R130" s="21"/>
      <c r="S130" s="13"/>
      <c r="T130" s="369"/>
      <c r="U130" s="369"/>
      <c r="V130" s="191"/>
      <c r="W130" s="146"/>
      <c r="X130" s="190"/>
      <c r="Y130" s="124"/>
      <c r="Z130" s="169"/>
      <c r="AA130" s="169"/>
      <c r="AB130" s="103"/>
      <c r="AC130" s="104"/>
      <c r="AD130" s="103"/>
      <c r="AE130" s="103"/>
      <c r="AF130" s="103"/>
      <c r="AG130" s="280"/>
      <c r="AH130" s="1"/>
      <c r="AI130" s="21"/>
      <c r="AJ130" s="21"/>
      <c r="AK130" s="21"/>
      <c r="AL130" s="21"/>
      <c r="AM130" s="21"/>
      <c r="AN130" s="21"/>
    </row>
    <row r="131" spans="1:40" s="53" customFormat="1" ht="12.75" x14ac:dyDescent="0.2">
      <c r="A131" s="48"/>
      <c r="B131" s="335"/>
      <c r="C131" s="236"/>
      <c r="D131" s="236"/>
      <c r="F131" s="13"/>
      <c r="G131" s="13"/>
      <c r="I131" s="326"/>
      <c r="J131" s="21"/>
      <c r="K131" s="21"/>
      <c r="L131" s="13"/>
      <c r="M131" s="50"/>
      <c r="O131" s="98"/>
      <c r="P131" s="185"/>
      <c r="Q131" s="450"/>
      <c r="R131" s="21"/>
      <c r="S131" s="13"/>
      <c r="T131" s="369"/>
      <c r="U131" s="369"/>
      <c r="V131" s="191"/>
      <c r="W131" s="146"/>
      <c r="X131" s="190"/>
      <c r="Y131" s="124"/>
      <c r="Z131" s="169"/>
      <c r="AA131" s="169"/>
      <c r="AB131" s="103"/>
      <c r="AC131" s="104"/>
      <c r="AD131" s="103"/>
      <c r="AE131" s="103"/>
      <c r="AF131" s="103"/>
      <c r="AG131" s="280"/>
      <c r="AH131" s="1"/>
      <c r="AI131" s="21"/>
      <c r="AJ131" s="21"/>
      <c r="AK131" s="21"/>
      <c r="AL131" s="21"/>
      <c r="AM131" s="21"/>
      <c r="AN131" s="21"/>
    </row>
    <row r="132" spans="1:40" s="53" customFormat="1" ht="12.75" x14ac:dyDescent="0.2">
      <c r="A132" s="48"/>
      <c r="B132" s="335"/>
      <c r="C132" s="236"/>
      <c r="D132" s="236"/>
      <c r="F132" s="13"/>
      <c r="G132" s="13"/>
      <c r="I132" s="326"/>
      <c r="J132" s="21"/>
      <c r="K132" s="21"/>
      <c r="L132" s="13"/>
      <c r="M132" s="50"/>
      <c r="N132" s="98"/>
      <c r="O132" s="98"/>
      <c r="P132" s="185"/>
      <c r="Q132" s="450"/>
      <c r="R132" s="21"/>
      <c r="S132" s="13"/>
      <c r="T132" s="369"/>
      <c r="U132" s="369"/>
      <c r="V132" s="191"/>
      <c r="W132" s="146"/>
      <c r="X132" s="190"/>
      <c r="Y132" s="124"/>
      <c r="Z132" s="169"/>
      <c r="AA132" s="169"/>
      <c r="AB132" s="103"/>
      <c r="AC132" s="104"/>
      <c r="AD132" s="103"/>
      <c r="AE132" s="103"/>
      <c r="AF132" s="103"/>
      <c r="AG132" s="280"/>
      <c r="AH132" s="1"/>
      <c r="AI132" s="21"/>
      <c r="AJ132" s="21"/>
      <c r="AK132" s="21"/>
      <c r="AL132" s="21"/>
      <c r="AM132" s="21"/>
      <c r="AN132" s="21"/>
    </row>
    <row r="133" spans="1:40" s="53" customFormat="1" ht="12.75" x14ac:dyDescent="0.2">
      <c r="A133" s="48"/>
      <c r="B133" s="335"/>
      <c r="C133" s="236"/>
      <c r="D133" s="236"/>
      <c r="F133" s="13"/>
      <c r="G133" s="13"/>
      <c r="I133" s="326"/>
      <c r="J133" s="21"/>
      <c r="K133" s="21"/>
      <c r="L133" s="13"/>
      <c r="M133" s="50"/>
      <c r="N133" s="98"/>
      <c r="O133" s="98"/>
      <c r="P133" s="185"/>
      <c r="Q133" s="450"/>
      <c r="R133" s="21"/>
      <c r="S133" s="13"/>
      <c r="T133" s="369"/>
      <c r="U133" s="369"/>
      <c r="V133" s="191"/>
      <c r="W133" s="146"/>
      <c r="X133" s="190"/>
      <c r="Y133" s="124"/>
      <c r="Z133" s="169"/>
      <c r="AA133" s="169"/>
      <c r="AB133" s="103"/>
      <c r="AC133" s="104"/>
      <c r="AD133" s="103"/>
      <c r="AE133" s="103"/>
      <c r="AF133" s="103"/>
      <c r="AG133" s="280"/>
      <c r="AH133" s="1"/>
      <c r="AI133" s="21"/>
      <c r="AJ133" s="21"/>
      <c r="AK133" s="21"/>
      <c r="AL133" s="21"/>
      <c r="AM133" s="21"/>
      <c r="AN133" s="21"/>
    </row>
    <row r="134" spans="1:40" s="53" customFormat="1" ht="12.75" x14ac:dyDescent="0.2">
      <c r="A134" s="48"/>
      <c r="B134" s="335"/>
      <c r="C134" s="236"/>
      <c r="D134" s="236"/>
      <c r="F134" s="13"/>
      <c r="G134" s="13"/>
      <c r="I134" s="326"/>
      <c r="J134" s="21"/>
      <c r="K134" s="21"/>
      <c r="L134" s="13"/>
      <c r="M134" s="50"/>
      <c r="N134" s="98"/>
      <c r="O134" s="98"/>
      <c r="P134" s="185"/>
      <c r="Q134" s="450"/>
      <c r="R134" s="21"/>
      <c r="S134" s="13"/>
      <c r="T134" s="369"/>
      <c r="U134" s="369"/>
      <c r="V134" s="191"/>
      <c r="W134" s="146"/>
      <c r="X134" s="190"/>
      <c r="Y134" s="124"/>
      <c r="Z134" s="169"/>
      <c r="AA134" s="169"/>
      <c r="AB134" s="103"/>
      <c r="AC134" s="104"/>
      <c r="AD134" s="103"/>
      <c r="AE134" s="103"/>
      <c r="AF134" s="103"/>
      <c r="AG134" s="280"/>
      <c r="AH134" s="1"/>
      <c r="AI134" s="21"/>
      <c r="AJ134" s="21"/>
      <c r="AK134" s="21"/>
      <c r="AL134" s="21"/>
      <c r="AM134" s="21"/>
      <c r="AN134" s="21"/>
    </row>
    <row r="135" spans="1:40" s="53" customFormat="1" ht="12.75" x14ac:dyDescent="0.2">
      <c r="A135" s="48"/>
      <c r="B135" s="335"/>
      <c r="C135" s="236"/>
      <c r="D135" s="236"/>
      <c r="F135" s="13"/>
      <c r="G135" s="13"/>
      <c r="I135" s="326"/>
      <c r="J135" s="21"/>
      <c r="K135" s="21"/>
      <c r="L135" s="13"/>
      <c r="M135" s="50"/>
      <c r="N135" s="98"/>
      <c r="O135" s="98"/>
      <c r="P135" s="185"/>
      <c r="Q135" s="450"/>
      <c r="R135" s="21"/>
      <c r="S135" s="13"/>
      <c r="T135" s="369"/>
      <c r="U135" s="369"/>
      <c r="V135" s="191"/>
      <c r="W135" s="146"/>
      <c r="X135" s="190"/>
      <c r="Y135" s="124"/>
      <c r="Z135" s="169"/>
      <c r="AA135" s="169"/>
      <c r="AB135" s="103"/>
      <c r="AC135" s="104"/>
      <c r="AD135" s="103"/>
      <c r="AE135" s="103"/>
      <c r="AF135" s="103"/>
      <c r="AG135" s="280"/>
      <c r="AH135" s="1"/>
      <c r="AI135" s="21"/>
      <c r="AJ135" s="21"/>
      <c r="AK135" s="21"/>
      <c r="AL135" s="21"/>
      <c r="AM135" s="21"/>
      <c r="AN135" s="21"/>
    </row>
    <row r="136" spans="1:40" s="53" customFormat="1" ht="12.75" x14ac:dyDescent="0.2">
      <c r="A136" s="48"/>
      <c r="B136" s="335"/>
      <c r="C136" s="236"/>
      <c r="D136" s="236"/>
      <c r="F136" s="13"/>
      <c r="G136" s="13"/>
      <c r="I136" s="326"/>
      <c r="J136" s="21"/>
      <c r="K136" s="21"/>
      <c r="L136" s="13"/>
      <c r="M136" s="50"/>
      <c r="N136" s="98"/>
      <c r="O136" s="98"/>
      <c r="P136" s="185"/>
      <c r="Q136" s="450"/>
      <c r="R136" s="1"/>
      <c r="S136" s="13"/>
      <c r="T136" s="369"/>
      <c r="U136" s="369"/>
      <c r="V136" s="191"/>
      <c r="W136" s="146"/>
      <c r="X136" s="190"/>
      <c r="Y136" s="124"/>
      <c r="Z136" s="169"/>
      <c r="AA136" s="169"/>
      <c r="AB136" s="103"/>
      <c r="AC136" s="104"/>
      <c r="AD136" s="103"/>
      <c r="AE136" s="103"/>
      <c r="AF136" s="103"/>
      <c r="AG136" s="280"/>
      <c r="AH136" s="1"/>
      <c r="AI136" s="21"/>
      <c r="AJ136" s="21"/>
      <c r="AK136" s="21"/>
      <c r="AL136" s="21"/>
      <c r="AM136" s="21"/>
      <c r="AN136" s="21"/>
    </row>
    <row r="137" spans="1:40" s="53" customFormat="1" ht="12.75" x14ac:dyDescent="0.2">
      <c r="A137" s="48"/>
      <c r="B137" s="335"/>
      <c r="C137" s="236"/>
      <c r="D137" s="236"/>
      <c r="F137" s="13"/>
      <c r="G137" s="13"/>
      <c r="I137" s="326"/>
      <c r="J137" s="21"/>
      <c r="K137" s="21"/>
      <c r="L137" s="13"/>
      <c r="M137" s="50"/>
      <c r="N137" s="98"/>
      <c r="O137" s="98"/>
      <c r="P137" s="185"/>
      <c r="Q137" s="450"/>
      <c r="R137" s="21"/>
      <c r="S137" s="13"/>
      <c r="T137" s="369"/>
      <c r="U137" s="369"/>
      <c r="V137" s="191"/>
      <c r="W137" s="146"/>
      <c r="X137" s="190"/>
      <c r="Y137" s="124"/>
      <c r="Z137" s="169"/>
      <c r="AA137" s="169"/>
      <c r="AB137" s="103"/>
      <c r="AC137" s="104"/>
      <c r="AD137" s="103"/>
      <c r="AE137" s="103"/>
      <c r="AF137" s="103"/>
      <c r="AG137" s="280"/>
      <c r="AH137" s="1"/>
      <c r="AI137" s="21"/>
      <c r="AJ137" s="21"/>
      <c r="AK137" s="21"/>
      <c r="AL137" s="21"/>
      <c r="AM137" s="21"/>
      <c r="AN137" s="21"/>
    </row>
    <row r="138" spans="1:40" s="53" customFormat="1" ht="12.75" x14ac:dyDescent="0.2">
      <c r="A138" s="48"/>
      <c r="B138" s="335"/>
      <c r="C138" s="236"/>
      <c r="D138" s="236"/>
      <c r="F138" s="13"/>
      <c r="G138" s="13"/>
      <c r="I138" s="326"/>
      <c r="J138" s="21"/>
      <c r="K138" s="21"/>
      <c r="L138" s="13"/>
      <c r="M138" s="50"/>
      <c r="N138" s="98"/>
      <c r="O138" s="98"/>
      <c r="P138" s="185"/>
      <c r="Q138" s="450"/>
      <c r="R138" s="21"/>
      <c r="S138" s="13"/>
      <c r="T138" s="369"/>
      <c r="U138" s="369"/>
      <c r="V138" s="191"/>
      <c r="W138" s="146"/>
      <c r="X138" s="190"/>
      <c r="Y138" s="124"/>
      <c r="Z138" s="169"/>
      <c r="AA138" s="169"/>
      <c r="AB138" s="103"/>
      <c r="AC138" s="104"/>
      <c r="AD138" s="103"/>
      <c r="AE138" s="103"/>
      <c r="AF138" s="103"/>
      <c r="AG138" s="280"/>
      <c r="AH138" s="1"/>
      <c r="AI138" s="21"/>
      <c r="AJ138" s="21"/>
      <c r="AK138" s="21"/>
      <c r="AL138" s="21"/>
      <c r="AM138" s="21"/>
      <c r="AN138" s="21"/>
    </row>
    <row r="139" spans="1:40" s="53" customFormat="1" ht="12.75" x14ac:dyDescent="0.2">
      <c r="A139" s="48"/>
      <c r="B139" s="335"/>
      <c r="C139" s="236"/>
      <c r="D139" s="236"/>
      <c r="F139" s="13"/>
      <c r="G139" s="13"/>
      <c r="I139" s="326"/>
      <c r="J139" s="21"/>
      <c r="K139" s="21"/>
      <c r="L139" s="13"/>
      <c r="M139" s="50"/>
      <c r="N139" s="98"/>
      <c r="O139" s="98"/>
      <c r="P139" s="185"/>
      <c r="Q139" s="450"/>
      <c r="R139" s="21"/>
      <c r="S139" s="13"/>
      <c r="T139" s="369"/>
      <c r="U139" s="369"/>
      <c r="V139" s="191"/>
      <c r="W139" s="146"/>
      <c r="X139" s="190"/>
      <c r="Y139" s="124"/>
      <c r="Z139" s="169"/>
      <c r="AA139" s="169"/>
      <c r="AB139" s="103"/>
      <c r="AC139" s="104"/>
      <c r="AD139" s="103"/>
      <c r="AE139" s="103"/>
      <c r="AF139" s="103"/>
      <c r="AG139" s="280"/>
      <c r="AH139" s="1"/>
      <c r="AI139" s="21"/>
      <c r="AJ139" s="21"/>
      <c r="AK139" s="21"/>
      <c r="AL139" s="21"/>
      <c r="AM139" s="21"/>
      <c r="AN139" s="21"/>
    </row>
    <row r="140" spans="1:40" s="53" customFormat="1" ht="12.75" x14ac:dyDescent="0.2">
      <c r="A140" s="48"/>
      <c r="B140" s="335"/>
      <c r="C140" s="236"/>
      <c r="D140" s="236"/>
      <c r="F140" s="13"/>
      <c r="G140" s="13"/>
      <c r="I140" s="326"/>
      <c r="J140" s="21"/>
      <c r="K140" s="21"/>
      <c r="L140" s="13"/>
      <c r="M140" s="50"/>
      <c r="N140" s="98"/>
      <c r="O140" s="98"/>
      <c r="P140" s="185"/>
      <c r="Q140" s="450"/>
      <c r="R140" s="21"/>
      <c r="S140" s="13"/>
      <c r="T140" s="369"/>
      <c r="U140" s="369"/>
      <c r="V140" s="191"/>
      <c r="W140" s="146"/>
      <c r="X140" s="190"/>
      <c r="Y140" s="124"/>
      <c r="Z140" s="169"/>
      <c r="AA140" s="169"/>
      <c r="AB140" s="103"/>
      <c r="AC140" s="104"/>
      <c r="AD140" s="103"/>
      <c r="AE140" s="103"/>
      <c r="AF140" s="103"/>
      <c r="AG140" s="280"/>
      <c r="AH140" s="1"/>
      <c r="AI140" s="21"/>
      <c r="AJ140" s="21"/>
      <c r="AK140" s="21"/>
      <c r="AL140" s="21"/>
      <c r="AM140" s="21"/>
      <c r="AN140" s="21"/>
    </row>
    <row r="141" spans="1:40" s="53" customFormat="1" ht="12.75" x14ac:dyDescent="0.2">
      <c r="A141" s="48"/>
      <c r="B141" s="335"/>
      <c r="C141" s="236"/>
      <c r="D141" s="236"/>
      <c r="F141" s="13"/>
      <c r="G141" s="13"/>
      <c r="I141" s="326"/>
      <c r="J141" s="21"/>
      <c r="K141" s="21"/>
      <c r="L141" s="13"/>
      <c r="M141" s="50"/>
      <c r="N141" s="98"/>
      <c r="O141" s="98"/>
      <c r="P141" s="185"/>
      <c r="Q141" s="450"/>
      <c r="R141" s="21"/>
      <c r="S141" s="13"/>
      <c r="T141" s="369"/>
      <c r="U141" s="369"/>
      <c r="V141" s="191"/>
      <c r="W141" s="146"/>
      <c r="X141" s="190"/>
      <c r="Y141" s="124"/>
      <c r="Z141" s="169"/>
      <c r="AA141" s="169"/>
      <c r="AB141" s="103"/>
      <c r="AC141" s="104"/>
      <c r="AD141" s="103"/>
      <c r="AE141" s="103"/>
      <c r="AF141" s="103"/>
      <c r="AG141" s="280"/>
      <c r="AH141" s="1"/>
      <c r="AI141" s="21"/>
      <c r="AJ141" s="21"/>
      <c r="AK141" s="21"/>
      <c r="AL141" s="21"/>
      <c r="AM141" s="21"/>
      <c r="AN141" s="21"/>
    </row>
    <row r="142" spans="1:40" s="53" customFormat="1" ht="12.75" x14ac:dyDescent="0.2">
      <c r="A142" s="48"/>
      <c r="B142" s="335"/>
      <c r="C142" s="236"/>
      <c r="D142" s="236"/>
      <c r="F142" s="13"/>
      <c r="G142" s="13"/>
      <c r="I142" s="326"/>
      <c r="J142" s="21"/>
      <c r="K142" s="21"/>
      <c r="L142" s="13"/>
      <c r="M142" s="50"/>
      <c r="N142" s="98"/>
      <c r="O142" s="98"/>
      <c r="P142" s="185"/>
      <c r="Q142" s="450"/>
      <c r="R142" s="21"/>
      <c r="S142" s="13"/>
      <c r="T142" s="369"/>
      <c r="U142" s="369"/>
      <c r="V142" s="191"/>
      <c r="W142" s="146"/>
      <c r="X142" s="190"/>
      <c r="Y142" s="124"/>
      <c r="Z142" s="169"/>
      <c r="AA142" s="169"/>
      <c r="AB142" s="103"/>
      <c r="AC142" s="104"/>
      <c r="AD142" s="103"/>
      <c r="AE142" s="103"/>
      <c r="AF142" s="103"/>
      <c r="AG142" s="280"/>
      <c r="AH142" s="1"/>
      <c r="AI142" s="21"/>
      <c r="AJ142" s="21"/>
      <c r="AK142" s="21"/>
      <c r="AL142" s="21"/>
      <c r="AM142" s="21"/>
      <c r="AN142" s="21"/>
    </row>
    <row r="143" spans="1:40" s="53" customFormat="1" ht="12.75" x14ac:dyDescent="0.2">
      <c r="A143" s="48"/>
      <c r="B143" s="335"/>
      <c r="C143" s="236"/>
      <c r="D143" s="236"/>
      <c r="F143" s="13"/>
      <c r="G143" s="13"/>
      <c r="I143" s="326"/>
      <c r="J143" s="21"/>
      <c r="K143" s="21"/>
      <c r="L143" s="13"/>
      <c r="M143" s="50"/>
      <c r="N143" s="98"/>
      <c r="O143" s="98"/>
      <c r="P143" s="185"/>
      <c r="Q143" s="450"/>
      <c r="R143" s="21"/>
      <c r="S143" s="13"/>
      <c r="T143" s="369"/>
      <c r="U143" s="369"/>
      <c r="V143" s="191"/>
      <c r="W143" s="146"/>
      <c r="X143" s="190"/>
      <c r="Y143" s="124"/>
      <c r="Z143" s="169"/>
      <c r="AA143" s="169"/>
      <c r="AB143" s="103"/>
      <c r="AC143" s="104"/>
      <c r="AD143" s="103"/>
      <c r="AE143" s="103"/>
      <c r="AF143" s="103"/>
      <c r="AG143" s="280"/>
      <c r="AH143" s="1"/>
      <c r="AI143" s="21"/>
      <c r="AJ143" s="21"/>
      <c r="AK143" s="21"/>
      <c r="AL143" s="21"/>
      <c r="AM143" s="21"/>
      <c r="AN143" s="21"/>
    </row>
    <row r="144" spans="1:40" s="53" customFormat="1" ht="12.75" x14ac:dyDescent="0.2">
      <c r="A144" s="48"/>
      <c r="B144" s="335"/>
      <c r="C144" s="236"/>
      <c r="D144" s="236"/>
      <c r="F144" s="13"/>
      <c r="G144" s="13"/>
      <c r="I144" s="326"/>
      <c r="J144" s="21"/>
      <c r="K144" s="21"/>
      <c r="L144" s="13"/>
      <c r="M144" s="50"/>
      <c r="N144" s="98"/>
      <c r="O144" s="98"/>
      <c r="P144" s="185"/>
      <c r="Q144" s="450"/>
      <c r="R144" s="21"/>
      <c r="S144" s="13"/>
      <c r="T144" s="369"/>
      <c r="U144" s="369"/>
      <c r="V144" s="191"/>
      <c r="W144" s="146"/>
      <c r="X144" s="190"/>
      <c r="Y144" s="124"/>
      <c r="Z144" s="169"/>
      <c r="AA144" s="169"/>
      <c r="AB144" s="103"/>
      <c r="AC144" s="104"/>
      <c r="AD144" s="103"/>
      <c r="AE144" s="103"/>
      <c r="AF144" s="103"/>
      <c r="AG144" s="280"/>
      <c r="AH144" s="1"/>
      <c r="AI144" s="21"/>
      <c r="AJ144" s="21"/>
      <c r="AK144" s="21"/>
      <c r="AL144" s="21"/>
      <c r="AM144" s="21"/>
      <c r="AN144" s="21"/>
    </row>
    <row r="145" spans="1:40" s="53" customFormat="1" ht="12.75" x14ac:dyDescent="0.2">
      <c r="A145" s="48"/>
      <c r="B145" s="335"/>
      <c r="C145" s="236"/>
      <c r="D145" s="236"/>
      <c r="F145" s="13"/>
      <c r="G145" s="13"/>
      <c r="I145" s="326"/>
      <c r="J145" s="21"/>
      <c r="K145" s="21"/>
      <c r="L145" s="13"/>
      <c r="M145" s="50"/>
      <c r="N145" s="98"/>
      <c r="O145" s="98"/>
      <c r="P145" s="185"/>
      <c r="Q145" s="450"/>
      <c r="R145" s="21"/>
      <c r="S145" s="13"/>
      <c r="T145" s="369"/>
      <c r="U145" s="369"/>
      <c r="V145" s="191"/>
      <c r="W145" s="146"/>
      <c r="X145" s="190"/>
      <c r="Y145" s="124"/>
      <c r="Z145" s="169"/>
      <c r="AA145" s="169"/>
      <c r="AB145" s="103"/>
      <c r="AC145" s="104"/>
      <c r="AD145" s="103"/>
      <c r="AE145" s="103"/>
      <c r="AF145" s="103"/>
      <c r="AG145" s="280"/>
      <c r="AH145" s="1"/>
      <c r="AI145" s="21"/>
      <c r="AJ145" s="21"/>
      <c r="AK145" s="21"/>
      <c r="AL145" s="21"/>
      <c r="AM145" s="21"/>
      <c r="AN145" s="21"/>
    </row>
    <row r="146" spans="1:40" s="53" customFormat="1" ht="12.75" x14ac:dyDescent="0.2">
      <c r="A146" s="48"/>
      <c r="B146" s="335"/>
      <c r="C146" s="236"/>
      <c r="D146" s="236"/>
      <c r="F146" s="13"/>
      <c r="G146" s="13"/>
      <c r="I146" s="326"/>
      <c r="J146" s="21"/>
      <c r="K146" s="21"/>
      <c r="L146" s="13"/>
      <c r="M146" s="50"/>
      <c r="N146" s="98"/>
      <c r="O146" s="98"/>
      <c r="P146" s="185"/>
      <c r="Q146" s="450"/>
      <c r="R146" s="21"/>
      <c r="S146" s="13"/>
      <c r="T146" s="369"/>
      <c r="U146" s="369"/>
      <c r="V146" s="191"/>
      <c r="W146" s="146"/>
      <c r="X146" s="190"/>
      <c r="Y146" s="124"/>
      <c r="Z146" s="169"/>
      <c r="AA146" s="169"/>
      <c r="AB146" s="103"/>
      <c r="AC146" s="104"/>
      <c r="AD146" s="103"/>
      <c r="AE146" s="103"/>
      <c r="AF146" s="103"/>
      <c r="AG146" s="280"/>
      <c r="AH146" s="1"/>
      <c r="AI146" s="21"/>
      <c r="AJ146" s="21"/>
      <c r="AK146" s="21"/>
      <c r="AL146" s="21"/>
      <c r="AM146" s="21"/>
      <c r="AN146" s="21"/>
    </row>
    <row r="147" spans="1:40" s="53" customFormat="1" ht="12.75" x14ac:dyDescent="0.2">
      <c r="A147" s="48"/>
      <c r="B147" s="335"/>
      <c r="C147" s="236"/>
      <c r="D147" s="236"/>
      <c r="F147" s="13"/>
      <c r="G147" s="13"/>
      <c r="I147" s="326"/>
      <c r="J147" s="21"/>
      <c r="K147" s="21"/>
      <c r="L147" s="13"/>
      <c r="M147" s="50"/>
      <c r="N147" s="98"/>
      <c r="O147" s="98"/>
      <c r="P147" s="185"/>
      <c r="Q147" s="450"/>
      <c r="R147" s="21"/>
      <c r="S147" s="13"/>
      <c r="T147" s="369"/>
      <c r="U147" s="369"/>
      <c r="V147" s="191"/>
      <c r="W147" s="146"/>
      <c r="X147" s="190"/>
      <c r="Y147" s="124"/>
      <c r="Z147" s="169"/>
      <c r="AA147" s="169"/>
      <c r="AB147" s="103"/>
      <c r="AC147" s="104"/>
      <c r="AD147" s="103"/>
      <c r="AE147" s="103"/>
      <c r="AF147" s="103"/>
      <c r="AG147" s="280"/>
      <c r="AH147" s="1"/>
      <c r="AI147" s="21"/>
      <c r="AJ147" s="21"/>
      <c r="AK147" s="21"/>
      <c r="AL147" s="21"/>
      <c r="AM147" s="21"/>
      <c r="AN147" s="21"/>
    </row>
    <row r="148" spans="1:40" s="53" customFormat="1" ht="12.75" x14ac:dyDescent="0.2">
      <c r="A148" s="48"/>
      <c r="B148" s="335"/>
      <c r="C148" s="236"/>
      <c r="D148" s="236"/>
      <c r="F148" s="13"/>
      <c r="G148" s="13"/>
      <c r="I148" s="326"/>
      <c r="J148" s="21"/>
      <c r="K148" s="21"/>
      <c r="L148" s="13"/>
      <c r="M148" s="50"/>
      <c r="N148" s="98"/>
      <c r="O148" s="98"/>
      <c r="P148" s="185"/>
      <c r="Q148" s="450"/>
      <c r="R148" s="21"/>
      <c r="S148" s="13"/>
      <c r="T148" s="369"/>
      <c r="U148" s="369"/>
      <c r="V148" s="191"/>
      <c r="W148" s="146"/>
      <c r="X148" s="190"/>
      <c r="Y148" s="124"/>
      <c r="Z148" s="169"/>
      <c r="AA148" s="169"/>
      <c r="AB148" s="103"/>
      <c r="AC148" s="104"/>
      <c r="AD148" s="103"/>
      <c r="AE148" s="103"/>
      <c r="AF148" s="103"/>
      <c r="AG148" s="280"/>
      <c r="AH148" s="1"/>
      <c r="AI148" s="21"/>
      <c r="AJ148" s="21"/>
      <c r="AK148" s="21"/>
      <c r="AL148" s="21"/>
      <c r="AM148" s="21"/>
      <c r="AN148" s="21"/>
    </row>
    <row r="149" spans="1:40" s="53" customFormat="1" ht="12.75" x14ac:dyDescent="0.2">
      <c r="A149" s="48"/>
      <c r="B149" s="335"/>
      <c r="C149" s="236"/>
      <c r="D149" s="236"/>
      <c r="F149" s="13"/>
      <c r="G149" s="13"/>
      <c r="I149" s="326"/>
      <c r="J149" s="21"/>
      <c r="K149" s="21"/>
      <c r="L149" s="13"/>
      <c r="M149" s="50"/>
      <c r="N149" s="98"/>
      <c r="O149" s="98"/>
      <c r="P149" s="185"/>
      <c r="Q149" s="450"/>
      <c r="R149" s="21"/>
      <c r="S149" s="13"/>
      <c r="T149" s="369"/>
      <c r="U149" s="369"/>
      <c r="V149" s="191"/>
      <c r="W149" s="146"/>
      <c r="X149" s="190"/>
      <c r="Y149" s="124"/>
      <c r="Z149" s="169"/>
      <c r="AA149" s="169"/>
      <c r="AB149" s="103"/>
      <c r="AC149" s="104"/>
      <c r="AD149" s="103"/>
      <c r="AE149" s="103"/>
      <c r="AF149" s="103"/>
      <c r="AG149" s="280"/>
      <c r="AH149" s="1"/>
      <c r="AI149" s="21"/>
      <c r="AJ149" s="21"/>
      <c r="AK149" s="21"/>
      <c r="AL149" s="21"/>
      <c r="AM149" s="21"/>
      <c r="AN149" s="21"/>
    </row>
    <row r="150" spans="1:40" s="53" customFormat="1" ht="12.75" x14ac:dyDescent="0.2">
      <c r="A150" s="48"/>
      <c r="B150" s="335"/>
      <c r="C150" s="236"/>
      <c r="D150" s="236"/>
      <c r="F150" s="13"/>
      <c r="G150" s="13"/>
      <c r="I150" s="326"/>
      <c r="J150" s="21"/>
      <c r="K150" s="21"/>
      <c r="L150" s="13"/>
      <c r="M150" s="50"/>
      <c r="N150" s="98"/>
      <c r="O150" s="98"/>
      <c r="P150" s="185"/>
      <c r="Q150" s="450"/>
      <c r="R150" s="21"/>
      <c r="S150" s="13"/>
      <c r="T150" s="369"/>
      <c r="U150" s="369"/>
      <c r="V150" s="191"/>
      <c r="W150" s="146"/>
      <c r="X150" s="190"/>
      <c r="Y150" s="124"/>
      <c r="Z150" s="169"/>
      <c r="AA150" s="169"/>
      <c r="AB150" s="103"/>
      <c r="AC150" s="104"/>
      <c r="AD150" s="103"/>
      <c r="AE150" s="103"/>
      <c r="AF150" s="103"/>
      <c r="AG150" s="280"/>
      <c r="AH150" s="1"/>
      <c r="AI150" s="21"/>
      <c r="AJ150" s="21"/>
      <c r="AK150" s="21"/>
      <c r="AL150" s="21"/>
      <c r="AM150" s="21"/>
      <c r="AN150" s="21"/>
    </row>
    <row r="151" spans="1:40" s="53" customFormat="1" ht="12.75" x14ac:dyDescent="0.2">
      <c r="A151" s="48"/>
      <c r="B151" s="335"/>
      <c r="C151" s="236"/>
      <c r="D151" s="236"/>
      <c r="F151" s="13"/>
      <c r="G151" s="13"/>
      <c r="I151" s="326"/>
      <c r="J151" s="21"/>
      <c r="K151" s="21"/>
      <c r="L151" s="13"/>
      <c r="M151" s="50"/>
      <c r="N151" s="98"/>
      <c r="O151" s="98"/>
      <c r="P151" s="185"/>
      <c r="Q151" s="450"/>
      <c r="R151" s="21"/>
      <c r="S151" s="13"/>
      <c r="T151" s="369"/>
      <c r="U151" s="369"/>
      <c r="V151" s="191"/>
      <c r="W151" s="146"/>
      <c r="X151" s="190"/>
      <c r="Y151" s="124"/>
      <c r="Z151" s="169"/>
      <c r="AA151" s="169"/>
      <c r="AB151" s="103"/>
      <c r="AC151" s="104"/>
      <c r="AD151" s="103"/>
      <c r="AE151" s="103"/>
      <c r="AF151" s="103"/>
      <c r="AG151" s="280"/>
      <c r="AH151" s="1"/>
      <c r="AI151" s="21"/>
      <c r="AJ151" s="21"/>
      <c r="AK151" s="21"/>
      <c r="AL151" s="21"/>
      <c r="AM151" s="21"/>
      <c r="AN151" s="21"/>
    </row>
    <row r="152" spans="1:40" s="53" customFormat="1" ht="12.75" x14ac:dyDescent="0.2">
      <c r="A152" s="48"/>
      <c r="B152" s="335"/>
      <c r="C152" s="236"/>
      <c r="D152" s="236"/>
      <c r="F152" s="13"/>
      <c r="G152" s="13"/>
      <c r="I152" s="326"/>
      <c r="J152" s="21"/>
      <c r="K152" s="21"/>
      <c r="L152" s="13"/>
      <c r="M152" s="50"/>
      <c r="N152" s="98"/>
      <c r="O152" s="50"/>
      <c r="P152" s="185"/>
      <c r="Q152" s="450"/>
      <c r="R152" s="21"/>
      <c r="S152" s="13"/>
      <c r="T152" s="369"/>
      <c r="U152" s="369"/>
      <c r="V152" s="191"/>
      <c r="W152" s="146"/>
      <c r="X152" s="190"/>
      <c r="Y152" s="124"/>
      <c r="Z152" s="169"/>
      <c r="AA152" s="169"/>
      <c r="AB152" s="103"/>
      <c r="AC152" s="104"/>
      <c r="AD152" s="103"/>
      <c r="AE152" s="103"/>
      <c r="AF152" s="103"/>
      <c r="AG152" s="280"/>
      <c r="AH152" s="1"/>
      <c r="AI152" s="21"/>
      <c r="AJ152" s="21"/>
      <c r="AK152" s="21"/>
      <c r="AL152" s="21"/>
      <c r="AM152" s="21"/>
      <c r="AN152" s="21"/>
    </row>
    <row r="153" spans="1:40" s="53" customFormat="1" ht="12.75" x14ac:dyDescent="0.2">
      <c r="A153" s="48"/>
      <c r="B153" s="335"/>
      <c r="C153" s="236"/>
      <c r="D153" s="236"/>
      <c r="F153" s="13"/>
      <c r="G153" s="13"/>
      <c r="I153" s="326"/>
      <c r="J153" s="21"/>
      <c r="K153" s="21"/>
      <c r="L153" s="13"/>
      <c r="M153" s="50"/>
      <c r="N153" s="98"/>
      <c r="O153" s="50"/>
      <c r="P153" s="185"/>
      <c r="Q153" s="450"/>
      <c r="R153" s="21"/>
      <c r="S153" s="13"/>
      <c r="T153" s="369"/>
      <c r="U153" s="369"/>
      <c r="V153" s="191"/>
      <c r="W153" s="146"/>
      <c r="X153" s="190"/>
      <c r="Y153" s="124"/>
      <c r="Z153" s="169"/>
      <c r="AA153" s="169"/>
      <c r="AB153" s="103"/>
      <c r="AC153" s="104"/>
      <c r="AD153" s="103"/>
      <c r="AE153" s="103"/>
      <c r="AF153" s="103"/>
      <c r="AG153" s="280"/>
      <c r="AH153" s="1"/>
      <c r="AI153" s="21"/>
      <c r="AJ153" s="21"/>
      <c r="AK153" s="21"/>
      <c r="AL153" s="21"/>
      <c r="AM153" s="21"/>
      <c r="AN153" s="21"/>
    </row>
    <row r="154" spans="1:40" s="53" customFormat="1" ht="12.75" x14ac:dyDescent="0.2">
      <c r="A154" s="48"/>
      <c r="B154" s="335"/>
      <c r="C154" s="236"/>
      <c r="D154" s="236"/>
      <c r="F154" s="13"/>
      <c r="G154" s="13"/>
      <c r="I154" s="326"/>
      <c r="J154" s="21"/>
      <c r="K154" s="21"/>
      <c r="L154" s="13"/>
      <c r="M154" s="50"/>
      <c r="N154" s="98"/>
      <c r="O154" s="50"/>
      <c r="P154" s="185"/>
      <c r="Q154" s="450"/>
      <c r="R154" s="21"/>
      <c r="S154" s="13"/>
      <c r="T154" s="369"/>
      <c r="U154" s="369"/>
      <c r="V154" s="191"/>
      <c r="W154" s="146"/>
      <c r="X154" s="190"/>
      <c r="Y154" s="124"/>
      <c r="Z154" s="169"/>
      <c r="AA154" s="169"/>
      <c r="AB154" s="103"/>
      <c r="AC154" s="104"/>
      <c r="AD154" s="103"/>
      <c r="AE154" s="103"/>
      <c r="AF154" s="103"/>
      <c r="AG154" s="280"/>
      <c r="AH154" s="1"/>
      <c r="AI154" s="21"/>
      <c r="AJ154" s="21"/>
      <c r="AK154" s="21"/>
      <c r="AL154" s="21"/>
      <c r="AM154" s="21"/>
      <c r="AN154" s="21"/>
    </row>
    <row r="155" spans="1:40" s="53" customFormat="1" ht="12.75" x14ac:dyDescent="0.2">
      <c r="A155" s="48"/>
      <c r="B155" s="335"/>
      <c r="C155" s="236"/>
      <c r="D155" s="236"/>
      <c r="F155" s="13"/>
      <c r="G155" s="13"/>
      <c r="I155" s="326"/>
      <c r="J155" s="21"/>
      <c r="K155" s="21"/>
      <c r="L155" s="13"/>
      <c r="M155" s="50"/>
      <c r="N155" s="98"/>
      <c r="O155" s="50"/>
      <c r="P155" s="185"/>
      <c r="Q155" s="450"/>
      <c r="R155" s="21"/>
      <c r="S155" s="13"/>
      <c r="T155" s="369"/>
      <c r="U155" s="369"/>
      <c r="V155" s="191"/>
      <c r="W155" s="146"/>
      <c r="X155" s="190"/>
      <c r="Y155" s="124"/>
      <c r="Z155" s="169"/>
      <c r="AA155" s="169"/>
      <c r="AB155" s="103"/>
      <c r="AC155" s="104"/>
      <c r="AD155" s="103"/>
      <c r="AE155" s="103"/>
      <c r="AF155" s="103"/>
      <c r="AG155" s="280"/>
      <c r="AH155" s="1"/>
      <c r="AI155" s="21"/>
      <c r="AJ155" s="21"/>
      <c r="AK155" s="21"/>
      <c r="AL155" s="21"/>
      <c r="AM155" s="21"/>
      <c r="AN155" s="21"/>
    </row>
    <row r="156" spans="1:40" s="53" customFormat="1" ht="12.75" x14ac:dyDescent="0.2">
      <c r="A156" s="48"/>
      <c r="B156" s="335"/>
      <c r="C156" s="236"/>
      <c r="D156" s="236"/>
      <c r="F156" s="13"/>
      <c r="G156" s="13"/>
      <c r="I156" s="326"/>
      <c r="J156" s="21"/>
      <c r="K156" s="21"/>
      <c r="L156" s="13"/>
      <c r="M156" s="50"/>
      <c r="N156" s="98"/>
      <c r="O156" s="50"/>
      <c r="P156" s="185"/>
      <c r="Q156" s="450"/>
      <c r="R156" s="21"/>
      <c r="S156" s="13"/>
      <c r="T156" s="369"/>
      <c r="U156" s="369"/>
      <c r="V156" s="191"/>
      <c r="W156" s="146"/>
      <c r="X156" s="190"/>
      <c r="Y156" s="124"/>
      <c r="Z156" s="169"/>
      <c r="AA156" s="169"/>
      <c r="AB156" s="103"/>
      <c r="AC156" s="104"/>
      <c r="AD156" s="103"/>
      <c r="AE156" s="103"/>
      <c r="AF156" s="103"/>
      <c r="AG156" s="280"/>
      <c r="AH156" s="1"/>
      <c r="AI156" s="21"/>
      <c r="AJ156" s="21"/>
      <c r="AK156" s="21"/>
      <c r="AL156" s="21"/>
      <c r="AM156" s="21"/>
      <c r="AN156" s="21"/>
    </row>
    <row r="157" spans="1:40" s="53" customFormat="1" ht="12.75" x14ac:dyDescent="0.2">
      <c r="A157" s="48"/>
      <c r="B157" s="335"/>
      <c r="C157" s="236"/>
      <c r="D157" s="236"/>
      <c r="F157" s="13"/>
      <c r="G157" s="13"/>
      <c r="I157" s="326"/>
      <c r="J157" s="21"/>
      <c r="K157" s="21"/>
      <c r="L157" s="13"/>
      <c r="M157" s="50"/>
      <c r="N157" s="98"/>
      <c r="O157" s="50"/>
      <c r="P157" s="185"/>
      <c r="Q157" s="450"/>
      <c r="R157" s="21"/>
      <c r="S157" s="13"/>
      <c r="T157" s="369"/>
      <c r="U157" s="369"/>
      <c r="V157" s="191"/>
      <c r="W157" s="146"/>
      <c r="X157" s="190"/>
      <c r="Y157" s="124"/>
      <c r="Z157" s="169"/>
      <c r="AA157" s="169"/>
      <c r="AB157" s="103"/>
      <c r="AC157" s="104"/>
      <c r="AD157" s="103"/>
      <c r="AE157" s="103"/>
      <c r="AF157" s="103"/>
      <c r="AG157" s="280"/>
      <c r="AH157" s="1"/>
      <c r="AI157" s="21"/>
      <c r="AJ157" s="21"/>
      <c r="AK157" s="21"/>
      <c r="AL157" s="21"/>
      <c r="AM157" s="21"/>
      <c r="AN157" s="21"/>
    </row>
    <row r="158" spans="1:40" s="53" customFormat="1" ht="12.75" x14ac:dyDescent="0.2">
      <c r="A158" s="48"/>
      <c r="B158" s="335"/>
      <c r="C158" s="236"/>
      <c r="D158" s="236"/>
      <c r="F158" s="13"/>
      <c r="G158" s="13"/>
      <c r="I158" s="326"/>
      <c r="J158" s="21"/>
      <c r="K158" s="21"/>
      <c r="L158" s="13"/>
      <c r="M158" s="50"/>
      <c r="N158" s="98"/>
      <c r="O158" s="50"/>
      <c r="P158" s="185"/>
      <c r="Q158" s="450"/>
      <c r="R158" s="21"/>
      <c r="S158" s="13"/>
      <c r="T158" s="369"/>
      <c r="U158" s="369"/>
      <c r="V158" s="191"/>
      <c r="W158" s="146"/>
      <c r="X158" s="190"/>
      <c r="Y158" s="124"/>
      <c r="Z158" s="169"/>
      <c r="AA158" s="169"/>
      <c r="AB158" s="103"/>
      <c r="AC158" s="104"/>
      <c r="AD158" s="103"/>
      <c r="AE158" s="103"/>
      <c r="AF158" s="103"/>
      <c r="AG158" s="280"/>
      <c r="AH158" s="1"/>
      <c r="AI158" s="21"/>
      <c r="AJ158" s="21"/>
      <c r="AK158" s="21"/>
      <c r="AL158" s="21"/>
      <c r="AM158" s="21"/>
      <c r="AN158" s="21"/>
    </row>
    <row r="159" spans="1:40" s="53" customFormat="1" ht="12.75" x14ac:dyDescent="0.2">
      <c r="A159" s="48"/>
      <c r="B159" s="335"/>
      <c r="C159" s="236"/>
      <c r="D159" s="236"/>
      <c r="F159" s="13"/>
      <c r="G159" s="13"/>
      <c r="I159" s="326"/>
      <c r="J159" s="21"/>
      <c r="K159" s="21"/>
      <c r="L159" s="13"/>
      <c r="M159" s="50"/>
      <c r="N159" s="98"/>
      <c r="O159" s="50"/>
      <c r="P159" s="185"/>
      <c r="Q159" s="450"/>
      <c r="R159" s="21"/>
      <c r="S159" s="13"/>
      <c r="T159" s="369"/>
      <c r="U159" s="369"/>
      <c r="V159" s="191"/>
      <c r="W159" s="146"/>
      <c r="X159" s="190"/>
      <c r="Y159" s="124"/>
      <c r="Z159" s="169"/>
      <c r="AA159" s="169"/>
      <c r="AB159" s="103"/>
      <c r="AC159" s="104"/>
      <c r="AD159" s="103"/>
      <c r="AE159" s="103"/>
      <c r="AF159" s="103"/>
      <c r="AG159" s="280"/>
      <c r="AH159" s="1"/>
      <c r="AI159" s="21"/>
      <c r="AJ159" s="21"/>
      <c r="AK159" s="21"/>
      <c r="AL159" s="21"/>
      <c r="AM159" s="21"/>
      <c r="AN159" s="21"/>
    </row>
    <row r="160" spans="1:40" s="53" customFormat="1" ht="12.75" x14ac:dyDescent="0.2">
      <c r="A160" s="48"/>
      <c r="B160" s="335"/>
      <c r="C160" s="236"/>
      <c r="D160" s="236"/>
      <c r="F160" s="13"/>
      <c r="G160" s="13"/>
      <c r="I160" s="326"/>
      <c r="J160" s="21"/>
      <c r="K160" s="21"/>
      <c r="L160" s="13"/>
      <c r="M160" s="50"/>
      <c r="N160" s="98"/>
      <c r="O160" s="50"/>
      <c r="P160" s="185"/>
      <c r="Q160" s="450"/>
      <c r="R160" s="21"/>
      <c r="S160" s="13"/>
      <c r="T160" s="369"/>
      <c r="U160" s="369"/>
      <c r="V160" s="191"/>
      <c r="W160" s="146"/>
      <c r="X160" s="190"/>
      <c r="Y160" s="124"/>
      <c r="Z160" s="169"/>
      <c r="AA160" s="169"/>
      <c r="AB160" s="103"/>
      <c r="AC160" s="104"/>
      <c r="AD160" s="103"/>
      <c r="AE160" s="103"/>
      <c r="AF160" s="103"/>
      <c r="AG160" s="280"/>
      <c r="AH160" s="1"/>
      <c r="AI160" s="21"/>
      <c r="AJ160" s="21"/>
      <c r="AK160" s="21"/>
      <c r="AL160" s="21"/>
      <c r="AM160" s="21"/>
      <c r="AN160" s="21"/>
    </row>
    <row r="161" spans="1:43" s="53" customFormat="1" ht="12.75" x14ac:dyDescent="0.2">
      <c r="A161" s="48"/>
      <c r="B161" s="335"/>
      <c r="C161" s="236"/>
      <c r="D161" s="236"/>
      <c r="F161" s="13"/>
      <c r="G161" s="13"/>
      <c r="I161" s="326"/>
      <c r="J161" s="21"/>
      <c r="K161" s="21"/>
      <c r="L161" s="13"/>
      <c r="M161" s="50"/>
      <c r="N161" s="98"/>
      <c r="O161" s="50"/>
      <c r="P161" s="185"/>
      <c r="Q161" s="450"/>
      <c r="R161" s="21"/>
      <c r="S161" s="13"/>
      <c r="T161" s="369"/>
      <c r="U161" s="369"/>
      <c r="V161" s="191"/>
      <c r="W161" s="146"/>
      <c r="X161" s="190"/>
      <c r="Y161" s="124"/>
      <c r="Z161" s="169"/>
      <c r="AA161" s="169"/>
      <c r="AB161" s="103"/>
      <c r="AC161" s="104"/>
      <c r="AD161" s="103"/>
      <c r="AE161" s="103"/>
      <c r="AF161" s="103"/>
      <c r="AG161" s="280"/>
      <c r="AH161" s="1"/>
      <c r="AI161" s="21"/>
      <c r="AJ161" s="21"/>
      <c r="AK161" s="21"/>
      <c r="AL161" s="21"/>
      <c r="AM161" s="21"/>
      <c r="AN161" s="21"/>
    </row>
    <row r="162" spans="1:43" s="53" customFormat="1" ht="12.75" x14ac:dyDescent="0.2">
      <c r="A162" s="48"/>
      <c r="B162" s="335"/>
      <c r="C162" s="236"/>
      <c r="D162" s="236"/>
      <c r="F162" s="13"/>
      <c r="G162" s="13"/>
      <c r="I162" s="326"/>
      <c r="J162" s="21"/>
      <c r="K162" s="21"/>
      <c r="L162" s="13"/>
      <c r="M162" s="50"/>
      <c r="N162" s="98"/>
      <c r="O162" s="50"/>
      <c r="P162" s="185"/>
      <c r="Q162" s="450"/>
      <c r="R162" s="21"/>
      <c r="S162" s="13"/>
      <c r="T162" s="369"/>
      <c r="U162" s="369"/>
      <c r="V162" s="191"/>
      <c r="W162" s="146"/>
      <c r="X162" s="190"/>
      <c r="Y162" s="124"/>
      <c r="Z162" s="169"/>
      <c r="AA162" s="169"/>
      <c r="AB162" s="103"/>
      <c r="AC162" s="104"/>
      <c r="AD162" s="103"/>
      <c r="AE162" s="103"/>
      <c r="AF162" s="103"/>
      <c r="AG162" s="280"/>
      <c r="AH162" s="1"/>
      <c r="AI162" s="21"/>
      <c r="AJ162" s="21"/>
      <c r="AK162" s="21"/>
      <c r="AL162" s="21"/>
      <c r="AM162" s="21"/>
      <c r="AN162" s="21"/>
    </row>
    <row r="163" spans="1:43" s="53" customFormat="1" ht="12.75" x14ac:dyDescent="0.2">
      <c r="A163" s="48"/>
      <c r="B163" s="335"/>
      <c r="C163" s="236"/>
      <c r="D163" s="236"/>
      <c r="F163" s="13"/>
      <c r="G163" s="13"/>
      <c r="I163" s="326"/>
      <c r="J163" s="21"/>
      <c r="K163" s="21"/>
      <c r="L163" s="13"/>
      <c r="M163" s="50"/>
      <c r="N163" s="98"/>
      <c r="O163" s="50"/>
      <c r="P163" s="185"/>
      <c r="Q163" s="450"/>
      <c r="R163" s="21"/>
      <c r="S163" s="13"/>
      <c r="T163" s="369"/>
      <c r="U163" s="369"/>
      <c r="V163" s="191"/>
      <c r="W163" s="146"/>
      <c r="X163" s="190"/>
      <c r="Y163" s="124"/>
      <c r="Z163" s="169"/>
      <c r="AA163" s="169"/>
      <c r="AB163" s="103"/>
      <c r="AC163" s="104"/>
      <c r="AD163" s="103"/>
      <c r="AE163" s="103"/>
      <c r="AF163" s="103"/>
      <c r="AG163" s="280"/>
      <c r="AH163" s="1"/>
      <c r="AI163" s="21"/>
      <c r="AJ163" s="21"/>
      <c r="AK163" s="21"/>
      <c r="AL163" s="21"/>
      <c r="AM163" s="21"/>
      <c r="AN163" s="21"/>
    </row>
    <row r="164" spans="1:43" s="53" customFormat="1" ht="12.75" x14ac:dyDescent="0.2">
      <c r="A164" s="48"/>
      <c r="B164" s="335"/>
      <c r="C164" s="236"/>
      <c r="D164" s="236"/>
      <c r="F164" s="13"/>
      <c r="G164" s="13"/>
      <c r="I164" s="326"/>
      <c r="J164" s="21"/>
      <c r="K164" s="21"/>
      <c r="L164" s="13"/>
      <c r="M164" s="50"/>
      <c r="N164" s="98"/>
      <c r="O164" s="50"/>
      <c r="P164" s="185"/>
      <c r="Q164" s="450"/>
      <c r="R164" s="21"/>
      <c r="S164" s="13"/>
      <c r="T164" s="369"/>
      <c r="U164" s="369"/>
      <c r="V164" s="191"/>
      <c r="W164" s="146"/>
      <c r="X164" s="190"/>
      <c r="Y164" s="124"/>
      <c r="Z164" s="169"/>
      <c r="AA164" s="169"/>
      <c r="AB164" s="103"/>
      <c r="AC164" s="104"/>
      <c r="AD164" s="103"/>
      <c r="AE164" s="103"/>
      <c r="AF164" s="103"/>
      <c r="AG164" s="280"/>
      <c r="AH164" s="1"/>
      <c r="AI164" s="21"/>
      <c r="AJ164" s="21"/>
      <c r="AK164" s="21"/>
      <c r="AL164" s="21"/>
      <c r="AM164" s="21"/>
      <c r="AN164" s="21"/>
    </row>
    <row r="165" spans="1:43" s="53" customFormat="1" ht="12.75" x14ac:dyDescent="0.2">
      <c r="A165" s="48"/>
      <c r="B165" s="335"/>
      <c r="C165" s="236"/>
      <c r="D165" s="236"/>
      <c r="F165" s="13"/>
      <c r="G165" s="13"/>
      <c r="I165" s="326"/>
      <c r="J165" s="21"/>
      <c r="K165" s="21"/>
      <c r="L165" s="13"/>
      <c r="M165" s="50"/>
      <c r="N165" s="98"/>
      <c r="O165" s="50"/>
      <c r="P165" s="185"/>
      <c r="Q165" s="450"/>
      <c r="R165" s="21"/>
      <c r="S165" s="13"/>
      <c r="T165" s="369"/>
      <c r="U165" s="369"/>
      <c r="V165" s="191"/>
      <c r="W165" s="146"/>
      <c r="X165" s="190"/>
      <c r="Y165" s="124"/>
      <c r="Z165" s="169"/>
      <c r="AA165" s="169"/>
      <c r="AB165" s="103"/>
      <c r="AC165" s="104"/>
      <c r="AD165" s="103"/>
      <c r="AE165" s="103"/>
      <c r="AF165" s="103"/>
      <c r="AG165" s="280"/>
      <c r="AH165" s="1"/>
      <c r="AI165" s="21"/>
      <c r="AJ165" s="21"/>
      <c r="AK165" s="21"/>
      <c r="AL165" s="21"/>
      <c r="AM165" s="21"/>
      <c r="AN165" s="21"/>
    </row>
    <row r="166" spans="1:43" s="53" customFormat="1" ht="12.75" x14ac:dyDescent="0.2">
      <c r="A166" s="48"/>
      <c r="B166" s="335"/>
      <c r="C166" s="236"/>
      <c r="D166" s="236"/>
      <c r="F166" s="13"/>
      <c r="G166" s="13"/>
      <c r="I166" s="326"/>
      <c r="J166" s="21"/>
      <c r="K166" s="21"/>
      <c r="L166" s="13"/>
      <c r="M166" s="50"/>
      <c r="N166" s="98"/>
      <c r="O166" s="50"/>
      <c r="P166" s="185"/>
      <c r="Q166" s="450"/>
      <c r="R166" s="21"/>
      <c r="S166" s="13"/>
      <c r="T166" s="369"/>
      <c r="U166" s="360"/>
      <c r="V166" s="361"/>
      <c r="W166" s="361"/>
      <c r="X166" s="361"/>
      <c r="Y166" s="362"/>
      <c r="Z166" s="169"/>
      <c r="AA166" s="169"/>
      <c r="AB166" s="169"/>
      <c r="AC166" s="104"/>
      <c r="AD166" s="169"/>
      <c r="AE166" s="169"/>
      <c r="AF166" s="103"/>
      <c r="AG166" s="280"/>
      <c r="AH166" s="1"/>
      <c r="AI166" s="21"/>
      <c r="AJ166" s="21"/>
      <c r="AK166" s="21"/>
      <c r="AL166" s="21"/>
      <c r="AM166" s="21"/>
      <c r="AN166" s="21"/>
    </row>
    <row r="167" spans="1:43" s="53" customFormat="1" ht="12.75" x14ac:dyDescent="0.2">
      <c r="A167" s="48"/>
      <c r="B167" s="335"/>
      <c r="C167" s="236"/>
      <c r="D167" s="236"/>
      <c r="F167" s="13"/>
      <c r="G167" s="13"/>
      <c r="I167" s="326"/>
      <c r="J167" s="21"/>
      <c r="K167" s="21"/>
      <c r="L167" s="13"/>
      <c r="M167" s="50"/>
      <c r="N167" s="98"/>
      <c r="O167" s="50"/>
      <c r="P167" s="185"/>
      <c r="Q167" s="450"/>
      <c r="R167" s="21"/>
      <c r="S167" s="13"/>
      <c r="T167" s="369"/>
      <c r="U167" s="360"/>
      <c r="V167" s="361"/>
      <c r="W167" s="361"/>
      <c r="X167" s="361"/>
      <c r="Y167" s="362"/>
      <c r="Z167" s="169"/>
      <c r="AA167" s="169"/>
      <c r="AB167" s="169"/>
      <c r="AC167" s="104"/>
      <c r="AD167" s="169"/>
      <c r="AE167" s="169"/>
      <c r="AF167" s="103"/>
      <c r="AG167" s="280"/>
      <c r="AH167" s="1"/>
      <c r="AI167" s="21"/>
      <c r="AJ167" s="21"/>
      <c r="AK167" s="21"/>
      <c r="AL167" s="21"/>
      <c r="AM167" s="21"/>
      <c r="AN167" s="21"/>
      <c r="AP167" s="21"/>
      <c r="AQ167" s="21"/>
    </row>
    <row r="168" spans="1:43" s="53" customFormat="1" ht="12.75" x14ac:dyDescent="0.2">
      <c r="A168" s="48"/>
      <c r="B168" s="335"/>
      <c r="C168" s="236"/>
      <c r="D168" s="236"/>
      <c r="F168" s="13"/>
      <c r="G168" s="13"/>
      <c r="I168" s="326"/>
      <c r="J168" s="21"/>
      <c r="K168" s="21"/>
      <c r="L168" s="13"/>
      <c r="M168" s="50"/>
      <c r="N168" s="98"/>
      <c r="O168" s="50"/>
      <c r="P168" s="185"/>
      <c r="Q168" s="450"/>
      <c r="R168" s="21"/>
      <c r="S168" s="13"/>
      <c r="T168" s="369"/>
      <c r="U168" s="360"/>
      <c r="V168" s="361"/>
      <c r="W168" s="361"/>
      <c r="X168" s="361"/>
      <c r="Y168" s="362"/>
      <c r="Z168" s="169"/>
      <c r="AA168" s="169"/>
      <c r="AB168" s="169"/>
      <c r="AC168" s="104"/>
      <c r="AD168" s="169"/>
      <c r="AE168" s="169"/>
      <c r="AF168" s="103"/>
      <c r="AG168" s="280"/>
      <c r="AH168" s="1"/>
      <c r="AI168" s="21"/>
      <c r="AJ168" s="21"/>
      <c r="AK168" s="21"/>
      <c r="AL168" s="21"/>
      <c r="AM168" s="21"/>
      <c r="AN168" s="21"/>
      <c r="AP168" s="21"/>
      <c r="AQ168" s="21"/>
    </row>
    <row r="169" spans="1:43" ht="12.75" x14ac:dyDescent="0.2">
      <c r="A169" s="48"/>
      <c r="B169" s="335"/>
      <c r="C169" s="236"/>
      <c r="D169" s="236"/>
      <c r="P169" s="185"/>
      <c r="Q169" s="450"/>
      <c r="T169" s="369"/>
      <c r="U169" s="360"/>
      <c r="V169" s="361"/>
      <c r="W169" s="361"/>
      <c r="X169" s="361"/>
      <c r="Y169" s="362"/>
      <c r="Z169" s="169"/>
      <c r="AA169" s="169"/>
      <c r="AB169" s="169"/>
      <c r="AC169" s="104"/>
      <c r="AD169" s="169"/>
      <c r="AE169" s="169"/>
      <c r="AF169" s="103"/>
      <c r="AG169" s="280"/>
      <c r="AO169" s="53"/>
    </row>
    <row r="170" spans="1:43" ht="12.75" x14ac:dyDescent="0.2">
      <c r="A170" s="48"/>
      <c r="B170" s="335"/>
      <c r="C170" s="236"/>
      <c r="D170" s="236"/>
      <c r="P170" s="185"/>
      <c r="Q170" s="450"/>
      <c r="T170" s="369"/>
      <c r="U170" s="360"/>
      <c r="V170" s="361"/>
      <c r="W170" s="361"/>
      <c r="X170" s="361"/>
      <c r="Y170" s="362"/>
      <c r="Z170" s="169"/>
      <c r="AA170" s="169"/>
      <c r="AB170" s="169"/>
      <c r="AC170" s="104"/>
      <c r="AD170" s="169"/>
      <c r="AE170" s="169"/>
      <c r="AF170" s="103"/>
      <c r="AG170" s="280"/>
      <c r="AO170" s="53"/>
    </row>
    <row r="171" spans="1:43" ht="12.75" x14ac:dyDescent="0.2">
      <c r="A171" s="48"/>
      <c r="B171" s="335"/>
      <c r="C171" s="236"/>
      <c r="D171" s="236"/>
      <c r="P171" s="185"/>
      <c r="Q171" s="450"/>
      <c r="T171" s="369"/>
      <c r="U171" s="190"/>
      <c r="V171" s="191"/>
      <c r="W171" s="191"/>
      <c r="X171" s="191"/>
      <c r="Y171" s="124"/>
      <c r="Z171" s="169"/>
      <c r="AA171" s="169"/>
      <c r="AB171" s="169"/>
      <c r="AC171" s="104"/>
      <c r="AD171" s="169"/>
      <c r="AE171" s="169"/>
      <c r="AF171" s="103"/>
      <c r="AG171" s="280"/>
      <c r="AO171" s="53"/>
    </row>
    <row r="172" spans="1:43" ht="12.75" x14ac:dyDescent="0.2">
      <c r="A172" s="48"/>
      <c r="B172" s="335"/>
      <c r="C172" s="236"/>
      <c r="D172" s="236"/>
      <c r="P172" s="185"/>
      <c r="Q172" s="450"/>
      <c r="T172" s="369"/>
      <c r="U172" s="190"/>
      <c r="V172" s="191"/>
      <c r="W172" s="146"/>
      <c r="X172" s="190"/>
      <c r="Y172" s="124"/>
      <c r="Z172" s="169"/>
      <c r="AA172" s="169"/>
      <c r="AB172" s="103"/>
      <c r="AC172" s="104"/>
      <c r="AD172" s="103"/>
      <c r="AE172" s="103"/>
      <c r="AF172" s="103"/>
      <c r="AG172" s="280"/>
      <c r="AO172" s="53"/>
    </row>
    <row r="173" spans="1:43" ht="12.75" x14ac:dyDescent="0.2">
      <c r="A173" s="48"/>
      <c r="B173" s="335"/>
      <c r="C173" s="236"/>
      <c r="D173" s="236"/>
      <c r="P173" s="185"/>
      <c r="Q173" s="450"/>
      <c r="T173" s="369"/>
      <c r="U173" s="190"/>
      <c r="V173" s="191"/>
      <c r="W173" s="146"/>
      <c r="X173" s="190"/>
      <c r="Y173" s="124"/>
      <c r="Z173" s="169"/>
      <c r="AA173" s="169"/>
      <c r="AB173" s="103"/>
      <c r="AC173" s="104"/>
      <c r="AD173" s="103"/>
      <c r="AE173" s="103"/>
      <c r="AF173" s="103"/>
      <c r="AG173" s="280"/>
      <c r="AO173" s="53"/>
    </row>
    <row r="174" spans="1:43" ht="12.75" x14ac:dyDescent="0.2">
      <c r="A174" s="48"/>
      <c r="B174" s="335"/>
      <c r="C174" s="236"/>
      <c r="D174" s="236"/>
      <c r="P174" s="185"/>
      <c r="Q174" s="450"/>
      <c r="T174" s="369"/>
      <c r="U174" s="190"/>
      <c r="V174" s="191"/>
      <c r="W174" s="146"/>
      <c r="X174" s="190"/>
      <c r="Y174" s="124"/>
      <c r="Z174" s="169"/>
      <c r="AA174" s="169"/>
      <c r="AB174" s="103"/>
      <c r="AC174" s="104"/>
      <c r="AD174" s="103"/>
      <c r="AE174" s="103"/>
      <c r="AF174" s="103"/>
      <c r="AG174" s="280"/>
      <c r="AO174" s="53"/>
    </row>
    <row r="175" spans="1:43" ht="12.75" x14ac:dyDescent="0.2">
      <c r="A175" s="48"/>
      <c r="B175" s="335"/>
      <c r="C175" s="236"/>
      <c r="D175" s="236"/>
      <c r="P175" s="185"/>
      <c r="Q175" s="450"/>
      <c r="T175" s="369"/>
      <c r="U175" s="190"/>
      <c r="V175" s="191"/>
      <c r="W175" s="146"/>
      <c r="X175" s="190"/>
      <c r="Y175" s="124"/>
      <c r="Z175" s="169"/>
      <c r="AA175" s="169"/>
      <c r="AB175" s="103"/>
      <c r="AC175" s="104"/>
      <c r="AD175" s="103"/>
      <c r="AE175" s="103"/>
      <c r="AF175" s="103"/>
      <c r="AG175" s="280"/>
      <c r="AO175" s="53"/>
    </row>
    <row r="176" spans="1:43" ht="12.75" x14ac:dyDescent="0.2">
      <c r="A176" s="48"/>
      <c r="B176" s="335"/>
      <c r="C176" s="236"/>
      <c r="D176" s="236"/>
      <c r="P176" s="185"/>
      <c r="Q176" s="450"/>
      <c r="T176" s="369"/>
      <c r="U176" s="190"/>
      <c r="V176" s="191"/>
      <c r="W176" s="146"/>
      <c r="X176" s="190"/>
      <c r="Y176" s="124"/>
      <c r="Z176" s="169"/>
      <c r="AA176" s="169"/>
      <c r="AB176" s="103"/>
      <c r="AC176" s="104"/>
      <c r="AD176" s="103"/>
      <c r="AE176" s="103"/>
      <c r="AF176" s="103"/>
      <c r="AG176" s="280"/>
      <c r="AO176" s="53"/>
    </row>
    <row r="177" spans="1:43" ht="12.75" x14ac:dyDescent="0.2">
      <c r="A177" s="48"/>
      <c r="B177" s="335"/>
      <c r="C177" s="236"/>
      <c r="D177" s="236"/>
      <c r="P177" s="185"/>
      <c r="Q177" s="450"/>
      <c r="T177" s="369"/>
      <c r="U177" s="190"/>
      <c r="V177" s="191"/>
      <c r="W177" s="146"/>
      <c r="X177" s="190"/>
      <c r="Y177" s="124"/>
      <c r="Z177" s="169"/>
      <c r="AA177" s="169"/>
      <c r="AB177" s="103"/>
      <c r="AC177" s="104"/>
      <c r="AD177" s="103"/>
      <c r="AE177" s="103"/>
      <c r="AF177" s="103"/>
      <c r="AG177" s="280"/>
      <c r="AO177" s="53"/>
      <c r="AP177" s="53"/>
      <c r="AQ177" s="53"/>
    </row>
    <row r="178" spans="1:43" ht="12.75" x14ac:dyDescent="0.2">
      <c r="A178" s="48"/>
      <c r="B178" s="335"/>
      <c r="C178" s="236"/>
      <c r="D178" s="236"/>
      <c r="P178" s="185"/>
      <c r="Q178" s="450"/>
      <c r="T178" s="369"/>
      <c r="U178" s="190"/>
      <c r="V178" s="191"/>
      <c r="W178" s="146"/>
      <c r="X178" s="190"/>
      <c r="Y178" s="124"/>
      <c r="Z178" s="169"/>
      <c r="AA178" s="169"/>
      <c r="AB178" s="103"/>
      <c r="AC178" s="104"/>
      <c r="AD178" s="103"/>
      <c r="AE178" s="103"/>
      <c r="AF178" s="103"/>
      <c r="AG178" s="280"/>
      <c r="AO178" s="53"/>
      <c r="AP178" s="53"/>
      <c r="AQ178" s="53"/>
    </row>
    <row r="179" spans="1:43" s="53" customFormat="1" ht="12.75" x14ac:dyDescent="0.2">
      <c r="A179" s="48"/>
      <c r="B179" s="335"/>
      <c r="C179" s="236"/>
      <c r="D179" s="236"/>
      <c r="F179" s="13"/>
      <c r="G179" s="13"/>
      <c r="I179" s="326"/>
      <c r="J179" s="21"/>
      <c r="K179" s="21"/>
      <c r="L179" s="13"/>
      <c r="M179" s="50"/>
      <c r="N179" s="98"/>
      <c r="O179" s="50"/>
      <c r="P179" s="185"/>
      <c r="Q179" s="450"/>
      <c r="R179" s="21"/>
      <c r="S179" s="13"/>
      <c r="T179" s="369"/>
      <c r="U179" s="190"/>
      <c r="V179" s="191"/>
      <c r="W179" s="146"/>
      <c r="X179" s="190"/>
      <c r="Y179" s="124"/>
      <c r="Z179" s="169"/>
      <c r="AA179" s="169"/>
      <c r="AB179" s="103"/>
      <c r="AC179" s="104"/>
      <c r="AD179" s="103"/>
      <c r="AE179" s="103"/>
      <c r="AF179" s="103"/>
      <c r="AG179" s="280"/>
      <c r="AH179" s="1"/>
      <c r="AI179" s="21"/>
      <c r="AJ179" s="21"/>
      <c r="AK179" s="21"/>
      <c r="AL179" s="21"/>
      <c r="AM179" s="21"/>
      <c r="AN179" s="21"/>
    </row>
    <row r="180" spans="1:43" s="53" customFormat="1" ht="12.75" x14ac:dyDescent="0.2">
      <c r="A180" s="48"/>
      <c r="B180" s="335"/>
      <c r="C180" s="236"/>
      <c r="D180" s="236"/>
      <c r="F180" s="13"/>
      <c r="G180" s="13"/>
      <c r="I180" s="326"/>
      <c r="J180" s="21"/>
      <c r="K180" s="21"/>
      <c r="L180" s="13"/>
      <c r="M180" s="50"/>
      <c r="N180" s="98"/>
      <c r="O180" s="50"/>
      <c r="P180" s="185"/>
      <c r="Q180" s="450"/>
      <c r="R180" s="21"/>
      <c r="S180" s="13"/>
      <c r="T180" s="369"/>
      <c r="U180" s="190"/>
      <c r="V180" s="191"/>
      <c r="W180" s="146"/>
      <c r="X180" s="190"/>
      <c r="Y180" s="124"/>
      <c r="Z180" s="169"/>
      <c r="AA180" s="169"/>
      <c r="AB180" s="103"/>
      <c r="AC180" s="104"/>
      <c r="AD180" s="103"/>
      <c r="AE180" s="103"/>
      <c r="AF180" s="103"/>
      <c r="AG180" s="280"/>
      <c r="AH180" s="1"/>
      <c r="AI180" s="21"/>
      <c r="AJ180" s="21"/>
      <c r="AK180" s="21"/>
      <c r="AL180" s="21"/>
      <c r="AM180" s="21"/>
      <c r="AN180" s="21"/>
    </row>
    <row r="181" spans="1:43" s="53" customFormat="1" ht="12.75" x14ac:dyDescent="0.2">
      <c r="A181" s="48"/>
      <c r="B181" s="335"/>
      <c r="C181" s="236"/>
      <c r="D181" s="236"/>
      <c r="F181" s="13"/>
      <c r="G181" s="13"/>
      <c r="I181" s="326"/>
      <c r="J181" s="21"/>
      <c r="K181" s="21"/>
      <c r="L181" s="13"/>
      <c r="M181" s="50"/>
      <c r="N181" s="98"/>
      <c r="O181" s="50"/>
      <c r="P181" s="185"/>
      <c r="Q181" s="450"/>
      <c r="R181" s="21"/>
      <c r="S181" s="13"/>
      <c r="T181" s="369"/>
      <c r="U181" s="190"/>
      <c r="V181" s="191"/>
      <c r="W181" s="146"/>
      <c r="X181" s="190"/>
      <c r="Y181" s="124"/>
      <c r="Z181" s="169"/>
      <c r="AA181" s="169"/>
      <c r="AB181" s="103"/>
      <c r="AC181" s="104"/>
      <c r="AD181" s="103"/>
      <c r="AE181" s="103"/>
      <c r="AF181" s="103"/>
      <c r="AG181" s="280"/>
      <c r="AH181" s="1"/>
      <c r="AI181" s="21"/>
      <c r="AJ181" s="21"/>
      <c r="AK181" s="21"/>
      <c r="AL181" s="21"/>
      <c r="AM181" s="21"/>
      <c r="AN181" s="21"/>
    </row>
    <row r="182" spans="1:43" s="53" customFormat="1" ht="12.75" x14ac:dyDescent="0.2">
      <c r="A182" s="48"/>
      <c r="B182" s="335"/>
      <c r="C182" s="236"/>
      <c r="D182" s="236"/>
      <c r="F182" s="13"/>
      <c r="G182" s="13"/>
      <c r="I182" s="326"/>
      <c r="J182" s="21"/>
      <c r="K182" s="21"/>
      <c r="L182" s="13"/>
      <c r="M182" s="50"/>
      <c r="N182" s="98"/>
      <c r="O182" s="50"/>
      <c r="P182" s="185"/>
      <c r="Q182" s="450"/>
      <c r="R182" s="21"/>
      <c r="S182" s="13"/>
      <c r="T182" s="369"/>
      <c r="U182" s="190"/>
      <c r="V182" s="191"/>
      <c r="W182" s="146"/>
      <c r="X182" s="190"/>
      <c r="Y182" s="124"/>
      <c r="Z182" s="169"/>
      <c r="AA182" s="169"/>
      <c r="AB182" s="103"/>
      <c r="AC182" s="104"/>
      <c r="AD182" s="103"/>
      <c r="AE182" s="103"/>
      <c r="AF182" s="103"/>
      <c r="AG182" s="280"/>
      <c r="AH182" s="1"/>
      <c r="AI182" s="21"/>
      <c r="AJ182" s="21"/>
      <c r="AK182" s="21"/>
      <c r="AL182" s="21"/>
      <c r="AM182" s="21"/>
      <c r="AN182" s="21"/>
    </row>
    <row r="183" spans="1:43" s="53" customFormat="1" ht="12.75" x14ac:dyDescent="0.2">
      <c r="A183" s="48"/>
      <c r="B183" s="335"/>
      <c r="C183" s="236"/>
      <c r="D183" s="236"/>
      <c r="F183" s="13"/>
      <c r="G183" s="13"/>
      <c r="I183" s="326"/>
      <c r="J183" s="21"/>
      <c r="K183" s="21"/>
      <c r="L183" s="13"/>
      <c r="M183" s="50"/>
      <c r="N183" s="98"/>
      <c r="O183" s="50"/>
      <c r="P183" s="185"/>
      <c r="Q183" s="450"/>
      <c r="R183" s="21"/>
      <c r="S183" s="13"/>
      <c r="T183" s="369"/>
      <c r="U183" s="190"/>
      <c r="V183" s="191"/>
      <c r="W183" s="146"/>
      <c r="X183" s="190"/>
      <c r="Y183" s="124"/>
      <c r="Z183" s="169"/>
      <c r="AA183" s="169"/>
      <c r="AB183" s="103"/>
      <c r="AC183" s="104"/>
      <c r="AD183" s="103"/>
      <c r="AE183" s="103"/>
      <c r="AF183" s="103"/>
      <c r="AG183" s="280"/>
      <c r="AH183" s="1"/>
      <c r="AI183" s="21"/>
      <c r="AJ183" s="21"/>
      <c r="AK183" s="21"/>
      <c r="AL183" s="21"/>
      <c r="AM183" s="21"/>
      <c r="AN183" s="21"/>
    </row>
    <row r="184" spans="1:43" s="53" customFormat="1" ht="12.75" x14ac:dyDescent="0.2">
      <c r="A184" s="48"/>
      <c r="B184" s="335"/>
      <c r="C184" s="236"/>
      <c r="D184" s="236"/>
      <c r="F184" s="13"/>
      <c r="G184" s="13"/>
      <c r="I184" s="326"/>
      <c r="J184" s="21"/>
      <c r="K184" s="21"/>
      <c r="L184" s="13"/>
      <c r="M184" s="50"/>
      <c r="N184" s="98"/>
      <c r="O184" s="50"/>
      <c r="P184" s="185"/>
      <c r="Q184" s="450"/>
      <c r="R184" s="21"/>
      <c r="S184" s="13"/>
      <c r="T184" s="369"/>
      <c r="U184" s="190"/>
      <c r="V184" s="191"/>
      <c r="W184" s="146"/>
      <c r="X184" s="190"/>
      <c r="Y184" s="124"/>
      <c r="Z184" s="169"/>
      <c r="AA184" s="169"/>
      <c r="AB184" s="103"/>
      <c r="AC184" s="104"/>
      <c r="AD184" s="103"/>
      <c r="AE184" s="103"/>
      <c r="AF184" s="103"/>
      <c r="AG184" s="280"/>
      <c r="AH184" s="1"/>
      <c r="AI184" s="21"/>
      <c r="AJ184" s="21"/>
      <c r="AK184" s="21"/>
      <c r="AL184" s="21"/>
      <c r="AM184" s="21"/>
      <c r="AN184" s="21"/>
    </row>
    <row r="185" spans="1:43" s="53" customFormat="1" ht="12.75" x14ac:dyDescent="0.2">
      <c r="A185" s="48"/>
      <c r="B185" s="335"/>
      <c r="C185" s="236"/>
      <c r="D185" s="236"/>
      <c r="F185" s="13"/>
      <c r="G185" s="13"/>
      <c r="I185" s="326"/>
      <c r="J185" s="21"/>
      <c r="K185" s="21"/>
      <c r="L185" s="13"/>
      <c r="M185" s="50"/>
      <c r="N185" s="98"/>
      <c r="O185" s="50"/>
      <c r="P185" s="185"/>
      <c r="Q185" s="450"/>
      <c r="R185" s="21"/>
      <c r="S185" s="13"/>
      <c r="T185" s="369"/>
      <c r="U185" s="190"/>
      <c r="V185" s="191"/>
      <c r="W185" s="146"/>
      <c r="X185" s="190"/>
      <c r="Y185" s="124"/>
      <c r="Z185" s="169"/>
      <c r="AA185" s="169"/>
      <c r="AB185" s="103"/>
      <c r="AC185" s="104"/>
      <c r="AD185" s="103"/>
      <c r="AE185" s="103"/>
      <c r="AF185" s="103"/>
      <c r="AG185" s="280"/>
      <c r="AH185" s="1"/>
      <c r="AI185" s="21"/>
      <c r="AJ185" s="21"/>
      <c r="AK185" s="21"/>
      <c r="AL185" s="21"/>
      <c r="AM185" s="21"/>
      <c r="AN185" s="21"/>
    </row>
    <row r="186" spans="1:43" s="53" customFormat="1" ht="12.75" x14ac:dyDescent="0.2">
      <c r="A186" s="48"/>
      <c r="B186" s="335"/>
      <c r="C186" s="236"/>
      <c r="D186" s="236"/>
      <c r="F186" s="13"/>
      <c r="G186" s="13"/>
      <c r="I186" s="326"/>
      <c r="J186" s="21"/>
      <c r="K186" s="21"/>
      <c r="L186" s="13"/>
      <c r="M186" s="50"/>
      <c r="N186" s="98"/>
      <c r="O186" s="50"/>
      <c r="P186" s="185"/>
      <c r="Q186" s="450"/>
      <c r="R186" s="21"/>
      <c r="S186" s="13"/>
      <c r="T186" s="369"/>
      <c r="U186" s="190"/>
      <c r="V186" s="191"/>
      <c r="W186" s="146"/>
      <c r="X186" s="190"/>
      <c r="Y186" s="124"/>
      <c r="Z186" s="169"/>
      <c r="AA186" s="169"/>
      <c r="AB186" s="103"/>
      <c r="AC186" s="104"/>
      <c r="AD186" s="103"/>
      <c r="AE186" s="103"/>
      <c r="AF186" s="103"/>
      <c r="AG186" s="280"/>
      <c r="AH186" s="1"/>
      <c r="AI186" s="21"/>
      <c r="AJ186" s="21"/>
      <c r="AK186" s="21"/>
      <c r="AL186" s="21"/>
      <c r="AM186" s="21"/>
      <c r="AN186" s="21"/>
    </row>
    <row r="187" spans="1:43" s="53" customFormat="1" ht="12.75" x14ac:dyDescent="0.2">
      <c r="A187" s="48"/>
      <c r="B187" s="335"/>
      <c r="C187" s="236"/>
      <c r="D187" s="236"/>
      <c r="F187" s="13"/>
      <c r="G187" s="13"/>
      <c r="I187" s="326"/>
      <c r="J187" s="21"/>
      <c r="K187" s="21"/>
      <c r="L187" s="13"/>
      <c r="M187" s="50"/>
      <c r="N187" s="98"/>
      <c r="O187" s="50"/>
      <c r="P187" s="185"/>
      <c r="Q187" s="450"/>
      <c r="R187" s="21"/>
      <c r="S187" s="13"/>
      <c r="T187" s="369"/>
      <c r="U187" s="190"/>
      <c r="V187" s="191"/>
      <c r="W187" s="146"/>
      <c r="X187" s="190"/>
      <c r="Y187" s="124"/>
      <c r="Z187" s="169"/>
      <c r="AA187" s="169"/>
      <c r="AB187" s="103"/>
      <c r="AC187" s="104"/>
      <c r="AD187" s="103"/>
      <c r="AE187" s="103"/>
      <c r="AF187" s="103"/>
      <c r="AG187" s="280"/>
      <c r="AH187" s="1"/>
      <c r="AI187" s="21"/>
      <c r="AJ187" s="21"/>
      <c r="AK187" s="21"/>
      <c r="AL187" s="21"/>
      <c r="AM187" s="21"/>
      <c r="AN187" s="21"/>
    </row>
    <row r="188" spans="1:43" s="53" customFormat="1" ht="12.75" x14ac:dyDescent="0.2">
      <c r="A188" s="48"/>
      <c r="B188" s="335"/>
      <c r="C188" s="236"/>
      <c r="D188" s="236"/>
      <c r="F188" s="13"/>
      <c r="G188" s="13"/>
      <c r="I188" s="326"/>
      <c r="J188" s="21"/>
      <c r="K188" s="21"/>
      <c r="L188" s="13"/>
      <c r="M188" s="50"/>
      <c r="N188" s="98"/>
      <c r="O188" s="50"/>
      <c r="P188" s="185"/>
      <c r="Q188" s="450"/>
      <c r="R188" s="21"/>
      <c r="S188" s="13"/>
      <c r="T188" s="369"/>
      <c r="U188" s="190"/>
      <c r="V188" s="191"/>
      <c r="W188" s="146"/>
      <c r="X188" s="190"/>
      <c r="Y188" s="124"/>
      <c r="Z188" s="169"/>
      <c r="AA188" s="169"/>
      <c r="AB188" s="103"/>
      <c r="AC188" s="104"/>
      <c r="AD188" s="103"/>
      <c r="AE188" s="103"/>
      <c r="AF188" s="103"/>
      <c r="AG188" s="280"/>
      <c r="AH188" s="1"/>
      <c r="AI188" s="21"/>
      <c r="AJ188" s="21"/>
      <c r="AK188" s="21"/>
      <c r="AL188" s="21"/>
      <c r="AM188" s="21"/>
      <c r="AN188" s="21"/>
    </row>
    <row r="189" spans="1:43" s="53" customFormat="1" ht="12.75" x14ac:dyDescent="0.2">
      <c r="A189" s="48"/>
      <c r="B189" s="335"/>
      <c r="C189" s="236"/>
      <c r="D189" s="236"/>
      <c r="F189" s="13"/>
      <c r="G189" s="13"/>
      <c r="I189" s="326"/>
      <c r="J189" s="21"/>
      <c r="K189" s="21"/>
      <c r="L189" s="13"/>
      <c r="M189" s="50"/>
      <c r="N189" s="98"/>
      <c r="O189" s="50"/>
      <c r="P189" s="185"/>
      <c r="Q189" s="450"/>
      <c r="R189" s="21"/>
      <c r="S189" s="13"/>
      <c r="T189" s="369"/>
      <c r="U189" s="190"/>
      <c r="V189" s="191"/>
      <c r="W189" s="146"/>
      <c r="X189" s="190"/>
      <c r="Y189" s="124"/>
      <c r="Z189" s="169"/>
      <c r="AA189" s="169"/>
      <c r="AB189" s="103"/>
      <c r="AC189" s="104"/>
      <c r="AD189" s="103"/>
      <c r="AE189" s="103"/>
      <c r="AF189" s="103"/>
      <c r="AG189" s="280"/>
      <c r="AH189" s="1"/>
      <c r="AI189" s="21"/>
      <c r="AJ189" s="21"/>
      <c r="AK189" s="21"/>
      <c r="AL189" s="21"/>
      <c r="AM189" s="21"/>
      <c r="AN189" s="21"/>
    </row>
    <row r="190" spans="1:43" s="53" customFormat="1" ht="12.75" x14ac:dyDescent="0.2">
      <c r="A190" s="48"/>
      <c r="B190" s="335"/>
      <c r="C190" s="236"/>
      <c r="D190" s="236"/>
      <c r="F190" s="13"/>
      <c r="G190" s="13"/>
      <c r="I190" s="326"/>
      <c r="J190" s="21"/>
      <c r="K190" s="21"/>
      <c r="L190" s="13"/>
      <c r="M190" s="50"/>
      <c r="N190" s="98"/>
      <c r="O190" s="50"/>
      <c r="P190" s="185"/>
      <c r="Q190" s="450"/>
      <c r="R190" s="21"/>
      <c r="S190" s="13"/>
      <c r="T190" s="369"/>
      <c r="U190" s="190"/>
      <c r="V190" s="191"/>
      <c r="W190" s="146"/>
      <c r="X190" s="190"/>
      <c r="Y190" s="124"/>
      <c r="Z190" s="169"/>
      <c r="AA190" s="169"/>
      <c r="AB190" s="103"/>
      <c r="AC190" s="104"/>
      <c r="AD190" s="103"/>
      <c r="AE190" s="103"/>
      <c r="AF190" s="103"/>
      <c r="AG190" s="280"/>
      <c r="AH190" s="1"/>
      <c r="AI190" s="21"/>
      <c r="AJ190" s="21"/>
      <c r="AK190" s="21"/>
      <c r="AL190" s="21"/>
      <c r="AM190" s="21"/>
      <c r="AN190" s="21"/>
    </row>
    <row r="191" spans="1:43" s="53" customFormat="1" ht="12.75" x14ac:dyDescent="0.2">
      <c r="A191" s="48"/>
      <c r="B191" s="335"/>
      <c r="C191" s="236"/>
      <c r="D191" s="236"/>
      <c r="F191" s="13"/>
      <c r="G191" s="13"/>
      <c r="I191" s="326"/>
      <c r="J191" s="21"/>
      <c r="K191" s="21"/>
      <c r="L191" s="13"/>
      <c r="M191" s="50"/>
      <c r="N191" s="98"/>
      <c r="O191" s="50"/>
      <c r="P191" s="185"/>
      <c r="Q191" s="450"/>
      <c r="R191" s="21"/>
      <c r="S191" s="13"/>
      <c r="T191" s="369"/>
      <c r="U191" s="190"/>
      <c r="V191" s="191"/>
      <c r="W191" s="146"/>
      <c r="X191" s="190"/>
      <c r="Y191" s="124"/>
      <c r="Z191" s="169"/>
      <c r="AA191" s="169"/>
      <c r="AB191" s="103"/>
      <c r="AC191" s="104"/>
      <c r="AD191" s="103"/>
      <c r="AE191" s="103"/>
      <c r="AF191" s="103"/>
      <c r="AG191" s="280"/>
      <c r="AH191" s="1"/>
      <c r="AI191" s="21"/>
      <c r="AJ191" s="21"/>
      <c r="AK191" s="21"/>
      <c r="AL191" s="21"/>
      <c r="AM191" s="21"/>
      <c r="AN191" s="21"/>
    </row>
    <row r="192" spans="1:43" s="53" customFormat="1" ht="12.75" x14ac:dyDescent="0.2">
      <c r="A192" s="48"/>
      <c r="B192" s="335"/>
      <c r="C192" s="236"/>
      <c r="D192" s="236"/>
      <c r="F192" s="13"/>
      <c r="G192" s="13"/>
      <c r="I192" s="326"/>
      <c r="J192" s="21"/>
      <c r="K192" s="21"/>
      <c r="L192" s="13"/>
      <c r="M192" s="50"/>
      <c r="N192" s="98"/>
      <c r="O192" s="50"/>
      <c r="P192" s="185"/>
      <c r="Q192" s="450"/>
      <c r="R192" s="21"/>
      <c r="S192" s="13"/>
      <c r="T192" s="369"/>
      <c r="U192" s="190"/>
      <c r="V192" s="191"/>
      <c r="W192" s="146"/>
      <c r="X192" s="190"/>
      <c r="Y192" s="124"/>
      <c r="Z192" s="169"/>
      <c r="AA192" s="169"/>
      <c r="AB192" s="103"/>
      <c r="AC192" s="104"/>
      <c r="AD192" s="103"/>
      <c r="AE192" s="103"/>
      <c r="AF192" s="103"/>
      <c r="AG192" s="280"/>
      <c r="AH192" s="1"/>
      <c r="AI192" s="21"/>
      <c r="AJ192" s="21"/>
      <c r="AK192" s="21"/>
      <c r="AL192" s="21"/>
      <c r="AM192" s="21"/>
      <c r="AN192" s="21"/>
    </row>
    <row r="193" spans="1:40" s="53" customFormat="1" ht="12.75" x14ac:dyDescent="0.2">
      <c r="A193" s="48"/>
      <c r="B193" s="335"/>
      <c r="C193" s="236"/>
      <c r="D193" s="236"/>
      <c r="F193" s="13"/>
      <c r="G193" s="13"/>
      <c r="I193" s="326"/>
      <c r="J193" s="21"/>
      <c r="K193" s="21"/>
      <c r="L193" s="13"/>
      <c r="M193" s="50"/>
      <c r="N193" s="98"/>
      <c r="O193" s="50"/>
      <c r="P193" s="185"/>
      <c r="Q193" s="450"/>
      <c r="R193" s="21"/>
      <c r="S193" s="13"/>
      <c r="T193" s="369"/>
      <c r="U193" s="190"/>
      <c r="V193" s="191"/>
      <c r="W193" s="146"/>
      <c r="X193" s="190"/>
      <c r="Y193" s="124"/>
      <c r="Z193" s="169"/>
      <c r="AA193" s="169"/>
      <c r="AB193" s="103"/>
      <c r="AC193" s="104"/>
      <c r="AD193" s="103"/>
      <c r="AE193" s="103"/>
      <c r="AF193" s="103"/>
      <c r="AG193" s="280"/>
      <c r="AH193" s="1"/>
      <c r="AI193" s="21"/>
      <c r="AJ193" s="21"/>
      <c r="AK193" s="21"/>
      <c r="AL193" s="21"/>
      <c r="AM193" s="21"/>
      <c r="AN193" s="21"/>
    </row>
    <row r="194" spans="1:40" s="53" customFormat="1" ht="12.75" x14ac:dyDescent="0.2">
      <c r="A194" s="48"/>
      <c r="B194" s="335"/>
      <c r="C194" s="236"/>
      <c r="D194" s="236"/>
      <c r="F194" s="13"/>
      <c r="G194" s="13"/>
      <c r="I194" s="326"/>
      <c r="J194" s="21"/>
      <c r="K194" s="21"/>
      <c r="L194" s="13"/>
      <c r="M194" s="50"/>
      <c r="N194" s="98"/>
      <c r="O194" s="50"/>
      <c r="P194" s="185"/>
      <c r="Q194" s="450"/>
      <c r="R194" s="21"/>
      <c r="S194" s="13"/>
      <c r="T194" s="369"/>
      <c r="U194" s="190"/>
      <c r="V194" s="191"/>
      <c r="W194" s="146"/>
      <c r="X194" s="190"/>
      <c r="Y194" s="124"/>
      <c r="Z194" s="169"/>
      <c r="AA194" s="169"/>
      <c r="AB194" s="103"/>
      <c r="AC194" s="104"/>
      <c r="AD194" s="103"/>
      <c r="AE194" s="103"/>
      <c r="AF194" s="103"/>
      <c r="AG194" s="351"/>
      <c r="AH194" s="1"/>
      <c r="AI194" s="21"/>
      <c r="AJ194" s="21"/>
      <c r="AK194" s="21"/>
      <c r="AL194" s="21"/>
      <c r="AM194" s="21"/>
      <c r="AN194" s="21"/>
    </row>
    <row r="195" spans="1:40" s="53" customFormat="1" ht="12.75" x14ac:dyDescent="0.2">
      <c r="A195" s="48"/>
      <c r="B195" s="335"/>
      <c r="C195" s="236"/>
      <c r="D195" s="236"/>
      <c r="F195" s="13"/>
      <c r="G195" s="13"/>
      <c r="I195" s="326"/>
      <c r="J195" s="21"/>
      <c r="K195" s="21"/>
      <c r="L195" s="13"/>
      <c r="M195" s="50"/>
      <c r="N195" s="98"/>
      <c r="O195" s="50"/>
      <c r="P195" s="185"/>
      <c r="Q195" s="450"/>
      <c r="R195" s="21"/>
      <c r="S195" s="13"/>
      <c r="T195" s="369"/>
      <c r="U195" s="190"/>
      <c r="V195" s="191"/>
      <c r="W195" s="146"/>
      <c r="X195" s="190"/>
      <c r="Y195" s="124"/>
      <c r="Z195" s="169"/>
      <c r="AA195" s="169"/>
      <c r="AB195" s="103"/>
      <c r="AC195" s="104"/>
      <c r="AD195" s="103"/>
      <c r="AE195" s="103"/>
      <c r="AF195" s="103"/>
      <c r="AG195" s="351"/>
      <c r="AH195" s="1"/>
      <c r="AI195" s="21"/>
      <c r="AJ195" s="21"/>
      <c r="AK195" s="21"/>
      <c r="AL195" s="21"/>
      <c r="AM195" s="21"/>
      <c r="AN195" s="21"/>
    </row>
    <row r="196" spans="1:40" s="53" customFormat="1" ht="12.75" x14ac:dyDescent="0.2">
      <c r="A196" s="48"/>
      <c r="B196" s="335"/>
      <c r="C196" s="236"/>
      <c r="D196" s="236"/>
      <c r="F196" s="13"/>
      <c r="G196" s="13"/>
      <c r="I196" s="326"/>
      <c r="J196" s="21"/>
      <c r="K196" s="21"/>
      <c r="L196" s="13"/>
      <c r="M196" s="50"/>
      <c r="N196" s="98"/>
      <c r="O196" s="50"/>
      <c r="P196" s="185"/>
      <c r="Q196" s="450"/>
      <c r="R196" s="21"/>
      <c r="S196" s="13"/>
      <c r="T196" s="369"/>
      <c r="U196" s="190"/>
      <c r="V196" s="191"/>
      <c r="W196" s="146"/>
      <c r="X196" s="190"/>
      <c r="Y196" s="124"/>
      <c r="Z196" s="169"/>
      <c r="AA196" s="169"/>
      <c r="AB196" s="103"/>
      <c r="AC196" s="104"/>
      <c r="AD196" s="103"/>
      <c r="AE196" s="103"/>
      <c r="AF196" s="103"/>
      <c r="AG196" s="351"/>
      <c r="AH196" s="1"/>
      <c r="AI196" s="21"/>
      <c r="AJ196" s="21"/>
      <c r="AK196" s="21"/>
      <c r="AL196" s="21"/>
      <c r="AM196" s="21"/>
      <c r="AN196" s="21"/>
    </row>
    <row r="197" spans="1:40" s="53" customFormat="1" ht="12.75" x14ac:dyDescent="0.2">
      <c r="A197" s="48"/>
      <c r="B197" s="335"/>
      <c r="C197" s="236"/>
      <c r="D197" s="236"/>
      <c r="F197" s="13"/>
      <c r="G197" s="13"/>
      <c r="I197" s="326"/>
      <c r="J197" s="21"/>
      <c r="K197" s="21"/>
      <c r="L197" s="13"/>
      <c r="M197" s="50"/>
      <c r="N197" s="98"/>
      <c r="O197" s="50"/>
      <c r="P197" s="185"/>
      <c r="Q197" s="450"/>
      <c r="R197" s="21"/>
      <c r="S197" s="13"/>
      <c r="T197" s="369"/>
      <c r="U197" s="190"/>
      <c r="V197" s="191"/>
      <c r="W197" s="146"/>
      <c r="X197" s="190"/>
      <c r="Y197" s="124"/>
      <c r="Z197" s="169"/>
      <c r="AA197" s="169"/>
      <c r="AB197" s="103"/>
      <c r="AC197" s="104"/>
      <c r="AD197" s="103"/>
      <c r="AE197" s="103"/>
      <c r="AF197" s="103"/>
      <c r="AG197" s="351"/>
      <c r="AH197" s="1"/>
      <c r="AI197" s="21"/>
      <c r="AJ197" s="21"/>
      <c r="AK197" s="21"/>
      <c r="AL197" s="21"/>
      <c r="AM197" s="21"/>
      <c r="AN197" s="21"/>
    </row>
    <row r="198" spans="1:40" s="53" customFormat="1" ht="12.75" x14ac:dyDescent="0.2">
      <c r="A198" s="48"/>
      <c r="B198" s="335"/>
      <c r="C198" s="236"/>
      <c r="D198" s="236"/>
      <c r="F198" s="13"/>
      <c r="G198" s="13"/>
      <c r="I198" s="326"/>
      <c r="J198" s="21"/>
      <c r="K198" s="21"/>
      <c r="L198" s="13"/>
      <c r="M198" s="50"/>
      <c r="N198" s="98"/>
      <c r="O198" s="50"/>
      <c r="P198" s="185"/>
      <c r="Q198" s="450"/>
      <c r="R198" s="21"/>
      <c r="S198" s="13"/>
      <c r="T198" s="369"/>
      <c r="U198" s="190"/>
      <c r="V198" s="191"/>
      <c r="W198" s="146"/>
      <c r="X198" s="190"/>
      <c r="Y198" s="124"/>
      <c r="Z198" s="169"/>
      <c r="AA198" s="169"/>
      <c r="AB198" s="103"/>
      <c r="AC198" s="104"/>
      <c r="AD198" s="103"/>
      <c r="AE198" s="103"/>
      <c r="AF198" s="103"/>
      <c r="AG198" s="351"/>
      <c r="AH198" s="1"/>
      <c r="AI198" s="21"/>
      <c r="AJ198" s="21"/>
      <c r="AK198" s="21"/>
      <c r="AL198" s="21"/>
      <c r="AM198" s="21"/>
      <c r="AN198" s="21"/>
    </row>
    <row r="199" spans="1:40" s="53" customFormat="1" ht="12.75" x14ac:dyDescent="0.2">
      <c r="A199" s="48"/>
      <c r="B199" s="335"/>
      <c r="C199" s="236"/>
      <c r="D199" s="236"/>
      <c r="F199" s="13"/>
      <c r="G199" s="13"/>
      <c r="I199" s="326"/>
      <c r="J199" s="21"/>
      <c r="K199" s="21"/>
      <c r="L199" s="13"/>
      <c r="M199" s="50"/>
      <c r="N199" s="98"/>
      <c r="O199" s="50"/>
      <c r="P199" s="98"/>
      <c r="Q199" s="450"/>
      <c r="R199" s="21"/>
      <c r="S199" s="13"/>
      <c r="T199" s="369"/>
      <c r="U199" s="190"/>
      <c r="V199" s="191"/>
      <c r="W199" s="146"/>
      <c r="X199" s="190"/>
      <c r="Y199" s="124"/>
      <c r="Z199" s="169"/>
      <c r="AA199" s="169"/>
      <c r="AB199" s="103"/>
      <c r="AC199" s="104"/>
      <c r="AD199" s="103"/>
      <c r="AE199" s="103"/>
      <c r="AF199" s="103"/>
      <c r="AG199" s="351"/>
      <c r="AH199" s="1"/>
      <c r="AI199" s="21"/>
      <c r="AJ199" s="21"/>
      <c r="AK199" s="21"/>
      <c r="AL199" s="21"/>
      <c r="AM199" s="21"/>
      <c r="AN199" s="21"/>
    </row>
    <row r="200" spans="1:40" s="53" customFormat="1" ht="12.75" x14ac:dyDescent="0.2">
      <c r="A200" s="48"/>
      <c r="B200" s="335"/>
      <c r="C200" s="236"/>
      <c r="D200" s="236"/>
      <c r="F200" s="13"/>
      <c r="G200" s="13"/>
      <c r="I200" s="326"/>
      <c r="J200" s="21"/>
      <c r="K200" s="21"/>
      <c r="L200" s="13"/>
      <c r="M200" s="50"/>
      <c r="N200" s="98"/>
      <c r="O200" s="50"/>
      <c r="P200" s="98"/>
      <c r="Q200" s="450"/>
      <c r="R200" s="21"/>
      <c r="S200" s="13"/>
      <c r="T200" s="369"/>
      <c r="U200" s="190"/>
      <c r="V200" s="191"/>
      <c r="W200" s="146"/>
      <c r="X200" s="190"/>
      <c r="Y200" s="124"/>
      <c r="Z200" s="169"/>
      <c r="AA200" s="169"/>
      <c r="AB200" s="103"/>
      <c r="AC200" s="104"/>
      <c r="AD200" s="103"/>
      <c r="AE200" s="103"/>
      <c r="AF200" s="103"/>
      <c r="AG200" s="351"/>
      <c r="AH200" s="1"/>
      <c r="AI200" s="21"/>
      <c r="AJ200" s="21"/>
      <c r="AK200" s="21"/>
      <c r="AL200" s="21"/>
      <c r="AM200" s="21"/>
      <c r="AN200" s="21"/>
    </row>
    <row r="201" spans="1:40" s="53" customFormat="1" ht="12.75" x14ac:dyDescent="0.2">
      <c r="A201" s="48"/>
      <c r="B201" s="335"/>
      <c r="C201" s="236"/>
      <c r="D201" s="236"/>
      <c r="F201" s="13"/>
      <c r="G201" s="13"/>
      <c r="I201" s="326"/>
      <c r="J201" s="21"/>
      <c r="K201" s="21"/>
      <c r="L201" s="13"/>
      <c r="M201" s="50"/>
      <c r="N201" s="98"/>
      <c r="O201" s="50"/>
      <c r="P201" s="98"/>
      <c r="Q201" s="450"/>
      <c r="R201" s="21"/>
      <c r="S201" s="13"/>
      <c r="T201" s="369"/>
      <c r="U201" s="190"/>
      <c r="V201" s="191"/>
      <c r="W201" s="146"/>
      <c r="X201" s="190"/>
      <c r="Y201" s="124"/>
      <c r="Z201" s="169"/>
      <c r="AA201" s="169"/>
      <c r="AB201" s="103"/>
      <c r="AC201" s="104"/>
      <c r="AD201" s="103"/>
      <c r="AE201" s="103"/>
      <c r="AF201" s="103"/>
      <c r="AG201" s="280"/>
      <c r="AH201" s="1"/>
      <c r="AI201" s="21"/>
      <c r="AJ201" s="21"/>
      <c r="AK201" s="21"/>
      <c r="AL201" s="21"/>
      <c r="AM201" s="21"/>
      <c r="AN201" s="21"/>
    </row>
    <row r="202" spans="1:40" s="53" customFormat="1" ht="12.75" x14ac:dyDescent="0.2">
      <c r="A202" s="48"/>
      <c r="B202" s="335"/>
      <c r="C202" s="236"/>
      <c r="D202" s="236"/>
      <c r="F202" s="13"/>
      <c r="G202" s="13"/>
      <c r="I202" s="326"/>
      <c r="J202" s="21"/>
      <c r="K202" s="21"/>
      <c r="L202" s="13"/>
      <c r="M202" s="50"/>
      <c r="N202" s="98"/>
      <c r="O202" s="50"/>
      <c r="P202" s="98"/>
      <c r="Q202" s="450"/>
      <c r="R202" s="21"/>
      <c r="S202" s="13"/>
      <c r="T202" s="369"/>
      <c r="U202" s="190"/>
      <c r="V202" s="191"/>
      <c r="W202" s="146"/>
      <c r="X202" s="190"/>
      <c r="Y202" s="124"/>
      <c r="Z202" s="169"/>
      <c r="AA202" s="169"/>
      <c r="AB202" s="103"/>
      <c r="AC202" s="104"/>
      <c r="AD202" s="103"/>
      <c r="AE202" s="103"/>
      <c r="AF202" s="103"/>
      <c r="AG202" s="280"/>
      <c r="AH202" s="1"/>
      <c r="AI202" s="21"/>
      <c r="AJ202" s="21"/>
      <c r="AK202" s="21"/>
      <c r="AL202" s="21"/>
      <c r="AM202" s="21"/>
      <c r="AN202" s="21"/>
    </row>
    <row r="203" spans="1:40" s="53" customFormat="1" ht="12.75" x14ac:dyDescent="0.2">
      <c r="A203" s="48"/>
      <c r="B203" s="335"/>
      <c r="C203" s="236"/>
      <c r="D203" s="236"/>
      <c r="F203" s="13"/>
      <c r="G203" s="13"/>
      <c r="I203" s="326"/>
      <c r="J203" s="21"/>
      <c r="K203" s="21"/>
      <c r="L203" s="13"/>
      <c r="M203" s="50"/>
      <c r="N203" s="98"/>
      <c r="O203" s="50"/>
      <c r="P203" s="98"/>
      <c r="Q203" s="450"/>
      <c r="R203" s="21"/>
      <c r="S203" s="13"/>
      <c r="T203" s="369"/>
      <c r="U203" s="190"/>
      <c r="V203" s="191"/>
      <c r="W203" s="146"/>
      <c r="X203" s="190"/>
      <c r="Y203" s="124"/>
      <c r="Z203" s="169"/>
      <c r="AA203" s="169"/>
      <c r="AB203" s="103"/>
      <c r="AC203" s="104"/>
      <c r="AD203" s="103"/>
      <c r="AE203" s="103"/>
      <c r="AF203" s="103"/>
      <c r="AG203" s="280"/>
      <c r="AH203" s="1"/>
      <c r="AI203" s="21"/>
      <c r="AJ203" s="21"/>
      <c r="AK203" s="21"/>
      <c r="AL203" s="21"/>
      <c r="AM203" s="21"/>
      <c r="AN203" s="21"/>
    </row>
    <row r="204" spans="1:40" s="53" customFormat="1" ht="12.75" x14ac:dyDescent="0.2">
      <c r="A204" s="48"/>
      <c r="B204" s="335"/>
      <c r="C204" s="236"/>
      <c r="D204" s="236"/>
      <c r="F204" s="13"/>
      <c r="G204" s="13"/>
      <c r="I204" s="326"/>
      <c r="J204" s="21"/>
      <c r="K204" s="21"/>
      <c r="L204" s="13"/>
      <c r="M204" s="50"/>
      <c r="N204" s="98"/>
      <c r="O204" s="50"/>
      <c r="P204" s="98"/>
      <c r="Q204" s="450"/>
      <c r="R204" s="21"/>
      <c r="S204" s="13"/>
      <c r="T204" s="369"/>
      <c r="U204" s="190"/>
      <c r="V204" s="191"/>
      <c r="W204" s="146"/>
      <c r="X204" s="190"/>
      <c r="Y204" s="124"/>
      <c r="Z204" s="169"/>
      <c r="AA204" s="169"/>
      <c r="AB204" s="103"/>
      <c r="AC204" s="104"/>
      <c r="AD204" s="103"/>
      <c r="AE204" s="103"/>
      <c r="AF204" s="103"/>
      <c r="AG204" s="280"/>
      <c r="AH204" s="1"/>
      <c r="AI204" s="21"/>
      <c r="AJ204" s="21"/>
      <c r="AK204" s="21"/>
      <c r="AL204" s="21"/>
      <c r="AM204" s="21"/>
      <c r="AN204" s="21"/>
    </row>
    <row r="205" spans="1:40" s="53" customFormat="1" ht="12.75" x14ac:dyDescent="0.2">
      <c r="A205" s="48"/>
      <c r="B205" s="335"/>
      <c r="C205" s="236"/>
      <c r="D205" s="236"/>
      <c r="F205" s="13"/>
      <c r="G205" s="13"/>
      <c r="I205" s="326"/>
      <c r="J205" s="21"/>
      <c r="K205" s="21"/>
      <c r="L205" s="13"/>
      <c r="M205" s="50"/>
      <c r="N205" s="98"/>
      <c r="O205" s="50"/>
      <c r="P205" s="98"/>
      <c r="Q205" s="450"/>
      <c r="R205" s="21"/>
      <c r="S205" s="13"/>
      <c r="T205" s="369"/>
      <c r="U205" s="190"/>
      <c r="V205" s="191"/>
      <c r="W205" s="146"/>
      <c r="X205" s="190"/>
      <c r="Y205" s="124"/>
      <c r="Z205" s="169"/>
      <c r="AA205" s="169"/>
      <c r="AB205" s="103"/>
      <c r="AC205" s="104"/>
      <c r="AD205" s="103"/>
      <c r="AE205" s="103"/>
      <c r="AF205" s="103"/>
      <c r="AG205" s="280"/>
      <c r="AH205" s="1"/>
      <c r="AI205" s="21"/>
      <c r="AJ205" s="21"/>
      <c r="AK205" s="21"/>
      <c r="AL205" s="21"/>
      <c r="AM205" s="21"/>
      <c r="AN205" s="21"/>
    </row>
    <row r="206" spans="1:40" s="53" customFormat="1" ht="12.75" x14ac:dyDescent="0.2">
      <c r="A206" s="48"/>
      <c r="B206" s="335"/>
      <c r="C206" s="236"/>
      <c r="D206" s="236"/>
      <c r="F206" s="13"/>
      <c r="G206" s="13"/>
      <c r="I206" s="326"/>
      <c r="J206" s="21"/>
      <c r="K206" s="21"/>
      <c r="L206" s="13"/>
      <c r="M206" s="50"/>
      <c r="N206" s="98"/>
      <c r="O206" s="50"/>
      <c r="P206" s="98"/>
      <c r="Q206" s="450"/>
      <c r="R206" s="21"/>
      <c r="S206" s="13"/>
      <c r="T206" s="369"/>
      <c r="U206" s="190"/>
      <c r="V206" s="191"/>
      <c r="W206" s="146"/>
      <c r="X206" s="190"/>
      <c r="Y206" s="124"/>
      <c r="Z206" s="169"/>
      <c r="AA206" s="169"/>
      <c r="AB206" s="103"/>
      <c r="AC206" s="104"/>
      <c r="AD206" s="103"/>
      <c r="AE206" s="103"/>
      <c r="AF206" s="103"/>
      <c r="AG206" s="280"/>
      <c r="AH206" s="1"/>
      <c r="AI206" s="21"/>
      <c r="AJ206" s="21"/>
      <c r="AK206" s="21"/>
      <c r="AL206" s="21"/>
      <c r="AM206" s="21"/>
      <c r="AN206" s="21"/>
    </row>
    <row r="207" spans="1:40" s="53" customFormat="1" ht="12.75" x14ac:dyDescent="0.2">
      <c r="A207" s="48"/>
      <c r="B207" s="335"/>
      <c r="C207" s="236"/>
      <c r="D207" s="236"/>
      <c r="F207" s="13"/>
      <c r="G207" s="13"/>
      <c r="I207" s="326"/>
      <c r="J207" s="21"/>
      <c r="K207" s="21"/>
      <c r="L207" s="13"/>
      <c r="M207" s="50"/>
      <c r="N207" s="98"/>
      <c r="O207" s="50"/>
      <c r="P207" s="98"/>
      <c r="Q207" s="450"/>
      <c r="R207" s="21"/>
      <c r="S207" s="13"/>
      <c r="T207" s="369"/>
      <c r="U207" s="190"/>
      <c r="V207" s="191"/>
      <c r="W207" s="146"/>
      <c r="X207" s="190"/>
      <c r="Y207" s="124"/>
      <c r="Z207" s="169"/>
      <c r="AA207" s="169"/>
      <c r="AB207" s="103"/>
      <c r="AC207" s="104"/>
      <c r="AD207" s="103"/>
      <c r="AE207" s="103"/>
      <c r="AF207" s="103"/>
      <c r="AG207" s="280"/>
      <c r="AH207" s="1"/>
      <c r="AI207" s="21"/>
      <c r="AJ207" s="21"/>
      <c r="AK207" s="21"/>
      <c r="AL207" s="21"/>
      <c r="AM207" s="21"/>
      <c r="AN207" s="21"/>
    </row>
    <row r="208" spans="1:40" s="53" customFormat="1" ht="12.75" x14ac:dyDescent="0.2">
      <c r="A208" s="48"/>
      <c r="B208" s="335"/>
      <c r="C208" s="236"/>
      <c r="D208" s="236"/>
      <c r="F208" s="13"/>
      <c r="G208" s="13"/>
      <c r="I208" s="326"/>
      <c r="J208" s="21"/>
      <c r="K208" s="21"/>
      <c r="L208" s="13"/>
      <c r="M208" s="50"/>
      <c r="N208" s="98"/>
      <c r="O208" s="50"/>
      <c r="P208" s="98"/>
      <c r="Q208" s="450"/>
      <c r="R208" s="21"/>
      <c r="S208" s="13"/>
      <c r="T208" s="369"/>
      <c r="U208" s="190"/>
      <c r="V208" s="191"/>
      <c r="W208" s="146"/>
      <c r="X208" s="190"/>
      <c r="Y208" s="124"/>
      <c r="Z208" s="169"/>
      <c r="AA208" s="169"/>
      <c r="AB208" s="103"/>
      <c r="AC208" s="104"/>
      <c r="AD208" s="103"/>
      <c r="AE208" s="103"/>
      <c r="AF208" s="103"/>
      <c r="AG208" s="280"/>
      <c r="AH208" s="1"/>
      <c r="AI208" s="21"/>
      <c r="AJ208" s="21"/>
      <c r="AK208" s="21"/>
      <c r="AL208" s="21"/>
      <c r="AM208" s="21"/>
      <c r="AN208" s="21"/>
    </row>
    <row r="209" spans="1:41" s="53" customFormat="1" ht="12.75" x14ac:dyDescent="0.2">
      <c r="A209" s="48"/>
      <c r="B209" s="335"/>
      <c r="C209" s="236"/>
      <c r="D209" s="236"/>
      <c r="F209" s="13"/>
      <c r="G209" s="13"/>
      <c r="I209" s="326"/>
      <c r="J209" s="21"/>
      <c r="K209" s="21"/>
      <c r="L209" s="13"/>
      <c r="M209" s="50"/>
      <c r="N209" s="98"/>
      <c r="O209" s="50"/>
      <c r="P209" s="98"/>
      <c r="Q209" s="450"/>
      <c r="R209" s="21"/>
      <c r="S209" s="13"/>
      <c r="T209" s="369"/>
      <c r="U209" s="190"/>
      <c r="V209" s="191"/>
      <c r="W209" s="146"/>
      <c r="X209" s="190"/>
      <c r="Y209" s="124"/>
      <c r="Z209" s="169"/>
      <c r="AA209" s="169"/>
      <c r="AB209" s="103"/>
      <c r="AC209" s="104"/>
      <c r="AD209" s="103"/>
      <c r="AE209" s="103"/>
      <c r="AF209" s="103"/>
      <c r="AG209" s="280"/>
      <c r="AH209" s="1"/>
      <c r="AI209" s="21"/>
      <c r="AJ209" s="21"/>
      <c r="AK209" s="21"/>
      <c r="AL209" s="21"/>
      <c r="AM209" s="21"/>
      <c r="AN209" s="21"/>
    </row>
    <row r="210" spans="1:41" s="53" customFormat="1" ht="12.75" x14ac:dyDescent="0.2">
      <c r="A210" s="48"/>
      <c r="B210" s="335"/>
      <c r="C210" s="236"/>
      <c r="D210" s="236"/>
      <c r="F210" s="13"/>
      <c r="G210" s="13"/>
      <c r="I210" s="326"/>
      <c r="J210" s="21"/>
      <c r="K210" s="21"/>
      <c r="L210" s="13"/>
      <c r="M210" s="50"/>
      <c r="N210" s="98"/>
      <c r="O210" s="50"/>
      <c r="P210" s="98"/>
      <c r="Q210" s="450"/>
      <c r="R210" s="21"/>
      <c r="S210" s="13"/>
      <c r="T210" s="369"/>
      <c r="U210" s="190"/>
      <c r="V210" s="191"/>
      <c r="W210" s="146"/>
      <c r="X210" s="190"/>
      <c r="Y210" s="124"/>
      <c r="Z210" s="169"/>
      <c r="AA210" s="169"/>
      <c r="AB210" s="103"/>
      <c r="AC210" s="104"/>
      <c r="AD210" s="103"/>
      <c r="AE210" s="103"/>
      <c r="AF210" s="103"/>
      <c r="AG210" s="280"/>
      <c r="AH210" s="1"/>
      <c r="AI210" s="21"/>
      <c r="AJ210" s="21"/>
      <c r="AK210" s="21"/>
      <c r="AL210" s="21"/>
      <c r="AM210" s="21"/>
      <c r="AN210" s="21"/>
    </row>
    <row r="211" spans="1:41" s="53" customFormat="1" ht="12.75" x14ac:dyDescent="0.2">
      <c r="A211" s="48"/>
      <c r="B211" s="335"/>
      <c r="C211" s="236"/>
      <c r="D211" s="236"/>
      <c r="F211" s="13"/>
      <c r="G211" s="13"/>
      <c r="I211" s="326"/>
      <c r="J211" s="21"/>
      <c r="K211" s="21"/>
      <c r="L211" s="13"/>
      <c r="M211" s="50"/>
      <c r="N211" s="98"/>
      <c r="O211" s="50"/>
      <c r="P211" s="98"/>
      <c r="Q211" s="450"/>
      <c r="R211" s="21"/>
      <c r="S211" s="13"/>
      <c r="T211" s="369"/>
      <c r="U211" s="190"/>
      <c r="V211" s="191"/>
      <c r="W211" s="146"/>
      <c r="X211" s="190"/>
      <c r="Y211" s="124"/>
      <c r="Z211" s="169"/>
      <c r="AA211" s="169"/>
      <c r="AB211" s="103"/>
      <c r="AC211" s="104"/>
      <c r="AD211" s="103"/>
      <c r="AE211" s="103"/>
      <c r="AF211" s="103"/>
      <c r="AG211" s="280"/>
      <c r="AH211" s="1"/>
      <c r="AI211" s="21"/>
      <c r="AJ211" s="21"/>
      <c r="AK211" s="21"/>
      <c r="AL211" s="21"/>
      <c r="AM211" s="21"/>
      <c r="AN211" s="21"/>
    </row>
    <row r="212" spans="1:41" s="53" customFormat="1" ht="12.75" x14ac:dyDescent="0.2">
      <c r="A212" s="48"/>
      <c r="B212" s="335"/>
      <c r="C212" s="236"/>
      <c r="D212" s="236"/>
      <c r="F212" s="13"/>
      <c r="G212" s="13"/>
      <c r="I212" s="326"/>
      <c r="J212" s="21"/>
      <c r="K212" s="21"/>
      <c r="L212" s="13"/>
      <c r="M212" s="50"/>
      <c r="N212" s="98"/>
      <c r="O212" s="50"/>
      <c r="P212" s="98"/>
      <c r="Q212" s="450"/>
      <c r="R212" s="21"/>
      <c r="S212" s="13"/>
      <c r="T212" s="369"/>
      <c r="U212" s="190"/>
      <c r="V212" s="191"/>
      <c r="W212" s="146"/>
      <c r="X212" s="190"/>
      <c r="Y212" s="124"/>
      <c r="Z212" s="169"/>
      <c r="AA212" s="169"/>
      <c r="AB212" s="103"/>
      <c r="AC212" s="104"/>
      <c r="AD212" s="103"/>
      <c r="AE212" s="103"/>
      <c r="AF212" s="103"/>
      <c r="AG212" s="280"/>
      <c r="AH212" s="1"/>
      <c r="AI212" s="21"/>
      <c r="AJ212" s="21"/>
      <c r="AK212" s="21"/>
      <c r="AL212" s="21"/>
      <c r="AM212" s="21"/>
      <c r="AN212" s="21"/>
    </row>
    <row r="213" spans="1:41" s="53" customFormat="1" ht="12.75" x14ac:dyDescent="0.2">
      <c r="A213" s="48"/>
      <c r="B213" s="335"/>
      <c r="C213" s="236"/>
      <c r="D213" s="236"/>
      <c r="F213" s="13"/>
      <c r="G213" s="13"/>
      <c r="I213" s="326"/>
      <c r="J213" s="21"/>
      <c r="K213" s="21"/>
      <c r="L213" s="13"/>
      <c r="M213" s="50"/>
      <c r="N213" s="98"/>
      <c r="O213" s="50"/>
      <c r="P213" s="98"/>
      <c r="Q213" s="450"/>
      <c r="R213" s="21"/>
      <c r="S213" s="13"/>
      <c r="T213" s="369"/>
      <c r="U213" s="190"/>
      <c r="V213" s="191"/>
      <c r="W213" s="146"/>
      <c r="X213" s="190"/>
      <c r="Y213" s="124"/>
      <c r="Z213" s="169"/>
      <c r="AA213" s="169"/>
      <c r="AB213" s="103"/>
      <c r="AC213" s="104"/>
      <c r="AD213" s="103"/>
      <c r="AE213" s="103"/>
      <c r="AF213" s="103"/>
      <c r="AG213" s="280"/>
      <c r="AH213" s="1"/>
      <c r="AI213" s="21"/>
      <c r="AJ213" s="21"/>
      <c r="AK213" s="21"/>
      <c r="AL213" s="21"/>
      <c r="AM213" s="21"/>
      <c r="AN213" s="21"/>
    </row>
    <row r="214" spans="1:41" s="53" customFormat="1" ht="12.75" x14ac:dyDescent="0.2">
      <c r="A214" s="48"/>
      <c r="B214" s="335"/>
      <c r="C214" s="236"/>
      <c r="D214" s="236"/>
      <c r="F214" s="13"/>
      <c r="G214" s="13"/>
      <c r="I214" s="326"/>
      <c r="J214" s="21"/>
      <c r="K214" s="21"/>
      <c r="L214" s="13"/>
      <c r="M214" s="50"/>
      <c r="N214" s="98"/>
      <c r="O214" s="50"/>
      <c r="P214" s="98"/>
      <c r="Q214" s="450"/>
      <c r="R214" s="21"/>
      <c r="S214" s="13"/>
      <c r="T214" s="369"/>
      <c r="U214" s="190"/>
      <c r="V214" s="191"/>
      <c r="W214" s="146"/>
      <c r="X214" s="190"/>
      <c r="Y214" s="124"/>
      <c r="Z214" s="169"/>
      <c r="AA214" s="169"/>
      <c r="AB214" s="103"/>
      <c r="AC214" s="104"/>
      <c r="AD214" s="103"/>
      <c r="AE214" s="103"/>
      <c r="AF214" s="103"/>
      <c r="AG214" s="280"/>
      <c r="AH214" s="1"/>
      <c r="AI214" s="21"/>
      <c r="AJ214" s="21"/>
      <c r="AK214" s="21"/>
      <c r="AL214" s="21"/>
      <c r="AM214" s="21"/>
      <c r="AN214" s="21"/>
    </row>
    <row r="215" spans="1:41" s="53" customFormat="1" ht="12.75" x14ac:dyDescent="0.2">
      <c r="A215" s="48"/>
      <c r="B215" s="335"/>
      <c r="C215" s="236"/>
      <c r="D215" s="236"/>
      <c r="F215" s="13"/>
      <c r="G215" s="13"/>
      <c r="I215" s="326"/>
      <c r="J215" s="21"/>
      <c r="K215" s="21"/>
      <c r="L215" s="13"/>
      <c r="M215" s="50"/>
      <c r="N215" s="98"/>
      <c r="O215" s="50"/>
      <c r="P215" s="98"/>
      <c r="Q215" s="450"/>
      <c r="R215" s="21"/>
      <c r="S215" s="13"/>
      <c r="T215" s="369"/>
      <c r="U215" s="190"/>
      <c r="V215" s="191"/>
      <c r="W215" s="146"/>
      <c r="X215" s="190"/>
      <c r="Y215" s="124"/>
      <c r="Z215" s="169"/>
      <c r="AA215" s="169"/>
      <c r="AB215" s="103"/>
      <c r="AC215" s="104"/>
      <c r="AD215" s="103"/>
      <c r="AE215" s="103"/>
      <c r="AF215" s="103"/>
      <c r="AG215" s="280"/>
      <c r="AH215" s="1"/>
      <c r="AI215" s="21"/>
      <c r="AJ215" s="21"/>
      <c r="AK215" s="21"/>
      <c r="AL215" s="21"/>
      <c r="AM215" s="21"/>
      <c r="AN215" s="21"/>
      <c r="AO215" s="21"/>
    </row>
    <row r="216" spans="1:41" s="53" customFormat="1" ht="12.75" x14ac:dyDescent="0.2">
      <c r="A216" s="48"/>
      <c r="B216" s="335"/>
      <c r="C216" s="236"/>
      <c r="D216" s="236"/>
      <c r="F216" s="13"/>
      <c r="G216" s="13"/>
      <c r="I216" s="326"/>
      <c r="J216" s="21"/>
      <c r="K216" s="21"/>
      <c r="L216" s="13"/>
      <c r="M216" s="50"/>
      <c r="N216" s="98"/>
      <c r="O216" s="50"/>
      <c r="P216" s="98"/>
      <c r="Q216" s="450"/>
      <c r="R216" s="21"/>
      <c r="S216" s="13"/>
      <c r="T216" s="369"/>
      <c r="U216" s="190"/>
      <c r="V216" s="191"/>
      <c r="W216" s="146"/>
      <c r="X216" s="190"/>
      <c r="Y216" s="124"/>
      <c r="Z216" s="169"/>
      <c r="AA216" s="169"/>
      <c r="AB216" s="103"/>
      <c r="AC216" s="104"/>
      <c r="AD216" s="103"/>
      <c r="AE216" s="103"/>
      <c r="AF216" s="103"/>
      <c r="AG216" s="280"/>
      <c r="AH216" s="1"/>
      <c r="AI216" s="21"/>
      <c r="AJ216" s="21"/>
      <c r="AK216" s="21"/>
      <c r="AL216" s="21"/>
      <c r="AM216" s="21"/>
      <c r="AN216" s="21"/>
      <c r="AO216" s="21"/>
    </row>
    <row r="217" spans="1:41" s="53" customFormat="1" ht="12.75" x14ac:dyDescent="0.2">
      <c r="A217" s="48"/>
      <c r="B217" s="335"/>
      <c r="C217" s="236"/>
      <c r="D217" s="236"/>
      <c r="F217" s="13"/>
      <c r="G217" s="13"/>
      <c r="I217" s="326"/>
      <c r="J217" s="21"/>
      <c r="K217" s="21"/>
      <c r="L217" s="13"/>
      <c r="M217" s="50"/>
      <c r="N217" s="98"/>
      <c r="O217" s="50"/>
      <c r="P217" s="98"/>
      <c r="Q217" s="450"/>
      <c r="R217" s="21"/>
      <c r="S217" s="13"/>
      <c r="T217" s="369"/>
      <c r="U217" s="190"/>
      <c r="V217" s="191"/>
      <c r="W217" s="146"/>
      <c r="X217" s="190"/>
      <c r="Y217" s="124"/>
      <c r="Z217" s="169"/>
      <c r="AA217" s="169"/>
      <c r="AB217" s="103"/>
      <c r="AC217" s="104"/>
      <c r="AD217" s="103"/>
      <c r="AE217" s="103"/>
      <c r="AF217" s="103"/>
      <c r="AG217" s="280"/>
      <c r="AH217" s="1"/>
      <c r="AI217" s="21"/>
      <c r="AJ217" s="21"/>
      <c r="AK217" s="21"/>
      <c r="AL217" s="21"/>
      <c r="AM217" s="21"/>
      <c r="AN217" s="21"/>
      <c r="AO217" s="21"/>
    </row>
    <row r="218" spans="1:41" s="53" customFormat="1" ht="12.75" x14ac:dyDescent="0.2">
      <c r="A218" s="48"/>
      <c r="B218" s="335"/>
      <c r="C218" s="236"/>
      <c r="D218" s="236"/>
      <c r="F218" s="13"/>
      <c r="G218" s="13"/>
      <c r="I218" s="326"/>
      <c r="J218" s="21"/>
      <c r="K218" s="21"/>
      <c r="L218" s="13"/>
      <c r="M218" s="50"/>
      <c r="N218" s="98"/>
      <c r="O218" s="50"/>
      <c r="P218" s="98"/>
      <c r="Q218" s="450"/>
      <c r="R218" s="21"/>
      <c r="S218" s="13"/>
      <c r="T218" s="369"/>
      <c r="U218" s="190"/>
      <c r="V218" s="191"/>
      <c r="W218" s="146"/>
      <c r="X218" s="190"/>
      <c r="Y218" s="124"/>
      <c r="Z218" s="169"/>
      <c r="AA218" s="169"/>
      <c r="AB218" s="103"/>
      <c r="AC218" s="104"/>
      <c r="AD218" s="103"/>
      <c r="AE218" s="103"/>
      <c r="AF218" s="103"/>
      <c r="AG218" s="280"/>
      <c r="AH218" s="1"/>
      <c r="AI218" s="21"/>
      <c r="AJ218" s="21"/>
      <c r="AK218" s="21"/>
      <c r="AL218" s="21"/>
      <c r="AM218" s="21"/>
      <c r="AN218" s="21"/>
      <c r="AO218" s="21"/>
    </row>
    <row r="219" spans="1:41" s="53" customFormat="1" ht="12.75" x14ac:dyDescent="0.2">
      <c r="A219" s="48"/>
      <c r="B219" s="335"/>
      <c r="C219" s="236"/>
      <c r="D219" s="236"/>
      <c r="F219" s="13"/>
      <c r="G219" s="13"/>
      <c r="I219" s="326"/>
      <c r="J219" s="21"/>
      <c r="K219" s="21"/>
      <c r="L219" s="13"/>
      <c r="M219" s="50"/>
      <c r="N219" s="98"/>
      <c r="O219" s="50"/>
      <c r="P219" s="98"/>
      <c r="Q219" s="450"/>
      <c r="R219" s="21"/>
      <c r="S219" s="13"/>
      <c r="T219" s="369"/>
      <c r="U219" s="191"/>
      <c r="V219" s="146"/>
      <c r="W219" s="190"/>
      <c r="X219" s="124"/>
      <c r="Y219" s="169"/>
      <c r="Z219" s="169"/>
      <c r="AA219" s="103"/>
      <c r="AB219" s="104"/>
      <c r="AC219" s="103"/>
      <c r="AD219" s="103"/>
      <c r="AE219" s="103"/>
      <c r="AF219" s="124"/>
      <c r="AG219" s="280"/>
      <c r="AH219" s="1"/>
      <c r="AI219" s="21"/>
      <c r="AJ219" s="21"/>
      <c r="AK219" s="21"/>
      <c r="AL219" s="21"/>
      <c r="AM219" s="21"/>
      <c r="AN219" s="21"/>
      <c r="AO219" s="21"/>
    </row>
    <row r="220" spans="1:41" s="53" customFormat="1" ht="12.75" x14ac:dyDescent="0.2">
      <c r="A220" s="48"/>
      <c r="B220" s="335"/>
      <c r="C220" s="236"/>
      <c r="D220" s="236"/>
      <c r="F220" s="13"/>
      <c r="G220" s="13"/>
      <c r="I220" s="326"/>
      <c r="J220" s="21"/>
      <c r="K220" s="21"/>
      <c r="L220" s="13"/>
      <c r="M220" s="50"/>
      <c r="N220" s="98"/>
      <c r="O220" s="50"/>
      <c r="P220" s="98"/>
      <c r="Q220" s="450"/>
      <c r="R220" s="21"/>
      <c r="S220" s="13"/>
      <c r="T220" s="369"/>
      <c r="U220" s="191"/>
      <c r="V220" s="146"/>
      <c r="W220" s="190"/>
      <c r="X220" s="124"/>
      <c r="Y220" s="169"/>
      <c r="Z220" s="169"/>
      <c r="AA220" s="103"/>
      <c r="AB220" s="104"/>
      <c r="AC220" s="103"/>
      <c r="AD220" s="103"/>
      <c r="AE220" s="103"/>
      <c r="AF220" s="124"/>
      <c r="AG220" s="280"/>
      <c r="AH220" s="1"/>
      <c r="AI220" s="21"/>
      <c r="AJ220" s="21"/>
      <c r="AK220" s="21"/>
      <c r="AL220" s="21"/>
      <c r="AM220" s="21"/>
      <c r="AN220" s="21"/>
      <c r="AO220" s="21"/>
    </row>
    <row r="221" spans="1:41" s="53" customFormat="1" ht="12.75" x14ac:dyDescent="0.2">
      <c r="A221" s="48"/>
      <c r="B221" s="335"/>
      <c r="C221" s="236"/>
      <c r="D221" s="236"/>
      <c r="F221" s="13"/>
      <c r="G221" s="13"/>
      <c r="I221" s="326"/>
      <c r="J221" s="21"/>
      <c r="K221" s="21"/>
      <c r="L221" s="13"/>
      <c r="M221" s="50"/>
      <c r="N221" s="98"/>
      <c r="O221" s="50"/>
      <c r="P221" s="98"/>
      <c r="Q221" s="450"/>
      <c r="R221" s="21"/>
      <c r="S221" s="13"/>
      <c r="T221" s="369"/>
      <c r="U221" s="191"/>
      <c r="V221" s="146"/>
      <c r="W221" s="190"/>
      <c r="X221" s="124"/>
      <c r="Y221" s="169"/>
      <c r="Z221" s="169"/>
      <c r="AA221" s="103"/>
      <c r="AB221" s="104"/>
      <c r="AC221" s="103"/>
      <c r="AD221" s="103"/>
      <c r="AE221" s="103"/>
      <c r="AF221" s="124"/>
      <c r="AG221" s="280"/>
      <c r="AH221" s="1"/>
      <c r="AI221" s="21"/>
      <c r="AJ221" s="21"/>
      <c r="AK221" s="21"/>
      <c r="AL221" s="21"/>
      <c r="AM221" s="21"/>
      <c r="AN221" s="21"/>
      <c r="AO221" s="21"/>
    </row>
    <row r="222" spans="1:41" s="53" customFormat="1" ht="12.75" x14ac:dyDescent="0.2">
      <c r="A222" s="48"/>
      <c r="B222" s="335"/>
      <c r="C222" s="236"/>
      <c r="D222" s="236"/>
      <c r="F222" s="13"/>
      <c r="G222" s="13"/>
      <c r="I222" s="326"/>
      <c r="J222" s="21"/>
      <c r="K222" s="21"/>
      <c r="L222" s="13"/>
      <c r="M222" s="50"/>
      <c r="N222" s="98"/>
      <c r="O222" s="50"/>
      <c r="P222" s="98"/>
      <c r="Q222" s="450"/>
      <c r="R222" s="21"/>
      <c r="S222" s="13"/>
      <c r="T222" s="369"/>
      <c r="U222" s="191"/>
      <c r="V222" s="146"/>
      <c r="W222" s="190"/>
      <c r="X222" s="124"/>
      <c r="Y222" s="169"/>
      <c r="Z222" s="169"/>
      <c r="AA222" s="103"/>
      <c r="AB222" s="104"/>
      <c r="AC222" s="103"/>
      <c r="AD222" s="103"/>
      <c r="AE222" s="103"/>
      <c r="AF222" s="124"/>
      <c r="AG222" s="280"/>
      <c r="AH222" s="1"/>
      <c r="AI222" s="21"/>
      <c r="AJ222" s="21"/>
      <c r="AK222" s="21"/>
      <c r="AL222" s="21"/>
      <c r="AM222" s="21"/>
      <c r="AN222" s="21"/>
      <c r="AO222" s="21"/>
    </row>
    <row r="223" spans="1:41" s="53" customFormat="1" ht="12.75" x14ac:dyDescent="0.2">
      <c r="A223" s="48"/>
      <c r="B223" s="335"/>
      <c r="C223" s="236"/>
      <c r="D223" s="236"/>
      <c r="F223" s="13"/>
      <c r="G223" s="13"/>
      <c r="I223" s="326"/>
      <c r="J223" s="21"/>
      <c r="K223" s="21"/>
      <c r="L223" s="13"/>
      <c r="M223" s="50"/>
      <c r="N223" s="98"/>
      <c r="O223" s="50"/>
      <c r="P223" s="98"/>
      <c r="Q223" s="450"/>
      <c r="R223" s="21"/>
      <c r="S223" s="13"/>
      <c r="T223" s="369"/>
      <c r="U223" s="191"/>
      <c r="V223" s="146"/>
      <c r="W223" s="190"/>
      <c r="X223" s="124"/>
      <c r="Y223" s="169"/>
      <c r="Z223" s="169"/>
      <c r="AA223" s="103"/>
      <c r="AB223" s="104"/>
      <c r="AC223" s="103"/>
      <c r="AD223" s="103"/>
      <c r="AE223" s="103"/>
      <c r="AF223" s="124"/>
      <c r="AG223" s="280"/>
      <c r="AH223" s="1"/>
      <c r="AI223" s="21"/>
      <c r="AJ223" s="21"/>
      <c r="AK223" s="21"/>
      <c r="AL223" s="21"/>
      <c r="AM223" s="21"/>
      <c r="AN223" s="21"/>
      <c r="AO223" s="21"/>
    </row>
    <row r="224" spans="1:41" s="53" customFormat="1" ht="12.75" x14ac:dyDescent="0.2">
      <c r="A224" s="48"/>
      <c r="B224" s="335"/>
      <c r="C224" s="236"/>
      <c r="D224" s="236"/>
      <c r="F224" s="13"/>
      <c r="G224" s="13"/>
      <c r="I224" s="326"/>
      <c r="J224" s="21"/>
      <c r="K224" s="21"/>
      <c r="L224" s="13"/>
      <c r="M224" s="50"/>
      <c r="N224" s="98"/>
      <c r="O224" s="50"/>
      <c r="P224" s="98"/>
      <c r="Q224" s="450"/>
      <c r="R224" s="21"/>
      <c r="S224" s="13"/>
      <c r="T224" s="369"/>
      <c r="U224" s="191"/>
      <c r="V224" s="146"/>
      <c r="W224" s="190"/>
      <c r="X224" s="124"/>
      <c r="Y224" s="169"/>
      <c r="Z224" s="169"/>
      <c r="AA224" s="103"/>
      <c r="AB224" s="104"/>
      <c r="AC224" s="103"/>
      <c r="AD224" s="103"/>
      <c r="AE224" s="103"/>
      <c r="AF224" s="124"/>
      <c r="AG224" s="280"/>
      <c r="AH224" s="1"/>
      <c r="AI224" s="21"/>
      <c r="AJ224" s="21"/>
      <c r="AK224" s="21"/>
      <c r="AL224" s="21"/>
      <c r="AM224" s="21"/>
      <c r="AN224" s="21"/>
      <c r="AO224" s="21"/>
    </row>
    <row r="225" spans="1:40" s="53" customFormat="1" ht="12.75" x14ac:dyDescent="0.2">
      <c r="A225" s="48"/>
      <c r="B225" s="335"/>
      <c r="C225" s="236"/>
      <c r="D225" s="236"/>
      <c r="F225" s="13"/>
      <c r="G225" s="13"/>
      <c r="I225" s="326"/>
      <c r="J225" s="21"/>
      <c r="K225" s="21"/>
      <c r="L225" s="13"/>
      <c r="M225" s="50"/>
      <c r="N225" s="98"/>
      <c r="O225" s="50"/>
      <c r="P225" s="98"/>
      <c r="Q225" s="450"/>
      <c r="R225" s="21"/>
      <c r="S225" s="13"/>
      <c r="T225" s="369"/>
      <c r="U225" s="191"/>
      <c r="V225" s="146"/>
      <c r="W225" s="190"/>
      <c r="X225" s="124"/>
      <c r="Y225" s="169"/>
      <c r="Z225" s="169"/>
      <c r="AA225" s="103"/>
      <c r="AB225" s="104"/>
      <c r="AC225" s="103"/>
      <c r="AD225" s="103"/>
      <c r="AE225" s="103"/>
      <c r="AF225" s="124"/>
      <c r="AG225" s="280"/>
      <c r="AH225" s="1"/>
      <c r="AI225" s="21"/>
      <c r="AJ225" s="21"/>
      <c r="AK225" s="21"/>
      <c r="AL225" s="21"/>
      <c r="AM225" s="21"/>
      <c r="AN225" s="21"/>
    </row>
    <row r="226" spans="1:40" s="53" customFormat="1" ht="12.75" x14ac:dyDescent="0.2">
      <c r="A226" s="48"/>
      <c r="B226" s="335"/>
      <c r="C226" s="236"/>
      <c r="D226" s="236"/>
      <c r="F226" s="13"/>
      <c r="G226" s="13"/>
      <c r="I226" s="326"/>
      <c r="J226" s="21"/>
      <c r="K226" s="21"/>
      <c r="L226" s="13"/>
      <c r="M226" s="50"/>
      <c r="N226" s="98"/>
      <c r="O226" s="50"/>
      <c r="P226" s="98"/>
      <c r="Q226" s="300"/>
      <c r="R226" s="21"/>
      <c r="S226" s="13"/>
      <c r="T226" s="369"/>
      <c r="U226" s="191"/>
      <c r="V226" s="146"/>
      <c r="W226" s="190"/>
      <c r="X226" s="124"/>
      <c r="Y226" s="169"/>
      <c r="Z226" s="169"/>
      <c r="AA226" s="103"/>
      <c r="AB226" s="104"/>
      <c r="AC226" s="103"/>
      <c r="AD226" s="103"/>
      <c r="AE226" s="103"/>
      <c r="AF226" s="124"/>
      <c r="AG226" s="280"/>
      <c r="AH226" s="1"/>
      <c r="AI226" s="21"/>
      <c r="AJ226" s="21"/>
      <c r="AK226" s="21"/>
      <c r="AL226" s="21"/>
      <c r="AM226" s="21"/>
      <c r="AN226" s="21"/>
    </row>
    <row r="227" spans="1:40" s="53" customFormat="1" ht="12.75" x14ac:dyDescent="0.2">
      <c r="A227" s="48"/>
      <c r="B227" s="335"/>
      <c r="C227" s="236"/>
      <c r="D227" s="236"/>
      <c r="F227" s="13"/>
      <c r="G227" s="13"/>
      <c r="I227" s="326"/>
      <c r="J227" s="21"/>
      <c r="K227" s="21"/>
      <c r="L227" s="13"/>
      <c r="M227" s="50"/>
      <c r="N227" s="98"/>
      <c r="O227" s="50"/>
      <c r="P227" s="98"/>
      <c r="Q227" s="300"/>
      <c r="R227" s="21"/>
      <c r="S227" s="13"/>
      <c r="T227" s="369"/>
      <c r="U227" s="191"/>
      <c r="V227" s="146"/>
      <c r="W227" s="190"/>
      <c r="X227" s="124"/>
      <c r="Y227" s="169"/>
      <c r="Z227" s="169"/>
      <c r="AA227" s="103"/>
      <c r="AB227" s="104"/>
      <c r="AC227" s="103"/>
      <c r="AD227" s="103"/>
      <c r="AE227" s="103"/>
      <c r="AF227" s="124"/>
      <c r="AG227" s="280"/>
      <c r="AH227" s="1"/>
      <c r="AI227" s="21"/>
      <c r="AJ227" s="21"/>
      <c r="AK227" s="21"/>
      <c r="AL227" s="21"/>
      <c r="AM227" s="21"/>
      <c r="AN227" s="21"/>
    </row>
    <row r="228" spans="1:40" s="53" customFormat="1" ht="12.75" x14ac:dyDescent="0.2">
      <c r="A228" s="48"/>
      <c r="B228" s="335"/>
      <c r="C228" s="236"/>
      <c r="D228" s="236"/>
      <c r="F228" s="13"/>
      <c r="G228" s="13"/>
      <c r="I228" s="326"/>
      <c r="J228" s="21"/>
      <c r="K228" s="21"/>
      <c r="L228" s="13"/>
      <c r="M228" s="50"/>
      <c r="N228" s="98"/>
      <c r="O228" s="50"/>
      <c r="P228" s="98"/>
      <c r="Q228" s="300"/>
      <c r="R228" s="21"/>
      <c r="S228" s="13"/>
      <c r="T228" s="369"/>
      <c r="U228" s="191"/>
      <c r="V228" s="146"/>
      <c r="W228" s="190"/>
      <c r="X228" s="124"/>
      <c r="Y228" s="169"/>
      <c r="Z228" s="169"/>
      <c r="AA228" s="103"/>
      <c r="AB228" s="104"/>
      <c r="AC228" s="103"/>
      <c r="AD228" s="103"/>
      <c r="AE228" s="103"/>
      <c r="AF228" s="124"/>
      <c r="AG228" s="280"/>
      <c r="AH228" s="1"/>
      <c r="AI228" s="21"/>
      <c r="AJ228" s="21"/>
      <c r="AK228" s="21"/>
      <c r="AL228" s="21"/>
      <c r="AM228" s="21"/>
      <c r="AN228" s="21"/>
    </row>
    <row r="229" spans="1:40" s="53" customFormat="1" ht="12.75" x14ac:dyDescent="0.2">
      <c r="A229" s="48"/>
      <c r="B229" s="335"/>
      <c r="C229" s="236"/>
      <c r="D229" s="236"/>
      <c r="F229" s="13"/>
      <c r="G229" s="13"/>
      <c r="I229" s="326"/>
      <c r="J229" s="21"/>
      <c r="K229" s="21"/>
      <c r="L229" s="13"/>
      <c r="M229" s="50"/>
      <c r="N229" s="98"/>
      <c r="O229" s="50"/>
      <c r="P229" s="98"/>
      <c r="Q229" s="300"/>
      <c r="R229" s="21"/>
      <c r="S229" s="13"/>
      <c r="T229" s="369"/>
      <c r="U229" s="191"/>
      <c r="V229" s="146"/>
      <c r="W229" s="190"/>
      <c r="X229" s="124"/>
      <c r="Y229" s="169"/>
      <c r="Z229" s="169"/>
      <c r="AA229" s="103"/>
      <c r="AB229" s="104"/>
      <c r="AC229" s="103"/>
      <c r="AD229" s="103"/>
      <c r="AE229" s="103"/>
      <c r="AF229" s="124"/>
      <c r="AG229" s="280"/>
      <c r="AH229" s="1"/>
      <c r="AI229" s="21"/>
      <c r="AJ229" s="21"/>
      <c r="AK229" s="21"/>
      <c r="AL229" s="21"/>
      <c r="AM229" s="21"/>
      <c r="AN229" s="21"/>
    </row>
    <row r="230" spans="1:40" s="53" customFormat="1" ht="12.75" x14ac:dyDescent="0.2">
      <c r="A230" s="48"/>
      <c r="B230" s="335"/>
      <c r="C230" s="236"/>
      <c r="D230" s="236"/>
      <c r="F230" s="13"/>
      <c r="G230" s="13"/>
      <c r="I230" s="326"/>
      <c r="J230" s="21"/>
      <c r="K230" s="21"/>
      <c r="L230" s="13"/>
      <c r="M230" s="50"/>
      <c r="N230" s="98"/>
      <c r="O230" s="50"/>
      <c r="P230" s="98"/>
      <c r="Q230" s="300"/>
      <c r="R230" s="21"/>
      <c r="S230" s="13"/>
      <c r="T230" s="369"/>
      <c r="U230" s="191"/>
      <c r="V230" s="146"/>
      <c r="W230" s="190"/>
      <c r="X230" s="124"/>
      <c r="Y230" s="169"/>
      <c r="Z230" s="169"/>
      <c r="AA230" s="103"/>
      <c r="AB230" s="104"/>
      <c r="AC230" s="103"/>
      <c r="AD230" s="103"/>
      <c r="AE230" s="103"/>
      <c r="AF230" s="124"/>
      <c r="AG230" s="280"/>
      <c r="AH230" s="1"/>
      <c r="AI230" s="21"/>
      <c r="AJ230" s="21"/>
      <c r="AK230" s="21"/>
      <c r="AL230" s="21"/>
      <c r="AM230" s="21"/>
      <c r="AN230" s="21"/>
    </row>
    <row r="231" spans="1:40" s="53" customFormat="1" ht="12.75" x14ac:dyDescent="0.2">
      <c r="A231" s="48"/>
      <c r="B231" s="335"/>
      <c r="C231" s="236"/>
      <c r="D231" s="236"/>
      <c r="F231" s="13"/>
      <c r="G231" s="13"/>
      <c r="I231" s="326"/>
      <c r="J231" s="21"/>
      <c r="K231" s="21"/>
      <c r="L231" s="13"/>
      <c r="M231" s="50"/>
      <c r="N231" s="98"/>
      <c r="O231" s="50"/>
      <c r="P231" s="98"/>
      <c r="Q231" s="300"/>
      <c r="R231" s="21"/>
      <c r="S231" s="13"/>
      <c r="T231" s="369"/>
      <c r="U231" s="191"/>
      <c r="V231" s="146"/>
      <c r="W231" s="190"/>
      <c r="X231" s="124"/>
      <c r="Y231" s="169"/>
      <c r="Z231" s="169"/>
      <c r="AA231" s="103"/>
      <c r="AB231" s="104"/>
      <c r="AC231" s="103"/>
      <c r="AD231" s="103"/>
      <c r="AE231" s="103"/>
      <c r="AF231" s="124"/>
      <c r="AG231" s="280"/>
      <c r="AH231" s="1"/>
      <c r="AI231" s="21"/>
      <c r="AJ231" s="21"/>
      <c r="AK231" s="21"/>
      <c r="AL231" s="21"/>
      <c r="AM231" s="21"/>
      <c r="AN231" s="21"/>
    </row>
    <row r="232" spans="1:40" s="53" customFormat="1" ht="12.75" x14ac:dyDescent="0.2">
      <c r="A232" s="48"/>
      <c r="B232" s="335"/>
      <c r="C232" s="236"/>
      <c r="D232" s="236"/>
      <c r="F232" s="13"/>
      <c r="G232" s="13"/>
      <c r="I232" s="326"/>
      <c r="J232" s="21"/>
      <c r="K232" s="21"/>
      <c r="L232" s="13"/>
      <c r="M232" s="50"/>
      <c r="N232" s="98"/>
      <c r="O232" s="50"/>
      <c r="P232" s="98"/>
      <c r="Q232" s="300"/>
      <c r="R232" s="21"/>
      <c r="S232" s="13"/>
      <c r="T232" s="369"/>
      <c r="U232" s="191"/>
      <c r="V232" s="146"/>
      <c r="W232" s="190"/>
      <c r="X232" s="124"/>
      <c r="Y232" s="169"/>
      <c r="Z232" s="169"/>
      <c r="AA232" s="103"/>
      <c r="AB232" s="104"/>
      <c r="AC232" s="103"/>
      <c r="AD232" s="103"/>
      <c r="AE232" s="103"/>
      <c r="AF232" s="124"/>
      <c r="AG232" s="280"/>
      <c r="AH232" s="1"/>
      <c r="AI232" s="21"/>
      <c r="AJ232" s="21"/>
      <c r="AK232" s="21"/>
      <c r="AL232" s="21"/>
      <c r="AM232" s="21"/>
      <c r="AN232" s="21"/>
    </row>
    <row r="233" spans="1:40" s="53" customFormat="1" ht="12.75" x14ac:dyDescent="0.2">
      <c r="A233" s="48"/>
      <c r="B233" s="335"/>
      <c r="C233" s="236"/>
      <c r="D233" s="236"/>
      <c r="F233" s="13"/>
      <c r="G233" s="13"/>
      <c r="I233" s="326"/>
      <c r="J233" s="21"/>
      <c r="K233" s="21"/>
      <c r="L233" s="13"/>
      <c r="M233" s="50"/>
      <c r="N233" s="98"/>
      <c r="O233" s="50"/>
      <c r="P233" s="50"/>
      <c r="Q233" s="300"/>
      <c r="R233" s="21"/>
      <c r="S233" s="13"/>
      <c r="T233" s="369"/>
      <c r="U233" s="191"/>
      <c r="V233" s="146"/>
      <c r="W233" s="190"/>
      <c r="X233" s="124"/>
      <c r="Y233" s="169"/>
      <c r="Z233" s="169"/>
      <c r="AA233" s="103"/>
      <c r="AB233" s="104"/>
      <c r="AC233" s="103"/>
      <c r="AD233" s="103"/>
      <c r="AE233" s="103"/>
      <c r="AF233" s="124"/>
      <c r="AG233" s="280"/>
      <c r="AH233" s="1"/>
      <c r="AI233" s="21"/>
      <c r="AJ233" s="21"/>
      <c r="AK233" s="21"/>
      <c r="AL233" s="21"/>
      <c r="AM233" s="21"/>
      <c r="AN233" s="21"/>
    </row>
    <row r="234" spans="1:40" s="53" customFormat="1" ht="12.75" x14ac:dyDescent="0.2">
      <c r="A234" s="48"/>
      <c r="B234" s="335"/>
      <c r="C234" s="236"/>
      <c r="D234" s="236"/>
      <c r="F234" s="13"/>
      <c r="G234" s="13"/>
      <c r="I234" s="326"/>
      <c r="J234" s="21"/>
      <c r="K234" s="21"/>
      <c r="L234" s="13"/>
      <c r="M234" s="50"/>
      <c r="N234" s="98"/>
      <c r="O234" s="50"/>
      <c r="P234" s="50"/>
      <c r="Q234" s="300"/>
      <c r="R234" s="21"/>
      <c r="S234" s="13"/>
      <c r="T234" s="369"/>
      <c r="U234" s="191"/>
      <c r="V234" s="146"/>
      <c r="W234" s="190"/>
      <c r="X234" s="124"/>
      <c r="Y234" s="169"/>
      <c r="Z234" s="169"/>
      <c r="AA234" s="103"/>
      <c r="AB234" s="104"/>
      <c r="AC234" s="103"/>
      <c r="AD234" s="103"/>
      <c r="AE234" s="103"/>
      <c r="AF234" s="124"/>
      <c r="AG234" s="280"/>
      <c r="AH234" s="1"/>
      <c r="AI234" s="21"/>
      <c r="AJ234" s="21"/>
      <c r="AK234" s="21"/>
      <c r="AL234" s="21"/>
      <c r="AM234" s="21"/>
      <c r="AN234" s="21"/>
    </row>
    <row r="235" spans="1:40" s="53" customFormat="1" ht="12.75" x14ac:dyDescent="0.2">
      <c r="A235" s="48"/>
      <c r="B235" s="335"/>
      <c r="C235" s="236"/>
      <c r="D235" s="236"/>
      <c r="F235" s="13"/>
      <c r="G235" s="13"/>
      <c r="I235" s="326"/>
      <c r="J235" s="21"/>
      <c r="K235" s="21"/>
      <c r="L235" s="13"/>
      <c r="M235" s="50"/>
      <c r="N235" s="98"/>
      <c r="O235" s="50"/>
      <c r="P235" s="50"/>
      <c r="Q235" s="300"/>
      <c r="R235" s="21"/>
      <c r="S235" s="13"/>
      <c r="T235" s="369"/>
      <c r="U235" s="191"/>
      <c r="V235" s="146"/>
      <c r="W235" s="190"/>
      <c r="X235" s="124"/>
      <c r="Y235" s="169"/>
      <c r="Z235" s="169"/>
      <c r="AA235" s="103"/>
      <c r="AB235" s="104"/>
      <c r="AC235" s="103"/>
      <c r="AD235" s="103"/>
      <c r="AE235" s="103"/>
      <c r="AF235" s="124"/>
      <c r="AG235" s="280"/>
      <c r="AH235" s="1"/>
      <c r="AI235" s="21"/>
      <c r="AJ235" s="21"/>
      <c r="AK235" s="21"/>
      <c r="AL235" s="21"/>
      <c r="AM235" s="21"/>
      <c r="AN235" s="21"/>
    </row>
    <row r="236" spans="1:40" s="53" customFormat="1" ht="12.75" x14ac:dyDescent="0.2">
      <c r="A236" s="48"/>
      <c r="B236" s="335"/>
      <c r="C236" s="236"/>
      <c r="D236" s="236"/>
      <c r="F236" s="13"/>
      <c r="G236" s="13"/>
      <c r="I236" s="326"/>
      <c r="J236" s="21"/>
      <c r="K236" s="21"/>
      <c r="L236" s="13"/>
      <c r="M236" s="50"/>
      <c r="N236" s="98"/>
      <c r="O236" s="50"/>
      <c r="P236" s="50"/>
      <c r="Q236" s="300"/>
      <c r="R236" s="21"/>
      <c r="S236" s="13"/>
      <c r="T236" s="369"/>
      <c r="U236" s="191"/>
      <c r="V236" s="146"/>
      <c r="W236" s="190"/>
      <c r="X236" s="124"/>
      <c r="Y236" s="169"/>
      <c r="Z236" s="169"/>
      <c r="AA236" s="103"/>
      <c r="AB236" s="104"/>
      <c r="AC236" s="103"/>
      <c r="AD236" s="103"/>
      <c r="AE236" s="103"/>
      <c r="AF236" s="124"/>
      <c r="AG236" s="280"/>
      <c r="AH236" s="1"/>
      <c r="AI236" s="21"/>
      <c r="AJ236" s="21"/>
      <c r="AK236" s="21"/>
      <c r="AL236" s="21"/>
      <c r="AM236" s="21"/>
      <c r="AN236" s="21"/>
    </row>
    <row r="237" spans="1:40" s="53" customFormat="1" ht="12.75" x14ac:dyDescent="0.2">
      <c r="A237" s="48"/>
      <c r="B237" s="335"/>
      <c r="C237" s="236"/>
      <c r="D237" s="236"/>
      <c r="F237" s="13"/>
      <c r="G237" s="13"/>
      <c r="I237" s="326"/>
      <c r="J237" s="21"/>
      <c r="K237" s="21"/>
      <c r="L237" s="13"/>
      <c r="M237" s="50"/>
      <c r="N237" s="98"/>
      <c r="O237" s="50"/>
      <c r="P237" s="50"/>
      <c r="Q237" s="300"/>
      <c r="R237" s="21"/>
      <c r="S237" s="13"/>
      <c r="T237" s="369"/>
      <c r="U237" s="191"/>
      <c r="V237" s="146"/>
      <c r="W237" s="190"/>
      <c r="X237" s="124"/>
      <c r="Y237" s="169"/>
      <c r="Z237" s="169"/>
      <c r="AA237" s="103"/>
      <c r="AB237" s="104"/>
      <c r="AC237" s="103"/>
      <c r="AD237" s="103"/>
      <c r="AE237" s="103"/>
      <c r="AF237" s="124"/>
      <c r="AG237" s="280"/>
      <c r="AH237" s="1"/>
      <c r="AI237" s="21"/>
      <c r="AJ237" s="21"/>
      <c r="AK237" s="21"/>
      <c r="AL237" s="21"/>
      <c r="AM237" s="21"/>
      <c r="AN237" s="21"/>
    </row>
    <row r="238" spans="1:40" s="53" customFormat="1" ht="12.75" x14ac:dyDescent="0.2">
      <c r="A238" s="48"/>
      <c r="B238" s="335"/>
      <c r="C238" s="236"/>
      <c r="D238" s="236"/>
      <c r="F238" s="13"/>
      <c r="G238" s="13"/>
      <c r="I238" s="326"/>
      <c r="J238" s="21"/>
      <c r="K238" s="21"/>
      <c r="L238" s="13"/>
      <c r="M238" s="50"/>
      <c r="N238" s="98"/>
      <c r="O238" s="50"/>
      <c r="P238" s="50"/>
      <c r="Q238" s="300"/>
      <c r="R238" s="21"/>
      <c r="S238" s="13"/>
      <c r="T238" s="190"/>
      <c r="U238" s="191"/>
      <c r="V238" s="146"/>
      <c r="W238" s="190"/>
      <c r="X238" s="124"/>
      <c r="Y238" s="169"/>
      <c r="Z238" s="169"/>
      <c r="AA238" s="103"/>
      <c r="AB238" s="104"/>
      <c r="AC238" s="103"/>
      <c r="AD238" s="103"/>
      <c r="AE238" s="103"/>
      <c r="AF238" s="124"/>
      <c r="AG238" s="280"/>
      <c r="AH238" s="1"/>
      <c r="AI238" s="21"/>
      <c r="AJ238" s="21"/>
      <c r="AK238" s="21"/>
      <c r="AL238" s="21"/>
      <c r="AM238" s="21"/>
      <c r="AN238" s="21"/>
    </row>
    <row r="239" spans="1:40" s="53" customFormat="1" ht="12.75" x14ac:dyDescent="0.2">
      <c r="A239" s="48"/>
      <c r="B239" s="335"/>
      <c r="C239" s="236"/>
      <c r="D239" s="236"/>
      <c r="F239" s="13"/>
      <c r="G239" s="13"/>
      <c r="I239" s="326"/>
      <c r="J239" s="21"/>
      <c r="K239" s="21"/>
      <c r="L239" s="13"/>
      <c r="M239" s="50"/>
      <c r="N239" s="98"/>
      <c r="O239" s="50"/>
      <c r="P239" s="50"/>
      <c r="Q239" s="300"/>
      <c r="R239" s="21"/>
      <c r="S239" s="13"/>
      <c r="T239" s="190"/>
      <c r="U239" s="191"/>
      <c r="V239" s="146"/>
      <c r="W239" s="190"/>
      <c r="X239" s="124"/>
      <c r="Y239" s="169"/>
      <c r="Z239" s="169"/>
      <c r="AA239" s="103"/>
      <c r="AB239" s="104"/>
      <c r="AC239" s="103"/>
      <c r="AD239" s="103"/>
      <c r="AE239" s="103"/>
      <c r="AF239" s="124"/>
      <c r="AG239" s="280"/>
      <c r="AH239" s="1"/>
      <c r="AI239" s="21"/>
      <c r="AJ239" s="21"/>
      <c r="AK239" s="21"/>
      <c r="AL239" s="21"/>
      <c r="AM239" s="21"/>
      <c r="AN239" s="21"/>
    </row>
    <row r="240" spans="1:40" s="53" customFormat="1" ht="12.75" x14ac:dyDescent="0.2">
      <c r="A240" s="48"/>
      <c r="B240" s="335"/>
      <c r="C240" s="236"/>
      <c r="D240" s="236"/>
      <c r="F240" s="13"/>
      <c r="G240" s="13"/>
      <c r="I240" s="326"/>
      <c r="J240" s="21"/>
      <c r="K240" s="21"/>
      <c r="L240" s="13"/>
      <c r="M240" s="50"/>
      <c r="N240" s="98"/>
      <c r="O240" s="50"/>
      <c r="P240" s="50"/>
      <c r="Q240" s="300"/>
      <c r="R240" s="21"/>
      <c r="S240" s="13"/>
      <c r="T240" s="190"/>
      <c r="U240" s="191"/>
      <c r="V240" s="146"/>
      <c r="W240" s="190"/>
      <c r="X240" s="124"/>
      <c r="Y240" s="169"/>
      <c r="Z240" s="169"/>
      <c r="AA240" s="103"/>
      <c r="AB240" s="104"/>
      <c r="AC240" s="103"/>
      <c r="AD240" s="103"/>
      <c r="AE240" s="103"/>
      <c r="AF240" s="124"/>
      <c r="AG240" s="280"/>
      <c r="AH240" s="1"/>
      <c r="AI240" s="21"/>
      <c r="AJ240" s="21"/>
      <c r="AK240" s="21"/>
      <c r="AL240" s="21"/>
      <c r="AM240" s="21"/>
      <c r="AN240" s="21"/>
    </row>
    <row r="241" spans="1:40" s="53" customFormat="1" ht="12.75" x14ac:dyDescent="0.2">
      <c r="A241" s="48"/>
      <c r="B241" s="335"/>
      <c r="C241" s="236"/>
      <c r="D241" s="236"/>
      <c r="F241" s="13"/>
      <c r="G241" s="13"/>
      <c r="I241" s="326"/>
      <c r="J241" s="21"/>
      <c r="K241" s="21"/>
      <c r="L241" s="13"/>
      <c r="M241" s="50"/>
      <c r="N241" s="98"/>
      <c r="O241" s="50"/>
      <c r="P241" s="50"/>
      <c r="Q241" s="300"/>
      <c r="R241" s="21"/>
      <c r="S241" s="13"/>
      <c r="T241" s="190"/>
      <c r="U241" s="191"/>
      <c r="V241" s="146"/>
      <c r="W241" s="190"/>
      <c r="X241" s="124"/>
      <c r="Y241" s="169"/>
      <c r="Z241" s="169"/>
      <c r="AA241" s="103"/>
      <c r="AB241" s="104"/>
      <c r="AC241" s="103"/>
      <c r="AD241" s="103"/>
      <c r="AE241" s="103"/>
      <c r="AF241" s="124"/>
      <c r="AG241" s="280"/>
      <c r="AH241" s="1"/>
      <c r="AI241" s="21"/>
      <c r="AJ241" s="21"/>
      <c r="AK241" s="21"/>
      <c r="AL241" s="21"/>
      <c r="AM241" s="21"/>
      <c r="AN241" s="21"/>
    </row>
    <row r="242" spans="1:40" s="53" customFormat="1" ht="12.75" x14ac:dyDescent="0.2">
      <c r="A242" s="48"/>
      <c r="B242" s="335"/>
      <c r="C242" s="236"/>
      <c r="D242" s="236"/>
      <c r="F242" s="13"/>
      <c r="G242" s="13"/>
      <c r="I242" s="326"/>
      <c r="J242" s="21"/>
      <c r="K242" s="21"/>
      <c r="L242" s="13"/>
      <c r="M242" s="50"/>
      <c r="N242" s="98"/>
      <c r="O242" s="50"/>
      <c r="P242" s="50"/>
      <c r="Q242" s="300"/>
      <c r="R242" s="21"/>
      <c r="S242" s="13"/>
      <c r="T242" s="190"/>
      <c r="U242" s="191"/>
      <c r="V242" s="146"/>
      <c r="W242" s="190"/>
      <c r="X242" s="124"/>
      <c r="Y242" s="169"/>
      <c r="Z242" s="169"/>
      <c r="AA242" s="103"/>
      <c r="AB242" s="104"/>
      <c r="AC242" s="103"/>
      <c r="AD242" s="103"/>
      <c r="AE242" s="103"/>
      <c r="AF242" s="124"/>
      <c r="AG242" s="280"/>
      <c r="AH242" s="1"/>
      <c r="AI242" s="21"/>
      <c r="AJ242" s="21"/>
      <c r="AK242" s="21"/>
      <c r="AL242" s="21"/>
      <c r="AM242" s="21"/>
      <c r="AN242" s="21"/>
    </row>
    <row r="243" spans="1:40" s="53" customFormat="1" ht="12.75" x14ac:dyDescent="0.2">
      <c r="A243" s="48"/>
      <c r="B243" s="335"/>
      <c r="C243" s="236"/>
      <c r="D243" s="236"/>
      <c r="F243" s="13"/>
      <c r="G243" s="13"/>
      <c r="I243" s="326"/>
      <c r="J243" s="21"/>
      <c r="K243" s="21"/>
      <c r="L243" s="13"/>
      <c r="M243" s="50"/>
      <c r="N243" s="98"/>
      <c r="O243" s="50"/>
      <c r="P243" s="50"/>
      <c r="Q243" s="300"/>
      <c r="R243" s="21"/>
      <c r="S243" s="13"/>
      <c r="T243" s="190"/>
      <c r="U243" s="191"/>
      <c r="V243" s="146"/>
      <c r="W243" s="190"/>
      <c r="X243" s="124"/>
      <c r="Y243" s="169"/>
      <c r="Z243" s="169"/>
      <c r="AA243" s="103"/>
      <c r="AB243" s="104"/>
      <c r="AC243" s="103"/>
      <c r="AD243" s="103"/>
      <c r="AE243" s="103"/>
      <c r="AF243" s="124"/>
      <c r="AG243" s="280"/>
      <c r="AH243" s="1"/>
      <c r="AI243" s="21"/>
      <c r="AJ243" s="21"/>
      <c r="AK243" s="21"/>
      <c r="AL243" s="21"/>
      <c r="AM243" s="21"/>
      <c r="AN243" s="21"/>
    </row>
    <row r="244" spans="1:40" s="53" customFormat="1" ht="12.75" x14ac:dyDescent="0.2">
      <c r="A244" s="48"/>
      <c r="B244" s="335"/>
      <c r="C244" s="236"/>
      <c r="D244" s="236"/>
      <c r="F244" s="13"/>
      <c r="G244" s="13"/>
      <c r="I244" s="326"/>
      <c r="J244" s="21"/>
      <c r="K244" s="21"/>
      <c r="L244" s="13"/>
      <c r="M244" s="50"/>
      <c r="N244" s="98"/>
      <c r="O244" s="50"/>
      <c r="P244" s="50"/>
      <c r="Q244" s="300"/>
      <c r="R244" s="21"/>
      <c r="S244" s="13"/>
      <c r="T244" s="30"/>
      <c r="U244" s="191"/>
      <c r="V244" s="146"/>
      <c r="W244" s="190"/>
      <c r="X244" s="124"/>
      <c r="Y244" s="169"/>
      <c r="Z244" s="169"/>
      <c r="AA244" s="103"/>
      <c r="AB244" s="104"/>
      <c r="AC244" s="103"/>
      <c r="AD244" s="103"/>
      <c r="AE244" s="103"/>
      <c r="AF244" s="124"/>
      <c r="AG244" s="280"/>
      <c r="AH244" s="1"/>
      <c r="AI244" s="21"/>
      <c r="AJ244" s="21"/>
      <c r="AK244" s="21"/>
      <c r="AL244" s="21"/>
      <c r="AM244" s="21"/>
      <c r="AN244" s="21"/>
    </row>
    <row r="245" spans="1:40" s="53" customFormat="1" ht="12.75" x14ac:dyDescent="0.2">
      <c r="A245" s="48"/>
      <c r="B245" s="335"/>
      <c r="C245" s="236"/>
      <c r="D245" s="236"/>
      <c r="F245" s="13"/>
      <c r="G245" s="13"/>
      <c r="I245" s="326"/>
      <c r="J245" s="21"/>
      <c r="K245" s="21"/>
      <c r="L245" s="13"/>
      <c r="M245" s="50"/>
      <c r="N245" s="98"/>
      <c r="O245" s="50"/>
      <c r="P245" s="50"/>
      <c r="Q245" s="300"/>
      <c r="R245" s="21"/>
      <c r="S245" s="13"/>
      <c r="T245" s="30"/>
      <c r="U245" s="191"/>
      <c r="V245" s="146"/>
      <c r="W245" s="190"/>
      <c r="X245" s="124"/>
      <c r="Y245" s="169"/>
      <c r="Z245" s="169"/>
      <c r="AA245" s="103"/>
      <c r="AB245" s="104"/>
      <c r="AC245" s="103"/>
      <c r="AD245" s="103"/>
      <c r="AE245" s="103"/>
      <c r="AF245" s="124"/>
      <c r="AG245" s="280"/>
      <c r="AH245" s="1"/>
      <c r="AI245" s="21"/>
      <c r="AJ245" s="21"/>
      <c r="AK245" s="21"/>
      <c r="AL245" s="21"/>
      <c r="AM245" s="21"/>
      <c r="AN245" s="21"/>
    </row>
    <row r="246" spans="1:40" s="53" customFormat="1" ht="12.75" x14ac:dyDescent="0.2">
      <c r="A246" s="48"/>
      <c r="B246" s="335"/>
      <c r="C246" s="236"/>
      <c r="D246" s="236"/>
      <c r="F246" s="13"/>
      <c r="G246" s="13"/>
      <c r="I246" s="326"/>
      <c r="J246" s="21"/>
      <c r="K246" s="21"/>
      <c r="L246" s="13"/>
      <c r="M246" s="50"/>
      <c r="N246" s="98"/>
      <c r="O246" s="50"/>
      <c r="P246" s="50"/>
      <c r="Q246" s="300"/>
      <c r="R246" s="21"/>
      <c r="S246" s="13"/>
      <c r="T246" s="30"/>
      <c r="U246" s="191"/>
      <c r="V246" s="146"/>
      <c r="W246" s="190"/>
      <c r="X246" s="124"/>
      <c r="Y246" s="169"/>
      <c r="Z246" s="169"/>
      <c r="AA246" s="103"/>
      <c r="AB246" s="104"/>
      <c r="AC246" s="103"/>
      <c r="AD246" s="103"/>
      <c r="AE246" s="103"/>
      <c r="AF246" s="124"/>
      <c r="AG246" s="280"/>
      <c r="AH246" s="1"/>
      <c r="AI246" s="21"/>
      <c r="AJ246" s="21"/>
      <c r="AK246" s="21"/>
      <c r="AL246" s="21"/>
      <c r="AM246" s="21"/>
      <c r="AN246" s="21"/>
    </row>
    <row r="247" spans="1:40" s="53" customFormat="1" ht="12.75" x14ac:dyDescent="0.2">
      <c r="A247" s="48"/>
      <c r="B247" s="335"/>
      <c r="C247" s="236"/>
      <c r="D247" s="236"/>
      <c r="F247" s="13"/>
      <c r="G247" s="13"/>
      <c r="I247" s="326"/>
      <c r="J247" s="21"/>
      <c r="K247" s="21"/>
      <c r="L247" s="13"/>
      <c r="M247" s="50"/>
      <c r="N247" s="98"/>
      <c r="O247" s="50"/>
      <c r="P247" s="50"/>
      <c r="Q247" s="300"/>
      <c r="R247" s="21"/>
      <c r="S247" s="13"/>
      <c r="T247" s="30"/>
      <c r="U247" s="191"/>
      <c r="V247" s="146"/>
      <c r="W247" s="190"/>
      <c r="X247" s="124"/>
      <c r="Y247" s="169"/>
      <c r="Z247" s="169"/>
      <c r="AA247" s="103"/>
      <c r="AB247" s="104"/>
      <c r="AC247" s="103"/>
      <c r="AD247" s="103"/>
      <c r="AE247" s="103"/>
      <c r="AF247" s="124"/>
      <c r="AG247" s="280"/>
      <c r="AH247" s="1"/>
      <c r="AI247" s="21"/>
      <c r="AJ247" s="21"/>
      <c r="AK247" s="21"/>
      <c r="AL247" s="21"/>
      <c r="AM247" s="21"/>
      <c r="AN247" s="21"/>
    </row>
    <row r="248" spans="1:40" s="53" customFormat="1" ht="12.75" x14ac:dyDescent="0.2">
      <c r="A248" s="48"/>
      <c r="B248" s="335"/>
      <c r="C248" s="236"/>
      <c r="D248" s="236"/>
      <c r="F248" s="13"/>
      <c r="G248" s="13"/>
      <c r="I248" s="326"/>
      <c r="J248" s="21"/>
      <c r="K248" s="21"/>
      <c r="L248" s="13"/>
      <c r="M248" s="50"/>
      <c r="N248" s="98"/>
      <c r="O248" s="50"/>
      <c r="P248" s="50"/>
      <c r="Q248" s="300"/>
      <c r="R248" s="21"/>
      <c r="S248" s="13"/>
      <c r="T248" s="30"/>
      <c r="U248" s="191"/>
      <c r="V248" s="146"/>
      <c r="W248" s="190"/>
      <c r="X248" s="124"/>
      <c r="Y248" s="169"/>
      <c r="Z248" s="169"/>
      <c r="AA248" s="103"/>
      <c r="AB248" s="104"/>
      <c r="AC248" s="103"/>
      <c r="AD248" s="103"/>
      <c r="AE248" s="103"/>
      <c r="AF248" s="124"/>
      <c r="AG248" s="280"/>
      <c r="AH248" s="1"/>
      <c r="AI248" s="21"/>
      <c r="AJ248" s="21"/>
      <c r="AK248" s="21"/>
      <c r="AL248" s="21"/>
      <c r="AM248" s="21"/>
      <c r="AN248" s="21"/>
    </row>
    <row r="249" spans="1:40" s="53" customFormat="1" ht="12.75" x14ac:dyDescent="0.2">
      <c r="A249" s="48"/>
      <c r="B249" s="335"/>
      <c r="C249" s="236"/>
      <c r="D249" s="236"/>
      <c r="F249" s="13"/>
      <c r="G249" s="13"/>
      <c r="I249" s="326"/>
      <c r="J249" s="21"/>
      <c r="K249" s="21"/>
      <c r="L249" s="13"/>
      <c r="M249" s="50"/>
      <c r="N249" s="98"/>
      <c r="O249" s="50"/>
      <c r="P249" s="50"/>
      <c r="Q249" s="300"/>
      <c r="R249" s="21"/>
      <c r="S249" s="13"/>
      <c r="T249" s="30"/>
      <c r="U249" s="191"/>
      <c r="V249" s="146"/>
      <c r="W249" s="190"/>
      <c r="X249" s="124"/>
      <c r="Y249" s="169"/>
      <c r="Z249" s="169"/>
      <c r="AA249" s="103"/>
      <c r="AB249" s="104"/>
      <c r="AC249" s="103"/>
      <c r="AD249" s="103"/>
      <c r="AE249" s="103"/>
      <c r="AF249" s="124"/>
      <c r="AG249" s="280"/>
      <c r="AH249" s="1"/>
      <c r="AI249" s="21"/>
      <c r="AJ249" s="21"/>
      <c r="AK249" s="21"/>
      <c r="AL249" s="21"/>
      <c r="AM249" s="21"/>
      <c r="AN249" s="21"/>
    </row>
    <row r="250" spans="1:40" s="53" customFormat="1" ht="12.75" x14ac:dyDescent="0.2">
      <c r="A250" s="48"/>
      <c r="B250" s="335"/>
      <c r="C250" s="236"/>
      <c r="D250" s="236"/>
      <c r="F250" s="13"/>
      <c r="G250" s="13"/>
      <c r="I250" s="326"/>
      <c r="J250" s="21"/>
      <c r="K250" s="21"/>
      <c r="L250" s="13"/>
      <c r="M250" s="50"/>
      <c r="N250" s="98"/>
      <c r="O250" s="50"/>
      <c r="P250" s="50"/>
      <c r="Q250" s="300"/>
      <c r="R250" s="21"/>
      <c r="S250" s="13"/>
      <c r="T250" s="30"/>
      <c r="U250" s="191"/>
      <c r="V250" s="146"/>
      <c r="W250" s="190"/>
      <c r="X250" s="124"/>
      <c r="Y250" s="169"/>
      <c r="Z250" s="169"/>
      <c r="AA250" s="103"/>
      <c r="AB250" s="104"/>
      <c r="AC250" s="103"/>
      <c r="AD250" s="103"/>
      <c r="AE250" s="103"/>
      <c r="AF250" s="124"/>
      <c r="AG250" s="280"/>
      <c r="AH250" s="1"/>
      <c r="AI250" s="21"/>
      <c r="AJ250" s="21"/>
      <c r="AK250" s="21"/>
      <c r="AL250" s="21"/>
      <c r="AM250" s="21"/>
      <c r="AN250" s="21"/>
    </row>
    <row r="251" spans="1:40" s="53" customFormat="1" ht="12.75" x14ac:dyDescent="0.2">
      <c r="A251" s="48"/>
      <c r="B251" s="335"/>
      <c r="C251" s="236"/>
      <c r="D251" s="236"/>
      <c r="F251" s="13"/>
      <c r="G251" s="13"/>
      <c r="I251" s="326"/>
      <c r="J251" s="21"/>
      <c r="K251" s="21"/>
      <c r="L251" s="13"/>
      <c r="M251" s="50"/>
      <c r="N251" s="98"/>
      <c r="O251" s="50"/>
      <c r="P251" s="50"/>
      <c r="Q251" s="300"/>
      <c r="R251" s="21"/>
      <c r="S251" s="13"/>
      <c r="T251" s="30"/>
      <c r="U251" s="191"/>
      <c r="V251" s="146"/>
      <c r="W251" s="190"/>
      <c r="X251" s="124"/>
      <c r="Y251" s="169"/>
      <c r="Z251" s="169"/>
      <c r="AA251" s="103"/>
      <c r="AB251" s="104"/>
      <c r="AC251" s="103"/>
      <c r="AD251" s="103"/>
      <c r="AE251" s="103"/>
      <c r="AF251" s="124"/>
      <c r="AG251" s="280"/>
      <c r="AH251" s="1"/>
      <c r="AI251" s="21"/>
      <c r="AJ251" s="21"/>
      <c r="AK251" s="21"/>
      <c r="AL251" s="21"/>
      <c r="AM251" s="21"/>
      <c r="AN251" s="21"/>
    </row>
    <row r="252" spans="1:40" s="53" customFormat="1" ht="12.75" x14ac:dyDescent="0.2">
      <c r="A252" s="48"/>
      <c r="B252" s="335"/>
      <c r="C252" s="236"/>
      <c r="D252" s="236"/>
      <c r="F252" s="13"/>
      <c r="G252" s="13"/>
      <c r="I252" s="326"/>
      <c r="J252" s="21"/>
      <c r="K252" s="21"/>
      <c r="L252" s="13"/>
      <c r="M252" s="50"/>
      <c r="N252" s="98"/>
      <c r="O252" s="50"/>
      <c r="P252" s="50"/>
      <c r="Q252" s="300"/>
      <c r="R252" s="21"/>
      <c r="S252" s="13"/>
      <c r="T252" s="30"/>
      <c r="U252" s="191"/>
      <c r="V252" s="146"/>
      <c r="W252" s="190"/>
      <c r="X252" s="124"/>
      <c r="Y252" s="169"/>
      <c r="Z252" s="169"/>
      <c r="AA252" s="103"/>
      <c r="AB252" s="104"/>
      <c r="AC252" s="103"/>
      <c r="AD252" s="103"/>
      <c r="AE252" s="103"/>
      <c r="AF252" s="124"/>
      <c r="AG252" s="280"/>
      <c r="AH252" s="1"/>
      <c r="AI252" s="21"/>
      <c r="AJ252" s="21"/>
      <c r="AK252" s="21"/>
      <c r="AL252" s="21"/>
      <c r="AM252" s="21"/>
      <c r="AN252" s="21"/>
    </row>
    <row r="253" spans="1:40" s="53" customFormat="1" ht="12.75" x14ac:dyDescent="0.2">
      <c r="A253" s="48"/>
      <c r="B253" s="335"/>
      <c r="C253" s="236"/>
      <c r="D253" s="236"/>
      <c r="F253" s="13"/>
      <c r="G253" s="13"/>
      <c r="I253" s="326"/>
      <c r="J253" s="21"/>
      <c r="K253" s="21"/>
      <c r="L253" s="13"/>
      <c r="M253" s="50"/>
      <c r="N253" s="98"/>
      <c r="O253" s="50"/>
      <c r="P253" s="50"/>
      <c r="Q253" s="300"/>
      <c r="R253" s="21"/>
      <c r="S253" s="13"/>
      <c r="T253" s="30"/>
      <c r="U253" s="191"/>
      <c r="V253" s="146"/>
      <c r="W253" s="190"/>
      <c r="X253" s="124"/>
      <c r="Y253" s="169"/>
      <c r="Z253" s="169"/>
      <c r="AA253" s="103"/>
      <c r="AB253" s="104"/>
      <c r="AC253" s="103"/>
      <c r="AD253" s="103"/>
      <c r="AE253" s="103"/>
      <c r="AF253" s="124"/>
      <c r="AG253" s="280"/>
      <c r="AH253" s="1"/>
      <c r="AI253" s="21"/>
      <c r="AJ253" s="21"/>
      <c r="AK253" s="21"/>
      <c r="AL253" s="21"/>
      <c r="AM253" s="21"/>
      <c r="AN253" s="21"/>
    </row>
    <row r="254" spans="1:40" s="53" customFormat="1" ht="12.75" x14ac:dyDescent="0.2">
      <c r="A254" s="48"/>
      <c r="B254" s="335"/>
      <c r="C254" s="236"/>
      <c r="D254" s="236"/>
      <c r="F254" s="13"/>
      <c r="G254" s="13"/>
      <c r="I254" s="326"/>
      <c r="J254" s="21"/>
      <c r="K254" s="21"/>
      <c r="L254" s="13"/>
      <c r="M254" s="50"/>
      <c r="N254" s="98"/>
      <c r="O254" s="50"/>
      <c r="P254" s="50"/>
      <c r="Q254" s="300"/>
      <c r="R254" s="21"/>
      <c r="S254" s="13"/>
      <c r="T254" s="13"/>
      <c r="U254" s="21"/>
      <c r="V254" s="21"/>
      <c r="W254" s="21"/>
      <c r="X254" s="264"/>
      <c r="Y254" s="180"/>
      <c r="Z254" s="180"/>
      <c r="AA254" s="50"/>
      <c r="AB254" s="65"/>
      <c r="AC254" s="50"/>
      <c r="AD254" s="50"/>
      <c r="AE254" s="19"/>
      <c r="AF254" s="124"/>
      <c r="AG254" s="280"/>
      <c r="AH254" s="1"/>
      <c r="AI254" s="21"/>
      <c r="AJ254" s="21"/>
      <c r="AK254" s="21"/>
      <c r="AL254" s="21"/>
      <c r="AM254" s="21"/>
      <c r="AN254" s="21"/>
    </row>
    <row r="255" spans="1:40" s="53" customFormat="1" ht="12.75" x14ac:dyDescent="0.2">
      <c r="A255" s="48"/>
      <c r="B255" s="335"/>
      <c r="C255" s="236"/>
      <c r="D255" s="236"/>
      <c r="F255" s="13"/>
      <c r="G255" s="13"/>
      <c r="I255" s="326"/>
      <c r="J255" s="21"/>
      <c r="K255" s="21"/>
      <c r="L255" s="13"/>
      <c r="M255" s="50"/>
      <c r="N255" s="98"/>
      <c r="O255" s="50"/>
      <c r="P255" s="50"/>
      <c r="Q255" s="300"/>
      <c r="R255" s="21"/>
      <c r="S255" s="13"/>
      <c r="T255" s="13"/>
      <c r="U255" s="21"/>
      <c r="V255" s="21"/>
      <c r="W255" s="21"/>
      <c r="X255" s="264"/>
      <c r="Y255" s="180"/>
      <c r="Z255" s="180"/>
      <c r="AA255" s="50"/>
      <c r="AB255" s="65"/>
      <c r="AC255" s="50"/>
      <c r="AD255" s="50"/>
      <c r="AE255" s="19"/>
      <c r="AF255" s="124"/>
      <c r="AG255" s="280"/>
      <c r="AH255" s="1"/>
      <c r="AI255" s="21"/>
      <c r="AJ255" s="21"/>
      <c r="AK255" s="21"/>
      <c r="AL255" s="21"/>
      <c r="AM255" s="21"/>
      <c r="AN255" s="21"/>
    </row>
    <row r="256" spans="1:40" s="53" customFormat="1" ht="12.75" x14ac:dyDescent="0.2">
      <c r="A256" s="48"/>
      <c r="B256" s="335"/>
      <c r="C256" s="236"/>
      <c r="D256" s="236"/>
      <c r="F256" s="13"/>
      <c r="G256" s="13"/>
      <c r="I256" s="326"/>
      <c r="J256" s="21"/>
      <c r="K256" s="21"/>
      <c r="L256" s="13"/>
      <c r="M256" s="50"/>
      <c r="N256" s="98"/>
      <c r="O256" s="50"/>
      <c r="P256" s="50"/>
      <c r="Q256" s="300"/>
      <c r="R256" s="21"/>
      <c r="S256" s="13"/>
      <c r="T256" s="13"/>
      <c r="U256" s="21"/>
      <c r="V256" s="21"/>
      <c r="W256" s="21"/>
      <c r="X256" s="264"/>
      <c r="Y256" s="180"/>
      <c r="Z256" s="180"/>
      <c r="AA256" s="50"/>
      <c r="AB256" s="65"/>
      <c r="AC256" s="50"/>
      <c r="AD256" s="50"/>
      <c r="AE256" s="19"/>
      <c r="AF256" s="124"/>
      <c r="AG256" s="280"/>
      <c r="AH256" s="1"/>
      <c r="AI256" s="21"/>
      <c r="AJ256" s="21"/>
      <c r="AK256" s="21"/>
      <c r="AL256" s="21"/>
      <c r="AM256" s="21"/>
      <c r="AN256" s="21"/>
    </row>
    <row r="257" spans="1:43" s="53" customFormat="1" ht="12.75" x14ac:dyDescent="0.2">
      <c r="A257" s="48"/>
      <c r="B257" s="335"/>
      <c r="C257" s="236"/>
      <c r="D257" s="236"/>
      <c r="F257" s="13"/>
      <c r="G257" s="13"/>
      <c r="I257" s="326"/>
      <c r="J257" s="21"/>
      <c r="K257" s="21"/>
      <c r="L257" s="13"/>
      <c r="M257" s="50"/>
      <c r="N257" s="98"/>
      <c r="O257" s="50"/>
      <c r="P257" s="50"/>
      <c r="Q257" s="300"/>
      <c r="R257" s="21"/>
      <c r="S257" s="13"/>
      <c r="T257" s="13"/>
      <c r="U257" s="21"/>
      <c r="V257" s="21"/>
      <c r="W257" s="21"/>
      <c r="X257" s="264"/>
      <c r="Y257" s="180"/>
      <c r="Z257" s="180"/>
      <c r="AA257" s="50"/>
      <c r="AB257" s="65"/>
      <c r="AC257" s="50"/>
      <c r="AD257" s="50"/>
      <c r="AE257" s="19"/>
      <c r="AF257" s="124"/>
      <c r="AG257" s="280"/>
      <c r="AH257" s="1"/>
      <c r="AI257" s="21"/>
      <c r="AJ257" s="21"/>
      <c r="AK257" s="21"/>
      <c r="AL257" s="21"/>
      <c r="AM257" s="21"/>
      <c r="AN257" s="21"/>
      <c r="AP257" s="337"/>
      <c r="AQ257" s="337"/>
    </row>
    <row r="258" spans="1:43" s="53" customFormat="1" ht="12.75" x14ac:dyDescent="0.2">
      <c r="A258" s="48"/>
      <c r="B258" s="335"/>
      <c r="C258" s="236"/>
      <c r="D258" s="236"/>
      <c r="F258" s="13"/>
      <c r="G258" s="13"/>
      <c r="I258" s="326"/>
      <c r="J258" s="21"/>
      <c r="K258" s="21"/>
      <c r="L258" s="13"/>
      <c r="M258" s="50"/>
      <c r="N258" s="98"/>
      <c r="O258" s="50"/>
      <c r="P258" s="50"/>
      <c r="Q258" s="300"/>
      <c r="R258" s="21"/>
      <c r="S258" s="13"/>
      <c r="T258" s="13"/>
      <c r="U258" s="21"/>
      <c r="V258" s="21"/>
      <c r="W258" s="21"/>
      <c r="X258" s="264"/>
      <c r="Y258" s="180"/>
      <c r="Z258" s="180"/>
      <c r="AA258" s="50"/>
      <c r="AB258" s="65"/>
      <c r="AC258" s="50"/>
      <c r="AD258" s="50"/>
      <c r="AE258" s="19"/>
      <c r="AF258" s="124"/>
      <c r="AG258" s="280"/>
      <c r="AH258" s="1"/>
      <c r="AI258" s="21"/>
      <c r="AJ258" s="21"/>
      <c r="AK258" s="21"/>
      <c r="AL258" s="21"/>
      <c r="AM258" s="21"/>
      <c r="AN258" s="21"/>
      <c r="AP258" s="337"/>
      <c r="AQ258" s="337"/>
    </row>
    <row r="259" spans="1:43" s="337" customFormat="1" ht="12.75" x14ac:dyDescent="0.2">
      <c r="A259" s="48"/>
      <c r="B259" s="335"/>
      <c r="C259" s="236"/>
      <c r="D259" s="236"/>
      <c r="E259" s="53"/>
      <c r="F259" s="13"/>
      <c r="G259" s="13"/>
      <c r="H259" s="53"/>
      <c r="I259" s="326"/>
      <c r="J259" s="21"/>
      <c r="K259" s="21"/>
      <c r="L259" s="13"/>
      <c r="M259" s="50"/>
      <c r="N259" s="98"/>
      <c r="O259" s="50"/>
      <c r="P259" s="50"/>
      <c r="Q259" s="300"/>
      <c r="R259" s="21"/>
      <c r="S259" s="13"/>
      <c r="T259" s="13"/>
      <c r="U259" s="21"/>
      <c r="V259" s="21"/>
      <c r="W259" s="21"/>
      <c r="X259" s="264"/>
      <c r="Y259" s="180"/>
      <c r="Z259" s="180"/>
      <c r="AA259" s="50"/>
      <c r="AB259" s="65"/>
      <c r="AC259" s="50"/>
      <c r="AD259" s="50"/>
      <c r="AE259" s="19"/>
      <c r="AF259" s="124"/>
      <c r="AG259" s="280"/>
      <c r="AH259" s="1"/>
      <c r="AI259" s="21"/>
      <c r="AJ259" s="21"/>
      <c r="AK259" s="21"/>
      <c r="AL259" s="21"/>
      <c r="AM259" s="21"/>
      <c r="AN259" s="21"/>
      <c r="AO259" s="53"/>
    </row>
    <row r="260" spans="1:43" s="337" customFormat="1" ht="12.75" x14ac:dyDescent="0.2">
      <c r="A260" s="48"/>
      <c r="B260" s="335"/>
      <c r="C260" s="236"/>
      <c r="D260" s="236"/>
      <c r="E260" s="53"/>
      <c r="F260" s="13"/>
      <c r="G260" s="13"/>
      <c r="H260" s="53"/>
      <c r="I260" s="326"/>
      <c r="J260" s="21"/>
      <c r="K260" s="21"/>
      <c r="L260" s="13"/>
      <c r="M260" s="50"/>
      <c r="N260" s="98"/>
      <c r="O260" s="50"/>
      <c r="P260" s="50"/>
      <c r="Q260" s="300"/>
      <c r="R260" s="21"/>
      <c r="S260" s="13"/>
      <c r="T260" s="13"/>
      <c r="U260" s="21"/>
      <c r="V260" s="21"/>
      <c r="W260" s="21"/>
      <c r="X260" s="264"/>
      <c r="Y260" s="180"/>
      <c r="Z260" s="180"/>
      <c r="AA260" s="50"/>
      <c r="AB260" s="65"/>
      <c r="AC260" s="50"/>
      <c r="AD260" s="50"/>
      <c r="AE260" s="19"/>
      <c r="AF260" s="124"/>
      <c r="AG260" s="280"/>
      <c r="AH260" s="1"/>
      <c r="AI260" s="21"/>
      <c r="AJ260" s="21"/>
      <c r="AK260" s="21"/>
      <c r="AL260" s="21"/>
      <c r="AM260" s="21"/>
      <c r="AN260" s="21"/>
      <c r="AO260" s="53"/>
    </row>
    <row r="261" spans="1:43" s="337" customFormat="1" ht="12.75" x14ac:dyDescent="0.2">
      <c r="A261" s="48"/>
      <c r="B261" s="335"/>
      <c r="C261" s="236"/>
      <c r="D261" s="236"/>
      <c r="E261" s="53"/>
      <c r="F261" s="13"/>
      <c r="G261" s="13"/>
      <c r="H261" s="53"/>
      <c r="I261" s="326"/>
      <c r="J261" s="21"/>
      <c r="K261" s="21"/>
      <c r="L261" s="13"/>
      <c r="M261" s="50"/>
      <c r="N261" s="98"/>
      <c r="O261" s="50"/>
      <c r="P261" s="50"/>
      <c r="Q261" s="300"/>
      <c r="R261" s="21"/>
      <c r="S261" s="13"/>
      <c r="T261" s="13"/>
      <c r="U261" s="21"/>
      <c r="V261" s="21"/>
      <c r="W261" s="21"/>
      <c r="X261" s="264"/>
      <c r="Y261" s="180"/>
      <c r="Z261" s="180"/>
      <c r="AA261" s="50"/>
      <c r="AB261" s="65"/>
      <c r="AC261" s="50"/>
      <c r="AD261" s="50"/>
      <c r="AE261" s="19"/>
      <c r="AF261" s="122"/>
      <c r="AG261" s="280"/>
      <c r="AH261" s="1"/>
      <c r="AI261" s="21"/>
      <c r="AJ261" s="21"/>
      <c r="AK261" s="21"/>
      <c r="AL261" s="21"/>
      <c r="AM261" s="21"/>
      <c r="AN261" s="21"/>
      <c r="AO261" s="53"/>
    </row>
    <row r="262" spans="1:43" s="337" customFormat="1" x14ac:dyDescent="0.2">
      <c r="A262" s="48"/>
      <c r="B262" s="335"/>
      <c r="C262" s="236"/>
      <c r="D262" s="236"/>
      <c r="E262" s="53"/>
      <c r="F262" s="13"/>
      <c r="G262" s="13"/>
      <c r="H262" s="53"/>
      <c r="I262" s="326"/>
      <c r="J262" s="21"/>
      <c r="K262" s="21"/>
      <c r="L262" s="13"/>
      <c r="M262" s="50"/>
      <c r="N262" s="98"/>
      <c r="O262" s="50"/>
      <c r="P262" s="50"/>
      <c r="Q262" s="300"/>
      <c r="R262" s="21"/>
      <c r="S262" s="13"/>
      <c r="T262" s="13"/>
      <c r="U262" s="21"/>
      <c r="V262" s="21"/>
      <c r="W262" s="21"/>
      <c r="X262" s="264"/>
      <c r="Y262" s="180"/>
      <c r="Z262" s="180"/>
      <c r="AA262" s="50"/>
      <c r="AB262" s="65"/>
      <c r="AC262" s="50"/>
      <c r="AD262" s="50"/>
      <c r="AE262" s="19"/>
      <c r="AF262" s="122"/>
      <c r="AG262" s="121"/>
      <c r="AH262" s="1"/>
      <c r="AI262" s="21"/>
      <c r="AJ262" s="21"/>
      <c r="AK262" s="21"/>
      <c r="AL262" s="21"/>
      <c r="AM262" s="21"/>
      <c r="AN262" s="21"/>
      <c r="AO262" s="53"/>
    </row>
    <row r="263" spans="1:43" s="337" customFormat="1" x14ac:dyDescent="0.2">
      <c r="A263" s="48"/>
      <c r="B263" s="335"/>
      <c r="C263" s="236"/>
      <c r="D263" s="236"/>
      <c r="E263" s="53"/>
      <c r="F263" s="13"/>
      <c r="G263" s="13"/>
      <c r="H263" s="53"/>
      <c r="I263" s="326"/>
      <c r="J263" s="21"/>
      <c r="K263" s="21"/>
      <c r="L263" s="13"/>
      <c r="M263" s="50"/>
      <c r="N263" s="98"/>
      <c r="O263" s="50"/>
      <c r="P263" s="50"/>
      <c r="Q263" s="300"/>
      <c r="R263" s="21"/>
      <c r="S263" s="13"/>
      <c r="T263" s="13"/>
      <c r="U263" s="21"/>
      <c r="V263" s="21"/>
      <c r="W263" s="21"/>
      <c r="X263" s="264"/>
      <c r="Y263" s="180"/>
      <c r="Z263" s="180"/>
      <c r="AA263" s="50"/>
      <c r="AB263" s="65"/>
      <c r="AC263" s="50"/>
      <c r="AD263" s="50"/>
      <c r="AE263" s="19"/>
      <c r="AF263" s="122"/>
      <c r="AG263" s="121"/>
      <c r="AH263" s="1"/>
      <c r="AI263" s="21"/>
      <c r="AJ263" s="21"/>
      <c r="AK263" s="21"/>
      <c r="AL263" s="21"/>
      <c r="AM263" s="21"/>
      <c r="AN263" s="21"/>
      <c r="AO263" s="53"/>
    </row>
    <row r="264" spans="1:43" s="337" customFormat="1" x14ac:dyDescent="0.2">
      <c r="A264" s="48"/>
      <c r="B264" s="335"/>
      <c r="C264" s="236"/>
      <c r="D264" s="236"/>
      <c r="E264" s="53"/>
      <c r="F264" s="13"/>
      <c r="G264" s="13"/>
      <c r="H264" s="53"/>
      <c r="I264" s="326"/>
      <c r="J264" s="21"/>
      <c r="K264" s="21"/>
      <c r="L264" s="13"/>
      <c r="M264" s="50"/>
      <c r="N264" s="98"/>
      <c r="O264" s="50"/>
      <c r="P264" s="50"/>
      <c r="Q264" s="300"/>
      <c r="R264" s="21"/>
      <c r="S264" s="13"/>
      <c r="T264" s="13"/>
      <c r="U264" s="21"/>
      <c r="V264" s="21"/>
      <c r="W264" s="21"/>
      <c r="X264" s="264"/>
      <c r="Y264" s="180"/>
      <c r="Z264" s="180"/>
      <c r="AA264" s="50"/>
      <c r="AB264" s="65"/>
      <c r="AC264" s="50"/>
      <c r="AD264" s="50"/>
      <c r="AE264" s="19"/>
      <c r="AF264" s="122"/>
      <c r="AG264" s="121"/>
      <c r="AH264" s="1"/>
      <c r="AI264" s="21"/>
      <c r="AJ264" s="21"/>
      <c r="AK264" s="21"/>
      <c r="AL264" s="21"/>
      <c r="AM264" s="21"/>
      <c r="AN264" s="21"/>
      <c r="AO264" s="53"/>
    </row>
    <row r="265" spans="1:43" s="337" customFormat="1" x14ac:dyDescent="0.2">
      <c r="A265" s="48"/>
      <c r="B265" s="335"/>
      <c r="C265" s="236"/>
      <c r="D265" s="236"/>
      <c r="E265" s="53"/>
      <c r="F265" s="13"/>
      <c r="G265" s="13"/>
      <c r="H265" s="53"/>
      <c r="I265" s="326"/>
      <c r="J265" s="21"/>
      <c r="K265" s="21"/>
      <c r="L265" s="13"/>
      <c r="M265" s="50"/>
      <c r="N265" s="98"/>
      <c r="O265" s="50"/>
      <c r="P265" s="50"/>
      <c r="Q265" s="300"/>
      <c r="R265" s="21"/>
      <c r="S265" s="13"/>
      <c r="T265" s="13"/>
      <c r="U265" s="21"/>
      <c r="V265" s="21"/>
      <c r="W265" s="21"/>
      <c r="X265" s="264"/>
      <c r="Y265" s="180"/>
      <c r="Z265" s="180"/>
      <c r="AA265" s="50"/>
      <c r="AB265" s="65"/>
      <c r="AC265" s="50"/>
      <c r="AD265" s="50"/>
      <c r="AE265" s="19"/>
      <c r="AF265" s="122"/>
      <c r="AG265" s="121"/>
      <c r="AH265" s="1"/>
      <c r="AI265" s="21"/>
      <c r="AJ265" s="21"/>
      <c r="AK265" s="21"/>
      <c r="AL265" s="21"/>
      <c r="AM265" s="21"/>
      <c r="AN265" s="21"/>
      <c r="AO265" s="53"/>
    </row>
    <row r="266" spans="1:43" s="337" customFormat="1" x14ac:dyDescent="0.2">
      <c r="A266" s="48"/>
      <c r="B266" s="335"/>
      <c r="C266" s="236"/>
      <c r="D266" s="236"/>
      <c r="E266" s="53"/>
      <c r="F266" s="13"/>
      <c r="G266" s="13"/>
      <c r="H266" s="53"/>
      <c r="I266" s="326"/>
      <c r="J266" s="21"/>
      <c r="K266" s="21"/>
      <c r="L266" s="13"/>
      <c r="M266" s="50"/>
      <c r="N266" s="98"/>
      <c r="O266" s="50"/>
      <c r="P266" s="50"/>
      <c r="Q266" s="300"/>
      <c r="R266" s="21"/>
      <c r="S266" s="13"/>
      <c r="T266" s="13"/>
      <c r="U266" s="21"/>
      <c r="V266" s="21"/>
      <c r="W266" s="21"/>
      <c r="X266" s="264"/>
      <c r="Y266" s="180"/>
      <c r="Z266" s="180"/>
      <c r="AA266" s="50"/>
      <c r="AB266" s="65"/>
      <c r="AC266" s="50"/>
      <c r="AD266" s="50"/>
      <c r="AE266" s="19"/>
      <c r="AF266" s="122"/>
      <c r="AG266" s="121"/>
      <c r="AH266" s="1"/>
      <c r="AI266" s="21"/>
      <c r="AJ266" s="21"/>
      <c r="AK266" s="21"/>
      <c r="AL266" s="21"/>
      <c r="AM266" s="21"/>
      <c r="AN266" s="21"/>
      <c r="AO266" s="53"/>
    </row>
    <row r="267" spans="1:43" s="337" customFormat="1" x14ac:dyDescent="0.2">
      <c r="A267" s="48"/>
      <c r="B267" s="335"/>
      <c r="C267" s="236"/>
      <c r="D267" s="236"/>
      <c r="E267" s="53"/>
      <c r="F267" s="13"/>
      <c r="G267" s="13"/>
      <c r="H267" s="53"/>
      <c r="I267" s="326"/>
      <c r="J267" s="21"/>
      <c r="K267" s="21"/>
      <c r="L267" s="13"/>
      <c r="M267" s="50"/>
      <c r="N267" s="98"/>
      <c r="O267" s="50"/>
      <c r="P267" s="50"/>
      <c r="Q267" s="300"/>
      <c r="R267" s="21"/>
      <c r="S267" s="13"/>
      <c r="T267" s="13"/>
      <c r="U267" s="21"/>
      <c r="V267" s="21"/>
      <c r="W267" s="21"/>
      <c r="X267" s="264"/>
      <c r="Y267" s="180"/>
      <c r="Z267" s="180"/>
      <c r="AA267" s="50"/>
      <c r="AB267" s="65"/>
      <c r="AC267" s="50"/>
      <c r="AD267" s="50"/>
      <c r="AE267" s="19"/>
      <c r="AF267" s="122"/>
      <c r="AG267" s="121"/>
      <c r="AH267" s="1"/>
      <c r="AI267" s="21"/>
      <c r="AJ267" s="21"/>
      <c r="AK267" s="21"/>
      <c r="AL267" s="21"/>
      <c r="AM267" s="21"/>
      <c r="AN267" s="21"/>
      <c r="AO267" s="53"/>
    </row>
    <row r="268" spans="1:43" s="337" customFormat="1" x14ac:dyDescent="0.2">
      <c r="A268" s="48"/>
      <c r="B268" s="335"/>
      <c r="C268" s="236"/>
      <c r="D268" s="236"/>
      <c r="E268" s="53"/>
      <c r="F268" s="13"/>
      <c r="G268" s="13"/>
      <c r="H268" s="53"/>
      <c r="I268" s="326"/>
      <c r="J268" s="21"/>
      <c r="K268" s="21"/>
      <c r="L268" s="13"/>
      <c r="M268" s="50"/>
      <c r="N268" s="98"/>
      <c r="O268" s="50"/>
      <c r="P268" s="50"/>
      <c r="Q268" s="300"/>
      <c r="R268" s="21"/>
      <c r="S268" s="13"/>
      <c r="T268" s="13"/>
      <c r="U268" s="21"/>
      <c r="V268" s="21"/>
      <c r="W268" s="21"/>
      <c r="X268" s="264"/>
      <c r="Y268" s="180"/>
      <c r="Z268" s="180"/>
      <c r="AA268" s="50"/>
      <c r="AB268" s="65"/>
      <c r="AC268" s="50"/>
      <c r="AD268" s="50"/>
      <c r="AE268" s="19"/>
      <c r="AF268" s="122"/>
      <c r="AG268" s="121"/>
      <c r="AH268" s="1"/>
      <c r="AI268" s="21"/>
      <c r="AJ268" s="21"/>
      <c r="AK268" s="21"/>
      <c r="AL268" s="21"/>
      <c r="AM268" s="21"/>
      <c r="AN268" s="21"/>
      <c r="AO268" s="53"/>
    </row>
    <row r="269" spans="1:43" s="337" customFormat="1" x14ac:dyDescent="0.2">
      <c r="A269" s="48"/>
      <c r="B269" s="335"/>
      <c r="C269" s="236"/>
      <c r="D269" s="236"/>
      <c r="E269" s="53"/>
      <c r="F269" s="13"/>
      <c r="G269" s="13"/>
      <c r="H269" s="53"/>
      <c r="I269" s="326"/>
      <c r="J269" s="21"/>
      <c r="K269" s="21"/>
      <c r="L269" s="13"/>
      <c r="M269" s="50"/>
      <c r="N269" s="98"/>
      <c r="O269" s="50"/>
      <c r="P269" s="50"/>
      <c r="Q269" s="300"/>
      <c r="R269" s="21"/>
      <c r="S269" s="13"/>
      <c r="T269" s="13"/>
      <c r="U269" s="21"/>
      <c r="V269" s="21"/>
      <c r="W269" s="21"/>
      <c r="X269" s="264"/>
      <c r="Y269" s="180"/>
      <c r="Z269" s="180"/>
      <c r="AA269" s="50"/>
      <c r="AB269" s="65"/>
      <c r="AC269" s="50"/>
      <c r="AD269" s="50"/>
      <c r="AE269" s="19"/>
      <c r="AF269" s="122"/>
      <c r="AG269" s="121"/>
      <c r="AH269" s="1"/>
      <c r="AI269" s="21"/>
      <c r="AJ269" s="21"/>
      <c r="AK269" s="21"/>
      <c r="AL269" s="21"/>
      <c r="AM269" s="21"/>
      <c r="AN269" s="21"/>
      <c r="AO269" s="53"/>
    </row>
    <row r="270" spans="1:43" s="337" customFormat="1" x14ac:dyDescent="0.2">
      <c r="A270" s="48"/>
      <c r="B270" s="335"/>
      <c r="C270" s="236"/>
      <c r="D270" s="236"/>
      <c r="E270" s="53"/>
      <c r="F270" s="13"/>
      <c r="G270" s="13"/>
      <c r="H270" s="53"/>
      <c r="I270" s="326"/>
      <c r="J270" s="21"/>
      <c r="K270" s="21"/>
      <c r="L270" s="13"/>
      <c r="M270" s="50"/>
      <c r="N270" s="98"/>
      <c r="O270" s="50"/>
      <c r="P270" s="50"/>
      <c r="Q270" s="300"/>
      <c r="R270" s="21"/>
      <c r="S270" s="13"/>
      <c r="T270" s="13"/>
      <c r="U270" s="21"/>
      <c r="V270" s="21"/>
      <c r="W270" s="21"/>
      <c r="X270" s="264"/>
      <c r="Y270" s="180"/>
      <c r="Z270" s="180"/>
      <c r="AA270" s="50"/>
      <c r="AB270" s="65"/>
      <c r="AC270" s="50"/>
      <c r="AD270" s="50"/>
      <c r="AE270" s="19"/>
      <c r="AF270" s="122"/>
      <c r="AG270" s="121"/>
      <c r="AH270" s="1"/>
      <c r="AI270" s="21"/>
      <c r="AJ270" s="21"/>
      <c r="AK270" s="21"/>
      <c r="AL270" s="21"/>
      <c r="AM270" s="21"/>
      <c r="AN270" s="21"/>
      <c r="AO270" s="53"/>
    </row>
    <row r="271" spans="1:43" s="337" customFormat="1" x14ac:dyDescent="0.2">
      <c r="A271" s="48"/>
      <c r="B271" s="335"/>
      <c r="C271" s="236"/>
      <c r="D271" s="236"/>
      <c r="E271" s="53"/>
      <c r="F271" s="13"/>
      <c r="G271" s="13"/>
      <c r="H271" s="53"/>
      <c r="I271" s="326"/>
      <c r="J271" s="21"/>
      <c r="K271" s="21"/>
      <c r="L271" s="13"/>
      <c r="M271" s="50"/>
      <c r="N271" s="98"/>
      <c r="O271" s="50"/>
      <c r="P271" s="50"/>
      <c r="Q271" s="300"/>
      <c r="R271" s="21"/>
      <c r="S271" s="13"/>
      <c r="T271" s="13"/>
      <c r="U271" s="21"/>
      <c r="V271" s="21"/>
      <c r="W271" s="21"/>
      <c r="X271" s="264"/>
      <c r="Y271" s="180"/>
      <c r="Z271" s="180"/>
      <c r="AA271" s="50"/>
      <c r="AB271" s="65"/>
      <c r="AC271" s="50"/>
      <c r="AD271" s="50"/>
      <c r="AE271" s="19"/>
      <c r="AF271" s="122"/>
      <c r="AG271" s="121"/>
      <c r="AH271" s="1"/>
      <c r="AI271" s="21"/>
      <c r="AJ271" s="21"/>
      <c r="AK271" s="21"/>
      <c r="AL271" s="21"/>
      <c r="AM271" s="21"/>
      <c r="AN271" s="21"/>
      <c r="AO271" s="53"/>
    </row>
    <row r="272" spans="1:43" s="337" customFormat="1" x14ac:dyDescent="0.2">
      <c r="A272" s="48"/>
      <c r="B272" s="335"/>
      <c r="C272" s="236"/>
      <c r="D272" s="236"/>
      <c r="E272" s="53"/>
      <c r="F272" s="13"/>
      <c r="G272" s="13"/>
      <c r="H272" s="53"/>
      <c r="I272" s="326"/>
      <c r="J272" s="21"/>
      <c r="K272" s="21"/>
      <c r="L272" s="13"/>
      <c r="M272" s="50"/>
      <c r="N272" s="98"/>
      <c r="O272" s="50"/>
      <c r="P272" s="50"/>
      <c r="Q272" s="300"/>
      <c r="R272" s="21"/>
      <c r="S272" s="13"/>
      <c r="T272" s="13"/>
      <c r="U272" s="21"/>
      <c r="V272" s="21"/>
      <c r="W272" s="21"/>
      <c r="X272" s="264"/>
      <c r="Y272" s="180"/>
      <c r="Z272" s="180"/>
      <c r="AA272" s="50"/>
      <c r="AB272" s="65"/>
      <c r="AC272" s="50"/>
      <c r="AD272" s="50"/>
      <c r="AE272" s="19"/>
      <c r="AF272" s="122"/>
      <c r="AG272" s="121"/>
      <c r="AH272" s="1"/>
      <c r="AI272" s="21"/>
      <c r="AJ272" s="21"/>
      <c r="AK272" s="21"/>
      <c r="AL272" s="21"/>
      <c r="AM272" s="21"/>
      <c r="AN272" s="21"/>
      <c r="AO272" s="53"/>
    </row>
    <row r="273" spans="1:41" s="337" customFormat="1" x14ac:dyDescent="0.2">
      <c r="A273" s="48"/>
      <c r="B273" s="335"/>
      <c r="C273" s="236"/>
      <c r="D273" s="236"/>
      <c r="E273" s="53"/>
      <c r="F273" s="13"/>
      <c r="G273" s="13"/>
      <c r="H273" s="53"/>
      <c r="I273" s="326"/>
      <c r="J273" s="21"/>
      <c r="K273" s="21"/>
      <c r="L273" s="13"/>
      <c r="M273" s="50"/>
      <c r="N273" s="98"/>
      <c r="O273" s="50"/>
      <c r="P273" s="50"/>
      <c r="Q273" s="300"/>
      <c r="R273" s="21"/>
      <c r="S273" s="13"/>
      <c r="T273" s="13"/>
      <c r="U273" s="21"/>
      <c r="V273" s="21"/>
      <c r="W273" s="21"/>
      <c r="X273" s="264"/>
      <c r="Y273" s="180"/>
      <c r="Z273" s="180"/>
      <c r="AA273" s="50"/>
      <c r="AB273" s="65"/>
      <c r="AC273" s="50"/>
      <c r="AD273" s="50"/>
      <c r="AE273" s="19"/>
      <c r="AF273" s="122"/>
      <c r="AG273" s="121"/>
      <c r="AH273" s="1"/>
      <c r="AI273" s="21"/>
      <c r="AJ273" s="21"/>
      <c r="AK273" s="21"/>
      <c r="AL273" s="21"/>
      <c r="AM273" s="21"/>
      <c r="AN273" s="21"/>
      <c r="AO273" s="53"/>
    </row>
    <row r="274" spans="1:41" s="337" customFormat="1" x14ac:dyDescent="0.2">
      <c r="A274" s="48"/>
      <c r="B274" s="335"/>
      <c r="C274" s="236"/>
      <c r="D274" s="236"/>
      <c r="E274" s="53"/>
      <c r="F274" s="13"/>
      <c r="G274" s="13"/>
      <c r="H274" s="53"/>
      <c r="I274" s="326"/>
      <c r="J274" s="21"/>
      <c r="K274" s="21"/>
      <c r="L274" s="13"/>
      <c r="M274" s="50"/>
      <c r="N274" s="98"/>
      <c r="O274" s="50"/>
      <c r="P274" s="50"/>
      <c r="Q274" s="300"/>
      <c r="R274" s="21"/>
      <c r="S274" s="13"/>
      <c r="T274" s="13"/>
      <c r="U274" s="21"/>
      <c r="V274" s="21"/>
      <c r="W274" s="21"/>
      <c r="X274" s="264"/>
      <c r="Y274" s="180"/>
      <c r="Z274" s="180"/>
      <c r="AA274" s="50"/>
      <c r="AB274" s="65"/>
      <c r="AC274" s="50"/>
      <c r="AD274" s="50"/>
      <c r="AE274" s="19"/>
      <c r="AF274" s="122"/>
      <c r="AG274" s="121"/>
      <c r="AH274" s="1"/>
      <c r="AI274" s="21"/>
      <c r="AJ274" s="21"/>
      <c r="AK274" s="21"/>
      <c r="AL274" s="21"/>
      <c r="AM274" s="21"/>
      <c r="AN274" s="21"/>
      <c r="AO274" s="53"/>
    </row>
    <row r="275" spans="1:41" s="337" customFormat="1" x14ac:dyDescent="0.2">
      <c r="A275" s="48"/>
      <c r="B275" s="335"/>
      <c r="C275" s="236"/>
      <c r="D275" s="236"/>
      <c r="E275" s="53"/>
      <c r="F275" s="13"/>
      <c r="G275" s="13"/>
      <c r="H275" s="53"/>
      <c r="I275" s="326"/>
      <c r="J275" s="21"/>
      <c r="K275" s="21"/>
      <c r="L275" s="13"/>
      <c r="M275" s="50"/>
      <c r="N275" s="98"/>
      <c r="O275" s="50"/>
      <c r="P275" s="50"/>
      <c r="Q275" s="300"/>
      <c r="R275" s="21"/>
      <c r="S275" s="13"/>
      <c r="T275" s="13"/>
      <c r="U275" s="21"/>
      <c r="V275" s="21"/>
      <c r="W275" s="21"/>
      <c r="X275" s="264"/>
      <c r="Y275" s="180"/>
      <c r="Z275" s="180"/>
      <c r="AA275" s="50"/>
      <c r="AB275" s="65"/>
      <c r="AC275" s="50"/>
      <c r="AD275" s="50"/>
      <c r="AE275" s="19"/>
      <c r="AF275" s="122"/>
      <c r="AG275" s="121"/>
      <c r="AH275" s="1"/>
      <c r="AI275" s="21"/>
      <c r="AJ275" s="21"/>
      <c r="AK275" s="21"/>
      <c r="AL275" s="21"/>
      <c r="AM275" s="21"/>
      <c r="AN275" s="21"/>
      <c r="AO275" s="53"/>
    </row>
    <row r="276" spans="1:41" s="337" customFormat="1" x14ac:dyDescent="0.2">
      <c r="A276" s="48"/>
      <c r="B276" s="335"/>
      <c r="C276" s="236"/>
      <c r="D276" s="236"/>
      <c r="E276" s="53"/>
      <c r="F276" s="13"/>
      <c r="G276" s="13"/>
      <c r="H276" s="53"/>
      <c r="I276" s="326"/>
      <c r="J276" s="21"/>
      <c r="K276" s="21"/>
      <c r="L276" s="13"/>
      <c r="M276" s="50"/>
      <c r="N276" s="98"/>
      <c r="O276" s="50"/>
      <c r="P276" s="50"/>
      <c r="Q276" s="300"/>
      <c r="R276" s="21"/>
      <c r="S276" s="13"/>
      <c r="T276" s="13"/>
      <c r="U276" s="21"/>
      <c r="V276" s="21"/>
      <c r="W276" s="21"/>
      <c r="X276" s="264"/>
      <c r="Y276" s="180"/>
      <c r="Z276" s="180"/>
      <c r="AA276" s="50"/>
      <c r="AB276" s="65"/>
      <c r="AC276" s="50"/>
      <c r="AD276" s="50"/>
      <c r="AE276" s="19"/>
      <c r="AF276" s="122"/>
      <c r="AG276" s="121"/>
      <c r="AH276" s="1"/>
      <c r="AI276" s="21"/>
      <c r="AJ276" s="21"/>
      <c r="AK276" s="21"/>
      <c r="AL276" s="21"/>
      <c r="AM276" s="21"/>
      <c r="AN276" s="21"/>
      <c r="AO276" s="53"/>
    </row>
    <row r="277" spans="1:41" s="337" customFormat="1" x14ac:dyDescent="0.2">
      <c r="A277" s="48"/>
      <c r="B277" s="335"/>
      <c r="C277" s="236"/>
      <c r="D277" s="236"/>
      <c r="E277" s="53"/>
      <c r="F277" s="13"/>
      <c r="G277" s="13"/>
      <c r="H277" s="53"/>
      <c r="I277" s="326"/>
      <c r="J277" s="21"/>
      <c r="K277" s="21"/>
      <c r="L277" s="13"/>
      <c r="M277" s="50"/>
      <c r="N277" s="98"/>
      <c r="O277" s="50"/>
      <c r="P277" s="50"/>
      <c r="Q277" s="300"/>
      <c r="R277" s="21"/>
      <c r="S277" s="13"/>
      <c r="T277" s="13"/>
      <c r="U277" s="21"/>
      <c r="V277" s="21"/>
      <c r="W277" s="21"/>
      <c r="X277" s="264"/>
      <c r="Y277" s="180"/>
      <c r="Z277" s="180"/>
      <c r="AA277" s="50"/>
      <c r="AB277" s="65"/>
      <c r="AC277" s="50"/>
      <c r="AD277" s="50"/>
      <c r="AE277" s="19"/>
      <c r="AF277" s="122"/>
      <c r="AG277" s="121"/>
      <c r="AH277" s="1"/>
      <c r="AI277" s="21"/>
      <c r="AJ277" s="21"/>
      <c r="AK277" s="21"/>
      <c r="AL277" s="21"/>
      <c r="AM277" s="21"/>
      <c r="AN277" s="21"/>
      <c r="AO277" s="53"/>
    </row>
    <row r="278" spans="1:41" s="337" customFormat="1" x14ac:dyDescent="0.2">
      <c r="A278" s="48"/>
      <c r="B278" s="335"/>
      <c r="C278" s="236"/>
      <c r="D278" s="236"/>
      <c r="E278" s="53"/>
      <c r="F278" s="13"/>
      <c r="G278" s="13"/>
      <c r="H278" s="53"/>
      <c r="I278" s="326"/>
      <c r="J278" s="21"/>
      <c r="K278" s="21"/>
      <c r="L278" s="13"/>
      <c r="M278" s="50"/>
      <c r="N278" s="98"/>
      <c r="O278" s="50"/>
      <c r="P278" s="50"/>
      <c r="Q278" s="300"/>
      <c r="R278" s="21"/>
      <c r="S278" s="13"/>
      <c r="T278" s="13"/>
      <c r="U278" s="21"/>
      <c r="V278" s="21"/>
      <c r="W278" s="21"/>
      <c r="X278" s="264"/>
      <c r="Y278" s="180"/>
      <c r="Z278" s="180"/>
      <c r="AA278" s="50"/>
      <c r="AB278" s="65"/>
      <c r="AC278" s="50"/>
      <c r="AD278" s="50"/>
      <c r="AE278" s="19"/>
      <c r="AF278" s="122"/>
      <c r="AG278" s="121"/>
      <c r="AH278" s="1"/>
      <c r="AI278" s="21"/>
      <c r="AJ278" s="21"/>
      <c r="AK278" s="21"/>
      <c r="AL278" s="21"/>
      <c r="AM278" s="21"/>
      <c r="AN278" s="21"/>
      <c r="AO278" s="53"/>
    </row>
    <row r="279" spans="1:41" s="337" customFormat="1" x14ac:dyDescent="0.2">
      <c r="A279" s="48"/>
      <c r="B279" s="335"/>
      <c r="C279" s="236"/>
      <c r="D279" s="236"/>
      <c r="E279" s="53"/>
      <c r="F279" s="13"/>
      <c r="G279" s="13"/>
      <c r="H279" s="53"/>
      <c r="I279" s="326"/>
      <c r="J279" s="21"/>
      <c r="K279" s="21"/>
      <c r="L279" s="13"/>
      <c r="M279" s="50"/>
      <c r="N279" s="98"/>
      <c r="O279" s="50"/>
      <c r="P279" s="50"/>
      <c r="Q279" s="300"/>
      <c r="R279" s="21"/>
      <c r="S279" s="13"/>
      <c r="T279" s="13"/>
      <c r="U279" s="21"/>
      <c r="V279" s="21"/>
      <c r="W279" s="21"/>
      <c r="X279" s="264"/>
      <c r="Y279" s="180"/>
      <c r="Z279" s="180"/>
      <c r="AA279" s="50"/>
      <c r="AB279" s="65"/>
      <c r="AC279" s="50"/>
      <c r="AD279" s="50"/>
      <c r="AE279" s="19"/>
      <c r="AF279" s="122"/>
      <c r="AG279" s="121"/>
      <c r="AH279" s="1"/>
      <c r="AI279" s="21"/>
      <c r="AJ279" s="21"/>
      <c r="AK279" s="21"/>
      <c r="AL279" s="21"/>
      <c r="AM279" s="21"/>
      <c r="AN279" s="21"/>
      <c r="AO279" s="53"/>
    </row>
    <row r="280" spans="1:41" s="337" customFormat="1" x14ac:dyDescent="0.2">
      <c r="A280" s="48"/>
      <c r="B280" s="335"/>
      <c r="C280" s="236"/>
      <c r="D280" s="236"/>
      <c r="E280" s="53"/>
      <c r="F280" s="13"/>
      <c r="G280" s="13"/>
      <c r="H280" s="53"/>
      <c r="I280" s="326"/>
      <c r="J280" s="21"/>
      <c r="K280" s="21"/>
      <c r="L280" s="13"/>
      <c r="M280" s="50"/>
      <c r="N280" s="98"/>
      <c r="O280" s="50"/>
      <c r="P280" s="50"/>
      <c r="Q280" s="300"/>
      <c r="R280" s="21"/>
      <c r="S280" s="13"/>
      <c r="T280" s="13"/>
      <c r="U280" s="21"/>
      <c r="V280" s="21"/>
      <c r="W280" s="21"/>
      <c r="X280" s="264"/>
      <c r="Y280" s="180"/>
      <c r="Z280" s="180"/>
      <c r="AA280" s="50"/>
      <c r="AB280" s="65"/>
      <c r="AC280" s="50"/>
      <c r="AD280" s="50"/>
      <c r="AE280" s="19"/>
      <c r="AF280" s="122"/>
      <c r="AG280" s="121"/>
      <c r="AH280" s="1"/>
      <c r="AI280" s="21"/>
      <c r="AJ280" s="21"/>
      <c r="AK280" s="21"/>
      <c r="AL280" s="21"/>
      <c r="AM280" s="21"/>
      <c r="AN280" s="21"/>
      <c r="AO280" s="53"/>
    </row>
    <row r="281" spans="1:41" s="337" customFormat="1" x14ac:dyDescent="0.2">
      <c r="A281" s="48"/>
      <c r="B281" s="335"/>
      <c r="C281" s="236"/>
      <c r="D281" s="236"/>
      <c r="E281" s="53"/>
      <c r="F281" s="13"/>
      <c r="G281" s="13"/>
      <c r="H281" s="53"/>
      <c r="I281" s="326"/>
      <c r="J281" s="21"/>
      <c r="K281" s="21"/>
      <c r="L281" s="13"/>
      <c r="M281" s="50"/>
      <c r="N281" s="98"/>
      <c r="O281" s="50"/>
      <c r="P281" s="50"/>
      <c r="Q281" s="300"/>
      <c r="R281" s="21"/>
      <c r="S281" s="13"/>
      <c r="T281" s="13"/>
      <c r="U281" s="21"/>
      <c r="V281" s="21"/>
      <c r="W281" s="21"/>
      <c r="X281" s="264"/>
      <c r="Y281" s="180"/>
      <c r="Z281" s="180"/>
      <c r="AA281" s="50"/>
      <c r="AB281" s="65"/>
      <c r="AC281" s="50"/>
      <c r="AD281" s="50"/>
      <c r="AE281" s="19"/>
      <c r="AF281" s="122"/>
      <c r="AG281" s="121"/>
      <c r="AH281" s="1"/>
      <c r="AI281" s="21"/>
      <c r="AJ281" s="21"/>
      <c r="AK281" s="21"/>
      <c r="AL281" s="21"/>
      <c r="AM281" s="21"/>
      <c r="AN281" s="21"/>
      <c r="AO281" s="53"/>
    </row>
    <row r="282" spans="1:41" s="337" customFormat="1" x14ac:dyDescent="0.2">
      <c r="A282" s="48"/>
      <c r="B282" s="335"/>
      <c r="C282" s="236"/>
      <c r="D282" s="236"/>
      <c r="E282" s="53"/>
      <c r="F282" s="13"/>
      <c r="G282" s="13"/>
      <c r="H282" s="53"/>
      <c r="I282" s="326"/>
      <c r="J282" s="21"/>
      <c r="K282" s="21"/>
      <c r="L282" s="13"/>
      <c r="M282" s="50"/>
      <c r="N282" s="98"/>
      <c r="O282" s="50"/>
      <c r="P282" s="50"/>
      <c r="Q282" s="300"/>
      <c r="R282" s="21"/>
      <c r="S282" s="13"/>
      <c r="T282" s="13"/>
      <c r="U282" s="21"/>
      <c r="V282" s="21"/>
      <c r="W282" s="21"/>
      <c r="X282" s="264"/>
      <c r="Y282" s="180"/>
      <c r="Z282" s="180"/>
      <c r="AA282" s="50"/>
      <c r="AB282" s="65"/>
      <c r="AC282" s="50"/>
      <c r="AD282" s="50"/>
      <c r="AE282" s="19"/>
      <c r="AF282" s="122"/>
      <c r="AG282" s="121"/>
      <c r="AH282" s="1"/>
      <c r="AI282" s="21"/>
      <c r="AJ282" s="21"/>
      <c r="AK282" s="21"/>
      <c r="AL282" s="21"/>
      <c r="AM282" s="21"/>
      <c r="AN282" s="21"/>
      <c r="AO282" s="53"/>
    </row>
    <row r="283" spans="1:41" s="337" customFormat="1" x14ac:dyDescent="0.2">
      <c r="A283" s="48"/>
      <c r="B283" s="335"/>
      <c r="C283" s="236"/>
      <c r="D283" s="236"/>
      <c r="E283" s="53"/>
      <c r="F283" s="13"/>
      <c r="G283" s="13"/>
      <c r="H283" s="53"/>
      <c r="I283" s="326"/>
      <c r="J283" s="21"/>
      <c r="K283" s="21"/>
      <c r="L283" s="13"/>
      <c r="M283" s="50"/>
      <c r="N283" s="98"/>
      <c r="O283" s="50"/>
      <c r="P283" s="50"/>
      <c r="Q283" s="300"/>
      <c r="R283" s="21"/>
      <c r="S283" s="13"/>
      <c r="T283" s="13"/>
      <c r="U283" s="21"/>
      <c r="V283" s="21"/>
      <c r="W283" s="21"/>
      <c r="X283" s="264"/>
      <c r="Y283" s="180"/>
      <c r="Z283" s="180"/>
      <c r="AA283" s="50"/>
      <c r="AB283" s="65"/>
      <c r="AC283" s="50"/>
      <c r="AD283" s="50"/>
      <c r="AE283" s="19"/>
      <c r="AF283" s="122"/>
      <c r="AG283" s="121"/>
      <c r="AH283" s="1"/>
      <c r="AI283" s="21"/>
      <c r="AJ283" s="21"/>
      <c r="AK283" s="21"/>
      <c r="AL283" s="21"/>
      <c r="AM283" s="21"/>
      <c r="AN283" s="21"/>
      <c r="AO283" s="53"/>
    </row>
    <row r="284" spans="1:41" s="337" customFormat="1" x14ac:dyDescent="0.2">
      <c r="A284" s="48"/>
      <c r="B284" s="335"/>
      <c r="C284" s="236"/>
      <c r="D284" s="236"/>
      <c r="E284" s="53"/>
      <c r="F284" s="13"/>
      <c r="G284" s="13"/>
      <c r="H284" s="53"/>
      <c r="I284" s="326"/>
      <c r="J284" s="21"/>
      <c r="K284" s="21"/>
      <c r="L284" s="13"/>
      <c r="M284" s="50"/>
      <c r="N284" s="98"/>
      <c r="O284" s="50"/>
      <c r="P284" s="50"/>
      <c r="Q284" s="300"/>
      <c r="R284" s="21"/>
      <c r="S284" s="13"/>
      <c r="T284" s="13"/>
      <c r="U284" s="21"/>
      <c r="V284" s="21"/>
      <c r="W284" s="21"/>
      <c r="X284" s="264"/>
      <c r="Y284" s="180"/>
      <c r="Z284" s="180"/>
      <c r="AA284" s="50"/>
      <c r="AB284" s="65"/>
      <c r="AC284" s="50"/>
      <c r="AD284" s="50"/>
      <c r="AE284" s="19"/>
      <c r="AF284" s="122"/>
      <c r="AG284" s="121"/>
      <c r="AH284" s="1"/>
      <c r="AI284" s="21"/>
      <c r="AJ284" s="21"/>
      <c r="AK284" s="21"/>
      <c r="AL284" s="21"/>
      <c r="AM284" s="21"/>
      <c r="AN284" s="21"/>
      <c r="AO284" s="53"/>
    </row>
    <row r="285" spans="1:41" s="337" customFormat="1" x14ac:dyDescent="0.2">
      <c r="A285" s="48"/>
      <c r="B285" s="335"/>
      <c r="C285" s="236"/>
      <c r="D285" s="236"/>
      <c r="E285" s="53"/>
      <c r="F285" s="13"/>
      <c r="G285" s="13"/>
      <c r="H285" s="53"/>
      <c r="I285" s="326"/>
      <c r="J285" s="21"/>
      <c r="K285" s="21"/>
      <c r="L285" s="13"/>
      <c r="M285" s="50"/>
      <c r="N285" s="98"/>
      <c r="O285" s="50"/>
      <c r="P285" s="50"/>
      <c r="Q285" s="300"/>
      <c r="R285" s="21"/>
      <c r="S285" s="13"/>
      <c r="T285" s="13"/>
      <c r="U285" s="21"/>
      <c r="V285" s="21"/>
      <c r="W285" s="21"/>
      <c r="X285" s="264"/>
      <c r="Y285" s="180"/>
      <c r="Z285" s="180"/>
      <c r="AA285" s="50"/>
      <c r="AB285" s="65"/>
      <c r="AC285" s="50"/>
      <c r="AD285" s="50"/>
      <c r="AE285" s="19"/>
      <c r="AF285" s="122"/>
      <c r="AG285" s="121"/>
      <c r="AH285" s="1"/>
      <c r="AI285" s="21"/>
      <c r="AJ285" s="21"/>
      <c r="AK285" s="21"/>
      <c r="AL285" s="21"/>
      <c r="AM285" s="21"/>
      <c r="AN285" s="21"/>
      <c r="AO285" s="53"/>
    </row>
    <row r="286" spans="1:41" s="337" customFormat="1" x14ac:dyDescent="0.2">
      <c r="A286" s="48"/>
      <c r="B286" s="335"/>
      <c r="C286" s="236"/>
      <c r="D286" s="236"/>
      <c r="E286" s="53"/>
      <c r="F286" s="13"/>
      <c r="G286" s="13"/>
      <c r="H286" s="53"/>
      <c r="I286" s="326"/>
      <c r="J286" s="21"/>
      <c r="K286" s="21"/>
      <c r="L286" s="13"/>
      <c r="M286" s="50"/>
      <c r="N286" s="98"/>
      <c r="O286" s="50"/>
      <c r="P286" s="50"/>
      <c r="Q286" s="300"/>
      <c r="R286" s="21"/>
      <c r="S286" s="13"/>
      <c r="T286" s="13"/>
      <c r="U286" s="21"/>
      <c r="V286" s="21"/>
      <c r="W286" s="21"/>
      <c r="X286" s="264"/>
      <c r="Y286" s="180"/>
      <c r="Z286" s="180"/>
      <c r="AA286" s="50"/>
      <c r="AB286" s="65"/>
      <c r="AC286" s="50"/>
      <c r="AD286" s="50"/>
      <c r="AE286" s="19"/>
      <c r="AF286" s="122"/>
      <c r="AG286" s="121"/>
      <c r="AH286" s="1"/>
      <c r="AI286" s="21"/>
      <c r="AJ286" s="21"/>
      <c r="AK286" s="21"/>
      <c r="AL286" s="21"/>
      <c r="AM286" s="21"/>
      <c r="AN286" s="21"/>
      <c r="AO286" s="53"/>
    </row>
    <row r="287" spans="1:41" s="337" customFormat="1" x14ac:dyDescent="0.2">
      <c r="A287" s="48"/>
      <c r="B287" s="335"/>
      <c r="C287" s="236"/>
      <c r="D287" s="236"/>
      <c r="E287" s="53"/>
      <c r="F287" s="13"/>
      <c r="G287" s="13"/>
      <c r="H287" s="53"/>
      <c r="I287" s="326"/>
      <c r="J287" s="21"/>
      <c r="K287" s="21"/>
      <c r="L287" s="13"/>
      <c r="M287" s="50"/>
      <c r="N287" s="98"/>
      <c r="O287" s="50"/>
      <c r="P287" s="50"/>
      <c r="Q287" s="300"/>
      <c r="R287" s="21"/>
      <c r="S287" s="13"/>
      <c r="T287" s="13"/>
      <c r="U287" s="21"/>
      <c r="V287" s="21"/>
      <c r="W287" s="21"/>
      <c r="X287" s="264"/>
      <c r="Y287" s="180"/>
      <c r="Z287" s="180"/>
      <c r="AA287" s="50"/>
      <c r="AB287" s="65"/>
      <c r="AC287" s="50"/>
      <c r="AD287" s="50"/>
      <c r="AE287" s="19"/>
      <c r="AF287" s="122"/>
      <c r="AG287" s="121"/>
      <c r="AH287" s="1"/>
      <c r="AI287" s="21"/>
      <c r="AJ287" s="21"/>
      <c r="AK287" s="21"/>
      <c r="AL287" s="21"/>
      <c r="AM287" s="21"/>
      <c r="AN287" s="21"/>
      <c r="AO287" s="53"/>
    </row>
    <row r="288" spans="1:41" s="337" customFormat="1" x14ac:dyDescent="0.2">
      <c r="A288" s="48"/>
      <c r="B288" s="335"/>
      <c r="C288" s="236"/>
      <c r="D288" s="236"/>
      <c r="E288" s="53"/>
      <c r="F288" s="13"/>
      <c r="G288" s="13"/>
      <c r="H288" s="53"/>
      <c r="I288" s="326"/>
      <c r="J288" s="21"/>
      <c r="K288" s="21"/>
      <c r="L288" s="13"/>
      <c r="M288" s="50"/>
      <c r="N288" s="98"/>
      <c r="O288" s="50"/>
      <c r="P288" s="50"/>
      <c r="Q288" s="300"/>
      <c r="R288" s="21"/>
      <c r="S288" s="13"/>
      <c r="T288" s="13"/>
      <c r="U288" s="21"/>
      <c r="V288" s="21"/>
      <c r="W288" s="21"/>
      <c r="X288" s="264"/>
      <c r="Y288" s="180"/>
      <c r="Z288" s="180"/>
      <c r="AA288" s="50"/>
      <c r="AB288" s="65"/>
      <c r="AC288" s="50"/>
      <c r="AD288" s="50"/>
      <c r="AE288" s="19"/>
      <c r="AF288" s="122"/>
      <c r="AG288" s="121"/>
      <c r="AH288" s="1"/>
      <c r="AI288" s="21"/>
      <c r="AJ288" s="21"/>
      <c r="AK288" s="21"/>
      <c r="AL288" s="21"/>
      <c r="AM288" s="21"/>
      <c r="AN288" s="21"/>
      <c r="AO288" s="53"/>
    </row>
    <row r="289" spans="1:41" s="337" customFormat="1" x14ac:dyDescent="0.2">
      <c r="A289" s="48"/>
      <c r="B289" s="335"/>
      <c r="C289" s="236"/>
      <c r="D289" s="236"/>
      <c r="E289" s="53"/>
      <c r="F289" s="13"/>
      <c r="G289" s="13"/>
      <c r="H289" s="53"/>
      <c r="I289" s="326"/>
      <c r="J289" s="21"/>
      <c r="K289" s="21"/>
      <c r="L289" s="13"/>
      <c r="M289" s="50"/>
      <c r="N289" s="98"/>
      <c r="O289" s="50"/>
      <c r="P289" s="50"/>
      <c r="Q289" s="300"/>
      <c r="R289" s="21"/>
      <c r="S289" s="13"/>
      <c r="T289" s="13"/>
      <c r="U289" s="21"/>
      <c r="V289" s="21"/>
      <c r="W289" s="21"/>
      <c r="X289" s="264"/>
      <c r="Y289" s="180"/>
      <c r="Z289" s="180"/>
      <c r="AA289" s="50"/>
      <c r="AB289" s="65"/>
      <c r="AC289" s="50"/>
      <c r="AD289" s="50"/>
      <c r="AE289" s="19"/>
      <c r="AF289" s="122"/>
      <c r="AG289" s="121"/>
      <c r="AH289" s="1"/>
      <c r="AI289" s="21"/>
      <c r="AJ289" s="21"/>
      <c r="AK289" s="21"/>
      <c r="AL289" s="21"/>
      <c r="AM289" s="21"/>
      <c r="AN289" s="21"/>
      <c r="AO289" s="53"/>
    </row>
    <row r="290" spans="1:41" s="337" customFormat="1" x14ac:dyDescent="0.2">
      <c r="A290" s="48"/>
      <c r="B290" s="335"/>
      <c r="C290" s="236"/>
      <c r="D290" s="236"/>
      <c r="E290" s="53"/>
      <c r="F290" s="13"/>
      <c r="G290" s="13"/>
      <c r="H290" s="53"/>
      <c r="I290" s="326"/>
      <c r="J290" s="21"/>
      <c r="K290" s="21"/>
      <c r="L290" s="13"/>
      <c r="M290" s="50"/>
      <c r="N290" s="98"/>
      <c r="O290" s="50"/>
      <c r="P290" s="50"/>
      <c r="Q290" s="300"/>
      <c r="R290" s="21"/>
      <c r="S290" s="13"/>
      <c r="T290" s="13"/>
      <c r="U290" s="21"/>
      <c r="V290" s="21"/>
      <c r="W290" s="21"/>
      <c r="X290" s="264"/>
      <c r="Y290" s="180"/>
      <c r="Z290" s="180"/>
      <c r="AA290" s="50"/>
      <c r="AB290" s="65"/>
      <c r="AC290" s="50"/>
      <c r="AD290" s="50"/>
      <c r="AE290" s="19"/>
      <c r="AF290" s="122"/>
      <c r="AG290" s="121"/>
      <c r="AH290" s="1"/>
      <c r="AI290" s="21"/>
      <c r="AJ290" s="21"/>
      <c r="AK290" s="21"/>
      <c r="AL290" s="21"/>
      <c r="AM290" s="21"/>
      <c r="AN290" s="21"/>
      <c r="AO290" s="53"/>
    </row>
    <row r="291" spans="1:41" s="337" customFormat="1" x14ac:dyDescent="0.2">
      <c r="A291" s="48"/>
      <c r="B291" s="335"/>
      <c r="C291" s="236"/>
      <c r="D291" s="236"/>
      <c r="E291" s="53"/>
      <c r="F291" s="13"/>
      <c r="G291" s="13"/>
      <c r="H291" s="53"/>
      <c r="I291" s="326"/>
      <c r="J291" s="21"/>
      <c r="K291" s="21"/>
      <c r="L291" s="13"/>
      <c r="M291" s="50"/>
      <c r="N291" s="98"/>
      <c r="O291" s="50"/>
      <c r="P291" s="50"/>
      <c r="Q291" s="300"/>
      <c r="R291" s="21"/>
      <c r="S291" s="13"/>
      <c r="T291" s="13"/>
      <c r="U291" s="21"/>
      <c r="V291" s="21"/>
      <c r="W291" s="21"/>
      <c r="X291" s="264"/>
      <c r="Y291" s="180"/>
      <c r="Z291" s="180"/>
      <c r="AA291" s="50"/>
      <c r="AB291" s="65"/>
      <c r="AC291" s="50"/>
      <c r="AD291" s="50"/>
      <c r="AE291" s="19"/>
      <c r="AF291" s="122"/>
      <c r="AG291" s="121"/>
      <c r="AH291" s="1"/>
      <c r="AI291" s="21"/>
      <c r="AJ291" s="21"/>
      <c r="AK291" s="21"/>
      <c r="AL291" s="21"/>
      <c r="AM291" s="21"/>
      <c r="AN291" s="21"/>
      <c r="AO291" s="53"/>
    </row>
    <row r="292" spans="1:41" s="337" customFormat="1" x14ac:dyDescent="0.2">
      <c r="A292" s="48"/>
      <c r="B292" s="335"/>
      <c r="C292" s="236"/>
      <c r="D292" s="236"/>
      <c r="E292" s="53"/>
      <c r="F292" s="13"/>
      <c r="G292" s="13"/>
      <c r="H292" s="53"/>
      <c r="I292" s="326"/>
      <c r="J292" s="21"/>
      <c r="K292" s="21"/>
      <c r="L292" s="13"/>
      <c r="M292" s="50"/>
      <c r="N292" s="98"/>
      <c r="O292" s="50"/>
      <c r="P292" s="50"/>
      <c r="Q292" s="300"/>
      <c r="R292" s="21"/>
      <c r="S292" s="13"/>
      <c r="T292" s="13"/>
      <c r="U292" s="21"/>
      <c r="V292" s="21"/>
      <c r="W292" s="21"/>
      <c r="X292" s="264"/>
      <c r="Y292" s="180"/>
      <c r="Z292" s="180"/>
      <c r="AA292" s="50"/>
      <c r="AB292" s="65"/>
      <c r="AC292" s="50"/>
      <c r="AD292" s="50"/>
      <c r="AE292" s="19"/>
      <c r="AF292" s="122"/>
      <c r="AG292" s="121"/>
      <c r="AH292" s="1"/>
      <c r="AI292" s="21"/>
      <c r="AJ292" s="21"/>
      <c r="AK292" s="21"/>
      <c r="AL292" s="21"/>
      <c r="AM292" s="21"/>
      <c r="AN292" s="21"/>
      <c r="AO292" s="53"/>
    </row>
    <row r="293" spans="1:41" s="337" customFormat="1" x14ac:dyDescent="0.2">
      <c r="A293" s="48"/>
      <c r="B293" s="335"/>
      <c r="C293" s="236"/>
      <c r="D293" s="236"/>
      <c r="E293" s="53"/>
      <c r="F293" s="13"/>
      <c r="G293" s="13"/>
      <c r="H293" s="53"/>
      <c r="I293" s="326"/>
      <c r="J293" s="21"/>
      <c r="K293" s="21"/>
      <c r="L293" s="13"/>
      <c r="M293" s="50"/>
      <c r="N293" s="98"/>
      <c r="O293" s="50"/>
      <c r="P293" s="50"/>
      <c r="Q293" s="300"/>
      <c r="R293" s="21"/>
      <c r="S293" s="13"/>
      <c r="T293" s="13"/>
      <c r="U293" s="21"/>
      <c r="V293" s="21"/>
      <c r="W293" s="21"/>
      <c r="X293" s="264"/>
      <c r="Y293" s="180"/>
      <c r="Z293" s="180"/>
      <c r="AA293" s="50"/>
      <c r="AB293" s="65"/>
      <c r="AC293" s="50"/>
      <c r="AD293" s="50"/>
      <c r="AE293" s="19"/>
      <c r="AF293" s="122"/>
      <c r="AG293" s="121"/>
      <c r="AH293" s="1"/>
      <c r="AI293" s="21"/>
      <c r="AJ293" s="21"/>
      <c r="AK293" s="21"/>
      <c r="AL293" s="21"/>
      <c r="AM293" s="21"/>
      <c r="AN293" s="21"/>
      <c r="AO293" s="53"/>
    </row>
    <row r="294" spans="1:41" s="337" customFormat="1" x14ac:dyDescent="0.2">
      <c r="A294" s="48"/>
      <c r="B294" s="335"/>
      <c r="C294" s="236"/>
      <c r="D294" s="236"/>
      <c r="E294" s="53"/>
      <c r="F294" s="13"/>
      <c r="G294" s="13"/>
      <c r="H294" s="53"/>
      <c r="I294" s="326"/>
      <c r="J294" s="21"/>
      <c r="K294" s="21"/>
      <c r="L294" s="13"/>
      <c r="M294" s="50"/>
      <c r="N294" s="98"/>
      <c r="O294" s="50"/>
      <c r="P294" s="50"/>
      <c r="Q294" s="300"/>
      <c r="R294" s="21"/>
      <c r="S294" s="13"/>
      <c r="T294" s="13"/>
      <c r="U294" s="21"/>
      <c r="V294" s="21"/>
      <c r="W294" s="21"/>
      <c r="X294" s="264"/>
      <c r="Y294" s="180"/>
      <c r="Z294" s="180"/>
      <c r="AA294" s="50"/>
      <c r="AB294" s="65"/>
      <c r="AC294" s="50"/>
      <c r="AD294" s="50"/>
      <c r="AE294" s="19"/>
      <c r="AF294" s="122"/>
      <c r="AG294" s="121"/>
      <c r="AH294" s="1"/>
      <c r="AI294" s="21"/>
      <c r="AJ294" s="21"/>
      <c r="AK294" s="21"/>
      <c r="AL294" s="21"/>
      <c r="AM294" s="21"/>
      <c r="AN294" s="21"/>
      <c r="AO294" s="53"/>
    </row>
    <row r="295" spans="1:41" s="337" customFormat="1" x14ac:dyDescent="0.2">
      <c r="A295" s="48"/>
      <c r="B295" s="335"/>
      <c r="C295" s="236"/>
      <c r="D295" s="236"/>
      <c r="E295" s="53"/>
      <c r="F295" s="13"/>
      <c r="G295" s="13"/>
      <c r="H295" s="53"/>
      <c r="I295" s="326"/>
      <c r="J295" s="21"/>
      <c r="K295" s="21"/>
      <c r="L295" s="13"/>
      <c r="M295" s="50"/>
      <c r="N295" s="98"/>
      <c r="O295" s="50"/>
      <c r="P295" s="50"/>
      <c r="Q295" s="300"/>
      <c r="R295" s="21"/>
      <c r="S295" s="13"/>
      <c r="T295" s="13"/>
      <c r="U295" s="21"/>
      <c r="V295" s="21"/>
      <c r="W295" s="21"/>
      <c r="X295" s="264"/>
      <c r="Y295" s="180"/>
      <c r="Z295" s="180"/>
      <c r="AA295" s="50"/>
      <c r="AB295" s="65"/>
      <c r="AC295" s="50"/>
      <c r="AD295" s="50"/>
      <c r="AE295" s="19"/>
      <c r="AF295" s="122"/>
      <c r="AG295" s="121"/>
      <c r="AH295" s="1"/>
      <c r="AI295" s="21"/>
      <c r="AJ295" s="21"/>
      <c r="AK295" s="21"/>
      <c r="AL295" s="21"/>
      <c r="AM295" s="21"/>
      <c r="AN295" s="21"/>
      <c r="AO295" s="53"/>
    </row>
    <row r="296" spans="1:41" s="337" customFormat="1" x14ac:dyDescent="0.2">
      <c r="A296" s="48"/>
      <c r="B296" s="335"/>
      <c r="C296" s="236"/>
      <c r="D296" s="236"/>
      <c r="E296" s="53"/>
      <c r="F296" s="13"/>
      <c r="G296" s="13"/>
      <c r="H296" s="53"/>
      <c r="I296" s="326"/>
      <c r="J296" s="21"/>
      <c r="K296" s="21"/>
      <c r="L296" s="13"/>
      <c r="M296" s="50"/>
      <c r="N296" s="98"/>
      <c r="O296" s="50"/>
      <c r="P296" s="50"/>
      <c r="Q296" s="300"/>
      <c r="R296" s="21"/>
      <c r="S296" s="13"/>
      <c r="T296" s="13"/>
      <c r="U296" s="21"/>
      <c r="V296" s="21"/>
      <c r="W296" s="21"/>
      <c r="X296" s="264"/>
      <c r="Y296" s="180"/>
      <c r="Z296" s="180"/>
      <c r="AA296" s="50"/>
      <c r="AB296" s="65"/>
      <c r="AC296" s="50"/>
      <c r="AD296" s="50"/>
      <c r="AE296" s="19"/>
      <c r="AF296" s="122"/>
      <c r="AG296" s="121"/>
      <c r="AH296" s="1"/>
      <c r="AI296" s="21"/>
      <c r="AJ296" s="21"/>
      <c r="AK296" s="21"/>
      <c r="AL296" s="21"/>
      <c r="AM296" s="21"/>
      <c r="AN296" s="21"/>
      <c r="AO296" s="53"/>
    </row>
    <row r="297" spans="1:41" s="337" customFormat="1" x14ac:dyDescent="0.2">
      <c r="A297" s="48"/>
      <c r="B297" s="335"/>
      <c r="C297" s="236"/>
      <c r="D297" s="236"/>
      <c r="E297" s="53"/>
      <c r="F297" s="13"/>
      <c r="G297" s="13"/>
      <c r="H297" s="53"/>
      <c r="I297" s="326"/>
      <c r="J297" s="21"/>
      <c r="K297" s="21"/>
      <c r="L297" s="13"/>
      <c r="M297" s="50"/>
      <c r="N297" s="98"/>
      <c r="O297" s="50"/>
      <c r="P297" s="50"/>
      <c r="Q297" s="300"/>
      <c r="R297" s="21"/>
      <c r="S297" s="13"/>
      <c r="T297" s="13"/>
      <c r="U297" s="21"/>
      <c r="V297" s="21"/>
      <c r="W297" s="21"/>
      <c r="X297" s="264"/>
      <c r="Y297" s="180"/>
      <c r="Z297" s="180"/>
      <c r="AA297" s="50"/>
      <c r="AB297" s="65"/>
      <c r="AC297" s="50"/>
      <c r="AD297" s="50"/>
      <c r="AE297" s="19"/>
      <c r="AF297" s="122"/>
      <c r="AG297" s="121"/>
      <c r="AH297" s="1"/>
      <c r="AI297" s="21"/>
      <c r="AJ297" s="21"/>
      <c r="AK297" s="21"/>
      <c r="AL297" s="21"/>
      <c r="AM297" s="21"/>
      <c r="AN297" s="21"/>
      <c r="AO297" s="53"/>
    </row>
    <row r="298" spans="1:41" s="337" customFormat="1" x14ac:dyDescent="0.2">
      <c r="A298" s="48"/>
      <c r="B298" s="335"/>
      <c r="C298" s="236"/>
      <c r="D298" s="236"/>
      <c r="E298" s="53"/>
      <c r="F298" s="13"/>
      <c r="G298" s="13"/>
      <c r="H298" s="53"/>
      <c r="I298" s="326"/>
      <c r="J298" s="21"/>
      <c r="K298" s="21"/>
      <c r="L298" s="13"/>
      <c r="M298" s="50"/>
      <c r="N298" s="98"/>
      <c r="O298" s="50"/>
      <c r="P298" s="50"/>
      <c r="Q298" s="300"/>
      <c r="R298" s="21"/>
      <c r="S298" s="13"/>
      <c r="T298" s="13"/>
      <c r="U298" s="21"/>
      <c r="V298" s="21"/>
      <c r="W298" s="21"/>
      <c r="X298" s="264"/>
      <c r="Y298" s="180"/>
      <c r="Z298" s="180"/>
      <c r="AA298" s="50"/>
      <c r="AB298" s="65"/>
      <c r="AC298" s="50"/>
      <c r="AD298" s="50"/>
      <c r="AE298" s="19"/>
      <c r="AF298" s="122"/>
      <c r="AG298" s="121"/>
      <c r="AH298" s="1"/>
      <c r="AI298" s="21"/>
      <c r="AJ298" s="21"/>
      <c r="AK298" s="21"/>
      <c r="AL298" s="21"/>
      <c r="AM298" s="21"/>
      <c r="AN298" s="21"/>
      <c r="AO298" s="53"/>
    </row>
    <row r="299" spans="1:41" s="337" customFormat="1" x14ac:dyDescent="0.2">
      <c r="A299" s="48"/>
      <c r="B299" s="335"/>
      <c r="C299" s="236"/>
      <c r="D299" s="236"/>
      <c r="E299" s="53"/>
      <c r="F299" s="13"/>
      <c r="G299" s="13"/>
      <c r="H299" s="53"/>
      <c r="I299" s="326"/>
      <c r="J299" s="21"/>
      <c r="K299" s="21"/>
      <c r="L299" s="13"/>
      <c r="M299" s="50"/>
      <c r="N299" s="98"/>
      <c r="O299" s="50"/>
      <c r="P299" s="50"/>
      <c r="Q299" s="300"/>
      <c r="R299" s="21"/>
      <c r="S299" s="13"/>
      <c r="T299" s="13"/>
      <c r="U299" s="21"/>
      <c r="V299" s="21"/>
      <c r="W299" s="21"/>
      <c r="X299" s="264"/>
      <c r="Y299" s="180"/>
      <c r="Z299" s="180"/>
      <c r="AA299" s="50"/>
      <c r="AB299" s="65"/>
      <c r="AC299" s="50"/>
      <c r="AD299" s="50"/>
      <c r="AE299" s="19"/>
      <c r="AF299" s="122"/>
      <c r="AG299" s="121"/>
      <c r="AH299" s="1"/>
      <c r="AI299" s="21"/>
      <c r="AJ299" s="21"/>
      <c r="AK299" s="21"/>
      <c r="AL299" s="21"/>
      <c r="AM299" s="21"/>
      <c r="AN299" s="21"/>
      <c r="AO299" s="53"/>
    </row>
    <row r="300" spans="1:41" s="337" customFormat="1" x14ac:dyDescent="0.2">
      <c r="A300" s="48"/>
      <c r="B300" s="335"/>
      <c r="C300" s="236"/>
      <c r="D300" s="236"/>
      <c r="E300" s="53"/>
      <c r="F300" s="13"/>
      <c r="G300" s="13"/>
      <c r="H300" s="53"/>
      <c r="I300" s="326"/>
      <c r="J300" s="21"/>
      <c r="K300" s="21"/>
      <c r="L300" s="13"/>
      <c r="M300" s="50"/>
      <c r="N300" s="98"/>
      <c r="O300" s="50"/>
      <c r="P300" s="50"/>
      <c r="Q300" s="300"/>
      <c r="R300" s="21"/>
      <c r="S300" s="13"/>
      <c r="T300" s="13"/>
      <c r="U300" s="21"/>
      <c r="V300" s="21"/>
      <c r="W300" s="21"/>
      <c r="X300" s="264"/>
      <c r="Y300" s="180"/>
      <c r="Z300" s="180"/>
      <c r="AA300" s="50"/>
      <c r="AB300" s="65"/>
      <c r="AC300" s="50"/>
      <c r="AD300" s="50"/>
      <c r="AE300" s="19"/>
      <c r="AF300" s="122"/>
      <c r="AG300" s="121"/>
      <c r="AH300" s="1"/>
      <c r="AI300" s="21"/>
      <c r="AJ300" s="21"/>
      <c r="AK300" s="21"/>
      <c r="AL300" s="21"/>
      <c r="AM300" s="21"/>
      <c r="AN300" s="21"/>
      <c r="AO300" s="53"/>
    </row>
    <row r="301" spans="1:41" s="337" customFormat="1" x14ac:dyDescent="0.2">
      <c r="A301" s="48"/>
      <c r="B301" s="335"/>
      <c r="C301" s="236"/>
      <c r="D301" s="236"/>
      <c r="E301" s="53"/>
      <c r="F301" s="13"/>
      <c r="G301" s="13"/>
      <c r="H301" s="53"/>
      <c r="I301" s="326"/>
      <c r="J301" s="21"/>
      <c r="K301" s="21"/>
      <c r="L301" s="13"/>
      <c r="M301" s="50"/>
      <c r="N301" s="98"/>
      <c r="O301" s="50"/>
      <c r="P301" s="50"/>
      <c r="Q301" s="300"/>
      <c r="R301" s="21"/>
      <c r="S301" s="13"/>
      <c r="T301" s="13"/>
      <c r="U301" s="21"/>
      <c r="V301" s="21"/>
      <c r="W301" s="21"/>
      <c r="X301" s="264"/>
      <c r="Y301" s="180"/>
      <c r="Z301" s="180"/>
      <c r="AA301" s="50"/>
      <c r="AB301" s="65"/>
      <c r="AC301" s="50"/>
      <c r="AD301" s="50"/>
      <c r="AE301" s="19"/>
      <c r="AF301" s="122"/>
      <c r="AG301" s="121"/>
      <c r="AH301" s="1"/>
      <c r="AI301" s="21"/>
      <c r="AJ301" s="21"/>
      <c r="AK301" s="21"/>
      <c r="AL301" s="21"/>
      <c r="AM301" s="21"/>
      <c r="AN301" s="21"/>
      <c r="AO301" s="53"/>
    </row>
    <row r="302" spans="1:41" s="337" customFormat="1" x14ac:dyDescent="0.2">
      <c r="A302" s="48"/>
      <c r="B302" s="335"/>
      <c r="C302" s="236"/>
      <c r="D302" s="236"/>
      <c r="E302" s="53"/>
      <c r="F302" s="13"/>
      <c r="G302" s="13"/>
      <c r="H302" s="53"/>
      <c r="I302" s="326"/>
      <c r="J302" s="21"/>
      <c r="K302" s="21"/>
      <c r="L302" s="13"/>
      <c r="M302" s="50"/>
      <c r="N302" s="98"/>
      <c r="O302" s="50"/>
      <c r="P302" s="50"/>
      <c r="Q302" s="300"/>
      <c r="R302" s="21"/>
      <c r="S302" s="13"/>
      <c r="T302" s="13"/>
      <c r="U302" s="21"/>
      <c r="V302" s="21"/>
      <c r="W302" s="21"/>
      <c r="X302" s="264"/>
      <c r="Y302" s="180"/>
      <c r="Z302" s="180"/>
      <c r="AA302" s="50"/>
      <c r="AB302" s="65"/>
      <c r="AC302" s="50"/>
      <c r="AD302" s="50"/>
      <c r="AE302" s="19"/>
      <c r="AF302" s="122"/>
      <c r="AG302" s="121"/>
      <c r="AH302" s="1"/>
      <c r="AI302" s="21"/>
      <c r="AJ302" s="21"/>
      <c r="AK302" s="21"/>
      <c r="AL302" s="21"/>
      <c r="AM302" s="21"/>
      <c r="AN302" s="21"/>
      <c r="AO302" s="53"/>
    </row>
    <row r="303" spans="1:41" s="337" customFormat="1" x14ac:dyDescent="0.2">
      <c r="A303" s="48"/>
      <c r="B303" s="335"/>
      <c r="C303" s="236"/>
      <c r="D303" s="236"/>
      <c r="E303" s="53"/>
      <c r="F303" s="13"/>
      <c r="G303" s="13"/>
      <c r="H303" s="53"/>
      <c r="I303" s="326"/>
      <c r="J303" s="21"/>
      <c r="K303" s="21"/>
      <c r="L303" s="13"/>
      <c r="M303" s="50"/>
      <c r="N303" s="98"/>
      <c r="O303" s="50"/>
      <c r="P303" s="50"/>
      <c r="Q303" s="300"/>
      <c r="R303" s="21"/>
      <c r="S303" s="13"/>
      <c r="T303" s="13"/>
      <c r="U303" s="21"/>
      <c r="V303" s="21"/>
      <c r="W303" s="21"/>
      <c r="X303" s="264"/>
      <c r="Y303" s="180"/>
      <c r="Z303" s="180"/>
      <c r="AA303" s="50"/>
      <c r="AB303" s="65"/>
      <c r="AC303" s="50"/>
      <c r="AD303" s="50"/>
      <c r="AE303" s="19"/>
      <c r="AF303" s="122"/>
      <c r="AG303" s="121"/>
      <c r="AH303" s="1"/>
      <c r="AI303" s="21"/>
      <c r="AJ303" s="21"/>
      <c r="AK303" s="21"/>
      <c r="AL303" s="21"/>
      <c r="AM303" s="21"/>
      <c r="AN303" s="21"/>
      <c r="AO303" s="53"/>
    </row>
    <row r="304" spans="1:41" s="337" customFormat="1" x14ac:dyDescent="0.2">
      <c r="A304" s="48"/>
      <c r="B304" s="335"/>
      <c r="C304" s="236"/>
      <c r="D304" s="236"/>
      <c r="E304" s="53"/>
      <c r="F304" s="13"/>
      <c r="G304" s="13"/>
      <c r="H304" s="53"/>
      <c r="I304" s="326"/>
      <c r="J304" s="21"/>
      <c r="K304" s="21"/>
      <c r="L304" s="13"/>
      <c r="M304" s="50"/>
      <c r="N304" s="98"/>
      <c r="O304" s="50"/>
      <c r="P304" s="50"/>
      <c r="Q304" s="300"/>
      <c r="R304" s="21"/>
      <c r="S304" s="13"/>
      <c r="T304" s="13"/>
      <c r="U304" s="21"/>
      <c r="V304" s="21"/>
      <c r="W304" s="21"/>
      <c r="X304" s="264"/>
      <c r="Y304" s="180"/>
      <c r="Z304" s="180"/>
      <c r="AA304" s="50"/>
      <c r="AB304" s="65"/>
      <c r="AC304" s="50"/>
      <c r="AD304" s="50"/>
      <c r="AE304" s="19"/>
      <c r="AF304" s="122"/>
      <c r="AG304" s="121"/>
      <c r="AH304" s="1"/>
      <c r="AI304" s="21"/>
      <c r="AJ304" s="21"/>
      <c r="AK304" s="21"/>
      <c r="AL304" s="21"/>
      <c r="AM304" s="21"/>
      <c r="AN304" s="21"/>
      <c r="AO304" s="53"/>
    </row>
    <row r="305" spans="1:40" s="337" customFormat="1" x14ac:dyDescent="0.2">
      <c r="A305" s="48"/>
      <c r="B305" s="335"/>
      <c r="C305" s="236"/>
      <c r="D305" s="236"/>
      <c r="E305" s="53"/>
      <c r="F305" s="13"/>
      <c r="G305" s="13"/>
      <c r="H305" s="53"/>
      <c r="I305" s="326"/>
      <c r="J305" s="21"/>
      <c r="K305" s="21"/>
      <c r="L305" s="13"/>
      <c r="M305" s="50"/>
      <c r="N305" s="98"/>
      <c r="O305" s="50"/>
      <c r="P305" s="50"/>
      <c r="Q305" s="300"/>
      <c r="R305" s="21"/>
      <c r="S305" s="13"/>
      <c r="T305" s="13"/>
      <c r="U305" s="21"/>
      <c r="V305" s="21"/>
      <c r="W305" s="21"/>
      <c r="X305" s="264"/>
      <c r="Y305" s="180"/>
      <c r="Z305" s="180"/>
      <c r="AA305" s="50"/>
      <c r="AB305" s="65"/>
      <c r="AC305" s="50"/>
      <c r="AD305" s="50"/>
      <c r="AE305" s="19"/>
      <c r="AF305" s="122"/>
      <c r="AG305" s="121"/>
      <c r="AH305" s="1"/>
      <c r="AI305" s="21"/>
      <c r="AJ305" s="21"/>
      <c r="AK305" s="21"/>
      <c r="AL305" s="21"/>
      <c r="AM305" s="21"/>
      <c r="AN305" s="21"/>
    </row>
    <row r="306" spans="1:40" s="337" customFormat="1" x14ac:dyDescent="0.2">
      <c r="A306" s="48"/>
      <c r="B306" s="335"/>
      <c r="C306" s="236"/>
      <c r="D306" s="236"/>
      <c r="E306" s="53"/>
      <c r="F306" s="13"/>
      <c r="G306" s="13"/>
      <c r="H306" s="53"/>
      <c r="I306" s="326"/>
      <c r="J306" s="21"/>
      <c r="K306" s="21"/>
      <c r="L306" s="13"/>
      <c r="M306" s="50"/>
      <c r="N306" s="98"/>
      <c r="O306" s="50"/>
      <c r="P306" s="50"/>
      <c r="Q306" s="300"/>
      <c r="R306" s="21"/>
      <c r="S306" s="13"/>
      <c r="T306" s="13"/>
      <c r="U306" s="21"/>
      <c r="V306" s="21"/>
      <c r="W306" s="21"/>
      <c r="X306" s="264"/>
      <c r="Y306" s="180"/>
      <c r="Z306" s="180"/>
      <c r="AA306" s="50"/>
      <c r="AB306" s="65"/>
      <c r="AC306" s="50"/>
      <c r="AD306" s="50"/>
      <c r="AE306" s="19"/>
      <c r="AF306" s="122"/>
      <c r="AG306" s="121"/>
      <c r="AH306" s="1"/>
      <c r="AI306" s="21"/>
      <c r="AJ306" s="21"/>
      <c r="AK306" s="21"/>
      <c r="AL306" s="21"/>
      <c r="AM306" s="21"/>
      <c r="AN306" s="21"/>
    </row>
    <row r="307" spans="1:40" s="337" customFormat="1" x14ac:dyDescent="0.2">
      <c r="A307" s="48"/>
      <c r="B307" s="335"/>
      <c r="C307" s="236"/>
      <c r="D307" s="236"/>
      <c r="E307" s="53"/>
      <c r="F307" s="13"/>
      <c r="G307" s="13"/>
      <c r="H307" s="53"/>
      <c r="I307" s="326"/>
      <c r="J307" s="21"/>
      <c r="K307" s="21"/>
      <c r="L307" s="13"/>
      <c r="M307" s="50"/>
      <c r="N307" s="98"/>
      <c r="O307" s="50"/>
      <c r="P307" s="50"/>
      <c r="Q307" s="300"/>
      <c r="R307" s="21"/>
      <c r="S307" s="13"/>
      <c r="T307" s="13"/>
      <c r="U307" s="21"/>
      <c r="V307" s="21"/>
      <c r="W307" s="21"/>
      <c r="X307" s="264"/>
      <c r="Y307" s="180"/>
      <c r="Z307" s="180"/>
      <c r="AA307" s="50"/>
      <c r="AB307" s="65"/>
      <c r="AC307" s="50"/>
      <c r="AD307" s="50"/>
      <c r="AE307" s="19"/>
      <c r="AF307" s="122"/>
      <c r="AG307" s="121"/>
      <c r="AH307" s="1"/>
      <c r="AI307" s="21"/>
      <c r="AJ307" s="21"/>
      <c r="AK307" s="21"/>
      <c r="AL307" s="21"/>
      <c r="AM307" s="21"/>
      <c r="AN307" s="21"/>
    </row>
    <row r="308" spans="1:40" s="337" customFormat="1" x14ac:dyDescent="0.2">
      <c r="A308" s="48"/>
      <c r="B308" s="335"/>
      <c r="C308" s="236"/>
      <c r="D308" s="236"/>
      <c r="E308" s="53"/>
      <c r="F308" s="13"/>
      <c r="G308" s="13"/>
      <c r="H308" s="53"/>
      <c r="I308" s="326"/>
      <c r="J308" s="21"/>
      <c r="K308" s="21"/>
      <c r="L308" s="13"/>
      <c r="M308" s="50"/>
      <c r="N308" s="98"/>
      <c r="O308" s="50"/>
      <c r="P308" s="50"/>
      <c r="Q308" s="300"/>
      <c r="R308" s="21"/>
      <c r="S308" s="13"/>
      <c r="T308" s="13"/>
      <c r="U308" s="21"/>
      <c r="V308" s="21"/>
      <c r="W308" s="21"/>
      <c r="X308" s="264"/>
      <c r="Y308" s="180"/>
      <c r="Z308" s="180"/>
      <c r="AA308" s="50"/>
      <c r="AB308" s="65"/>
      <c r="AC308" s="50"/>
      <c r="AD308" s="50"/>
      <c r="AE308" s="19"/>
      <c r="AF308" s="122"/>
      <c r="AG308" s="121"/>
      <c r="AH308" s="1"/>
      <c r="AI308" s="21"/>
      <c r="AJ308" s="21"/>
      <c r="AK308" s="21"/>
      <c r="AL308" s="21"/>
      <c r="AM308" s="21"/>
      <c r="AN308" s="21"/>
    </row>
    <row r="309" spans="1:40" s="337" customFormat="1" x14ac:dyDescent="0.2">
      <c r="A309" s="48"/>
      <c r="B309" s="335"/>
      <c r="C309" s="236"/>
      <c r="D309" s="236"/>
      <c r="E309" s="53"/>
      <c r="F309" s="13"/>
      <c r="G309" s="13"/>
      <c r="H309" s="53"/>
      <c r="I309" s="326"/>
      <c r="J309" s="21"/>
      <c r="K309" s="21"/>
      <c r="L309" s="13"/>
      <c r="M309" s="50"/>
      <c r="N309" s="98"/>
      <c r="O309" s="50"/>
      <c r="P309" s="50"/>
      <c r="Q309" s="300"/>
      <c r="R309" s="21"/>
      <c r="S309" s="13"/>
      <c r="T309" s="13"/>
      <c r="U309" s="21"/>
      <c r="V309" s="21"/>
      <c r="W309" s="21"/>
      <c r="X309" s="264"/>
      <c r="Y309" s="180"/>
      <c r="Z309" s="180"/>
      <c r="AA309" s="50"/>
      <c r="AB309" s="65"/>
      <c r="AC309" s="50"/>
      <c r="AD309" s="50"/>
      <c r="AE309" s="19"/>
      <c r="AF309" s="122"/>
      <c r="AG309" s="121"/>
      <c r="AH309" s="1"/>
      <c r="AI309" s="21"/>
      <c r="AJ309" s="21"/>
      <c r="AK309" s="21"/>
      <c r="AL309" s="21"/>
      <c r="AM309" s="21"/>
      <c r="AN309" s="21"/>
    </row>
    <row r="310" spans="1:40" s="337" customFormat="1" x14ac:dyDescent="0.2">
      <c r="A310" s="48"/>
      <c r="B310" s="335"/>
      <c r="C310" s="236"/>
      <c r="D310" s="236"/>
      <c r="E310" s="53"/>
      <c r="F310" s="13"/>
      <c r="G310" s="13"/>
      <c r="H310" s="53"/>
      <c r="I310" s="326"/>
      <c r="J310" s="21"/>
      <c r="K310" s="21"/>
      <c r="L310" s="13"/>
      <c r="M310" s="50"/>
      <c r="N310" s="98"/>
      <c r="O310" s="50"/>
      <c r="P310" s="50"/>
      <c r="Q310" s="300"/>
      <c r="R310" s="21"/>
      <c r="S310" s="13"/>
      <c r="T310" s="13"/>
      <c r="U310" s="21"/>
      <c r="V310" s="21"/>
      <c r="W310" s="21"/>
      <c r="X310" s="264"/>
      <c r="Y310" s="180"/>
      <c r="Z310" s="180"/>
      <c r="AA310" s="50"/>
      <c r="AB310" s="65"/>
      <c r="AC310" s="50"/>
      <c r="AD310" s="50"/>
      <c r="AE310" s="19"/>
      <c r="AF310" s="122"/>
      <c r="AG310" s="121"/>
      <c r="AH310" s="1"/>
      <c r="AI310" s="21"/>
      <c r="AJ310" s="21"/>
      <c r="AK310" s="21"/>
      <c r="AL310" s="21"/>
      <c r="AM310" s="21"/>
      <c r="AN310" s="21"/>
    </row>
    <row r="311" spans="1:40" s="337" customFormat="1" x14ac:dyDescent="0.2">
      <c r="A311" s="48"/>
      <c r="B311" s="335"/>
      <c r="C311" s="236"/>
      <c r="D311" s="236"/>
      <c r="E311" s="53"/>
      <c r="F311" s="13"/>
      <c r="G311" s="13"/>
      <c r="H311" s="53"/>
      <c r="I311" s="326"/>
      <c r="J311" s="21"/>
      <c r="K311" s="21"/>
      <c r="L311" s="13"/>
      <c r="M311" s="50"/>
      <c r="N311" s="98"/>
      <c r="O311" s="50"/>
      <c r="P311" s="50"/>
      <c r="Q311" s="300"/>
      <c r="R311" s="21"/>
      <c r="S311" s="13"/>
      <c r="T311" s="13"/>
      <c r="U311" s="21"/>
      <c r="V311" s="21"/>
      <c r="W311" s="21"/>
      <c r="X311" s="264"/>
      <c r="Y311" s="180"/>
      <c r="Z311" s="180"/>
      <c r="AA311" s="50"/>
      <c r="AB311" s="65"/>
      <c r="AC311" s="50"/>
      <c r="AD311" s="50"/>
      <c r="AE311" s="19"/>
      <c r="AF311" s="122"/>
      <c r="AG311" s="121"/>
      <c r="AH311" s="1"/>
      <c r="AI311" s="21"/>
      <c r="AJ311" s="21"/>
      <c r="AK311" s="21"/>
      <c r="AL311" s="21"/>
      <c r="AM311" s="21"/>
      <c r="AN311" s="21"/>
    </row>
    <row r="312" spans="1:40" s="337" customFormat="1" x14ac:dyDescent="0.2">
      <c r="A312" s="48"/>
      <c r="B312" s="335"/>
      <c r="C312" s="236"/>
      <c r="D312" s="236"/>
      <c r="E312" s="53"/>
      <c r="F312" s="13"/>
      <c r="G312" s="13"/>
      <c r="H312" s="53"/>
      <c r="I312" s="326"/>
      <c r="J312" s="21"/>
      <c r="K312" s="21"/>
      <c r="L312" s="13"/>
      <c r="M312" s="50"/>
      <c r="N312" s="98"/>
      <c r="O312" s="50"/>
      <c r="P312" s="50"/>
      <c r="Q312" s="300"/>
      <c r="R312" s="21"/>
      <c r="S312" s="13"/>
      <c r="T312" s="13"/>
      <c r="U312" s="21"/>
      <c r="V312" s="21"/>
      <c r="W312" s="21"/>
      <c r="X312" s="264"/>
      <c r="Y312" s="180"/>
      <c r="Z312" s="180"/>
      <c r="AA312" s="50"/>
      <c r="AB312" s="65"/>
      <c r="AC312" s="50"/>
      <c r="AD312" s="50"/>
      <c r="AE312" s="19"/>
      <c r="AF312" s="122"/>
      <c r="AG312" s="121"/>
      <c r="AH312" s="1"/>
      <c r="AI312" s="21"/>
      <c r="AJ312" s="21"/>
      <c r="AK312" s="21"/>
      <c r="AL312" s="21"/>
      <c r="AM312" s="21"/>
      <c r="AN312" s="21"/>
    </row>
    <row r="313" spans="1:40" s="337" customFormat="1" x14ac:dyDescent="0.2">
      <c r="A313" s="48"/>
      <c r="B313" s="335"/>
      <c r="C313" s="236"/>
      <c r="D313" s="236"/>
      <c r="E313" s="53"/>
      <c r="F313" s="13"/>
      <c r="G313" s="13"/>
      <c r="H313" s="53"/>
      <c r="I313" s="326"/>
      <c r="J313" s="21"/>
      <c r="K313" s="21"/>
      <c r="L313" s="13"/>
      <c r="M313" s="50"/>
      <c r="N313" s="98"/>
      <c r="O313" s="50"/>
      <c r="P313" s="50"/>
      <c r="Q313" s="300"/>
      <c r="R313" s="21"/>
      <c r="S313" s="13"/>
      <c r="T313" s="13"/>
      <c r="U313" s="21"/>
      <c r="V313" s="21"/>
      <c r="W313" s="21"/>
      <c r="X313" s="264"/>
      <c r="Y313" s="180"/>
      <c r="Z313" s="180"/>
      <c r="AA313" s="50"/>
      <c r="AB313" s="65"/>
      <c r="AC313" s="50"/>
      <c r="AD313" s="50"/>
      <c r="AE313" s="19"/>
      <c r="AF313" s="122"/>
      <c r="AG313" s="121"/>
      <c r="AH313" s="1"/>
      <c r="AI313" s="21"/>
      <c r="AJ313" s="21"/>
      <c r="AK313" s="21"/>
      <c r="AL313" s="21"/>
      <c r="AM313" s="21"/>
      <c r="AN313" s="21"/>
    </row>
    <row r="314" spans="1:40" s="337" customFormat="1" x14ac:dyDescent="0.2">
      <c r="A314" s="48"/>
      <c r="B314" s="335"/>
      <c r="C314" s="236"/>
      <c r="D314" s="236"/>
      <c r="E314" s="53"/>
      <c r="F314" s="13"/>
      <c r="G314" s="13"/>
      <c r="H314" s="53"/>
      <c r="I314" s="326"/>
      <c r="J314" s="21"/>
      <c r="K314" s="21"/>
      <c r="L314" s="13"/>
      <c r="M314" s="50"/>
      <c r="N314" s="98"/>
      <c r="O314" s="50"/>
      <c r="P314" s="50"/>
      <c r="Q314" s="300"/>
      <c r="R314" s="21"/>
      <c r="S314" s="13"/>
      <c r="T314" s="13"/>
      <c r="U314" s="21"/>
      <c r="V314" s="21"/>
      <c r="W314" s="21"/>
      <c r="X314" s="264"/>
      <c r="Y314" s="180"/>
      <c r="Z314" s="180"/>
      <c r="AA314" s="50"/>
      <c r="AB314" s="65"/>
      <c r="AC314" s="50"/>
      <c r="AD314" s="50"/>
      <c r="AE314" s="19"/>
      <c r="AF314" s="122"/>
      <c r="AG314" s="121"/>
      <c r="AH314" s="1"/>
      <c r="AI314" s="21"/>
      <c r="AJ314" s="21"/>
      <c r="AK314" s="21"/>
      <c r="AL314" s="21"/>
      <c r="AM314" s="21"/>
      <c r="AN314" s="21"/>
    </row>
    <row r="315" spans="1:40" s="337" customFormat="1" x14ac:dyDescent="0.2">
      <c r="A315" s="48"/>
      <c r="B315" s="335"/>
      <c r="C315" s="236"/>
      <c r="D315" s="236"/>
      <c r="E315" s="53"/>
      <c r="F315" s="13"/>
      <c r="G315" s="13"/>
      <c r="H315" s="53"/>
      <c r="I315" s="326"/>
      <c r="J315" s="21"/>
      <c r="K315" s="21"/>
      <c r="L315" s="13"/>
      <c r="M315" s="50"/>
      <c r="N315" s="98"/>
      <c r="O315" s="50"/>
      <c r="P315" s="50"/>
      <c r="Q315" s="300"/>
      <c r="R315" s="21"/>
      <c r="S315" s="13"/>
      <c r="T315" s="13"/>
      <c r="U315" s="21"/>
      <c r="V315" s="21"/>
      <c r="W315" s="21"/>
      <c r="X315" s="264"/>
      <c r="Y315" s="180"/>
      <c r="Z315" s="180"/>
      <c r="AA315" s="50"/>
      <c r="AB315" s="65"/>
      <c r="AC315" s="50"/>
      <c r="AD315" s="50"/>
      <c r="AE315" s="19"/>
      <c r="AF315" s="122"/>
      <c r="AG315" s="121"/>
      <c r="AH315" s="1"/>
      <c r="AI315" s="21"/>
      <c r="AJ315" s="21"/>
      <c r="AK315" s="21"/>
      <c r="AL315" s="21"/>
      <c r="AM315" s="21"/>
      <c r="AN315" s="21"/>
    </row>
    <row r="316" spans="1:40" s="337" customFormat="1" x14ac:dyDescent="0.2">
      <c r="A316" s="48"/>
      <c r="B316" s="335"/>
      <c r="C316" s="236"/>
      <c r="D316" s="236"/>
      <c r="E316" s="53"/>
      <c r="F316" s="13"/>
      <c r="G316" s="13"/>
      <c r="H316" s="53"/>
      <c r="I316" s="326"/>
      <c r="J316" s="21"/>
      <c r="K316" s="21"/>
      <c r="L316" s="13"/>
      <c r="M316" s="50"/>
      <c r="N316" s="98"/>
      <c r="O316" s="50"/>
      <c r="P316" s="50"/>
      <c r="Q316" s="300"/>
      <c r="R316" s="21"/>
      <c r="S316" s="13"/>
      <c r="T316" s="13"/>
      <c r="U316" s="21"/>
      <c r="V316" s="21"/>
      <c r="W316" s="21"/>
      <c r="X316" s="264"/>
      <c r="Y316" s="180"/>
      <c r="Z316" s="180"/>
      <c r="AA316" s="50"/>
      <c r="AB316" s="65"/>
      <c r="AC316" s="50"/>
      <c r="AD316" s="50"/>
      <c r="AE316" s="19"/>
      <c r="AF316" s="122"/>
      <c r="AG316" s="121"/>
      <c r="AH316" s="1"/>
      <c r="AI316" s="21"/>
      <c r="AJ316" s="21"/>
      <c r="AK316" s="21"/>
      <c r="AL316" s="21"/>
      <c r="AM316" s="21"/>
      <c r="AN316" s="21"/>
    </row>
    <row r="317" spans="1:40" s="337" customFormat="1" x14ac:dyDescent="0.2">
      <c r="A317" s="48"/>
      <c r="B317" s="335"/>
      <c r="C317" s="236"/>
      <c r="D317" s="236"/>
      <c r="E317" s="53"/>
      <c r="F317" s="13"/>
      <c r="G317" s="13"/>
      <c r="H317" s="53"/>
      <c r="I317" s="326"/>
      <c r="J317" s="21"/>
      <c r="K317" s="21"/>
      <c r="L317" s="13"/>
      <c r="M317" s="50"/>
      <c r="N317" s="98"/>
      <c r="O317" s="50"/>
      <c r="P317" s="50"/>
      <c r="Q317" s="300"/>
      <c r="R317" s="21"/>
      <c r="S317" s="13"/>
      <c r="T317" s="13"/>
      <c r="U317" s="21"/>
      <c r="V317" s="21"/>
      <c r="W317" s="21"/>
      <c r="X317" s="264"/>
      <c r="Y317" s="180"/>
      <c r="Z317" s="180"/>
      <c r="AA317" s="50"/>
      <c r="AB317" s="65"/>
      <c r="AC317" s="50"/>
      <c r="AD317" s="50"/>
      <c r="AE317" s="19"/>
      <c r="AF317" s="122"/>
      <c r="AG317" s="121"/>
      <c r="AH317" s="1"/>
      <c r="AI317" s="21"/>
      <c r="AJ317" s="21"/>
      <c r="AK317" s="21"/>
      <c r="AL317" s="21"/>
      <c r="AM317" s="21"/>
      <c r="AN317" s="21"/>
    </row>
    <row r="318" spans="1:40" s="337" customFormat="1" x14ac:dyDescent="0.2">
      <c r="A318" s="48"/>
      <c r="B318" s="335"/>
      <c r="C318" s="236"/>
      <c r="D318" s="236"/>
      <c r="E318" s="53"/>
      <c r="F318" s="13"/>
      <c r="G318" s="13"/>
      <c r="H318" s="53"/>
      <c r="I318" s="326"/>
      <c r="J318" s="21"/>
      <c r="K318" s="21"/>
      <c r="L318" s="13"/>
      <c r="M318" s="50"/>
      <c r="N318" s="98"/>
      <c r="O318" s="50"/>
      <c r="P318" s="50"/>
      <c r="Q318" s="300"/>
      <c r="R318" s="21"/>
      <c r="S318" s="13"/>
      <c r="T318" s="13"/>
      <c r="U318" s="21"/>
      <c r="V318" s="21"/>
      <c r="W318" s="21"/>
      <c r="X318" s="264"/>
      <c r="Y318" s="180"/>
      <c r="Z318" s="180"/>
      <c r="AA318" s="50"/>
      <c r="AB318" s="65"/>
      <c r="AC318" s="50"/>
      <c r="AD318" s="50"/>
      <c r="AE318" s="19"/>
      <c r="AF318" s="122"/>
      <c r="AG318" s="121"/>
      <c r="AH318" s="1"/>
      <c r="AI318" s="21"/>
      <c r="AJ318" s="21"/>
      <c r="AK318" s="21"/>
      <c r="AL318" s="21"/>
      <c r="AM318" s="21"/>
      <c r="AN318" s="21"/>
    </row>
    <row r="319" spans="1:40" s="337" customFormat="1" x14ac:dyDescent="0.2">
      <c r="A319" s="48"/>
      <c r="B319" s="335"/>
      <c r="C319" s="236"/>
      <c r="D319" s="236"/>
      <c r="E319" s="53"/>
      <c r="F319" s="13"/>
      <c r="G319" s="13"/>
      <c r="H319" s="53"/>
      <c r="I319" s="326"/>
      <c r="J319" s="21"/>
      <c r="K319" s="21"/>
      <c r="L319" s="13"/>
      <c r="M319" s="50"/>
      <c r="N319" s="98"/>
      <c r="O319" s="50"/>
      <c r="P319" s="50"/>
      <c r="Q319" s="300"/>
      <c r="R319" s="21"/>
      <c r="S319" s="13"/>
      <c r="T319" s="13"/>
      <c r="U319" s="21"/>
      <c r="V319" s="21"/>
      <c r="W319" s="21"/>
      <c r="X319" s="264"/>
      <c r="Y319" s="180"/>
      <c r="Z319" s="180"/>
      <c r="AA319" s="50"/>
      <c r="AB319" s="65"/>
      <c r="AC319" s="50"/>
      <c r="AD319" s="50"/>
      <c r="AE319" s="19"/>
      <c r="AF319" s="122"/>
      <c r="AG319" s="121"/>
      <c r="AH319" s="1"/>
      <c r="AI319" s="21"/>
      <c r="AJ319" s="21"/>
      <c r="AK319" s="21"/>
      <c r="AL319" s="21"/>
      <c r="AM319" s="21"/>
      <c r="AN319" s="21"/>
    </row>
    <row r="320" spans="1:40" s="337" customFormat="1" x14ac:dyDescent="0.2">
      <c r="A320" s="48"/>
      <c r="B320" s="335"/>
      <c r="C320" s="236"/>
      <c r="D320" s="236"/>
      <c r="E320" s="53"/>
      <c r="F320" s="13"/>
      <c r="G320" s="13"/>
      <c r="H320" s="53"/>
      <c r="I320" s="326"/>
      <c r="J320" s="21"/>
      <c r="K320" s="21"/>
      <c r="L320" s="13"/>
      <c r="M320" s="50"/>
      <c r="N320" s="98"/>
      <c r="O320" s="50"/>
      <c r="P320" s="50"/>
      <c r="Q320" s="300"/>
      <c r="R320" s="21"/>
      <c r="S320" s="13"/>
      <c r="T320" s="13"/>
      <c r="U320" s="21"/>
      <c r="V320" s="21"/>
      <c r="W320" s="21"/>
      <c r="X320" s="264"/>
      <c r="Y320" s="180"/>
      <c r="Z320" s="180"/>
      <c r="AA320" s="50"/>
      <c r="AB320" s="65"/>
      <c r="AC320" s="50"/>
      <c r="AD320" s="50"/>
      <c r="AE320" s="19"/>
      <c r="AF320" s="122"/>
      <c r="AG320" s="121"/>
      <c r="AH320" s="1"/>
      <c r="AI320" s="21"/>
      <c r="AJ320" s="21"/>
      <c r="AK320" s="21"/>
      <c r="AL320" s="21"/>
      <c r="AM320" s="21"/>
      <c r="AN320" s="21"/>
    </row>
    <row r="321" spans="1:40" s="337" customFormat="1" x14ac:dyDescent="0.2">
      <c r="A321" s="48"/>
      <c r="B321" s="335"/>
      <c r="C321" s="236"/>
      <c r="D321" s="236"/>
      <c r="E321" s="53"/>
      <c r="F321" s="13"/>
      <c r="G321" s="13"/>
      <c r="H321" s="53"/>
      <c r="I321" s="326"/>
      <c r="J321" s="21"/>
      <c r="K321" s="21"/>
      <c r="L321" s="13"/>
      <c r="M321" s="50"/>
      <c r="N321" s="98"/>
      <c r="O321" s="50"/>
      <c r="P321" s="50"/>
      <c r="Q321" s="300"/>
      <c r="R321" s="21"/>
      <c r="S321" s="13"/>
      <c r="T321" s="13"/>
      <c r="U321" s="21"/>
      <c r="V321" s="21"/>
      <c r="W321" s="21"/>
      <c r="X321" s="264"/>
      <c r="Y321" s="180"/>
      <c r="Z321" s="180"/>
      <c r="AA321" s="50"/>
      <c r="AB321" s="65"/>
      <c r="AC321" s="50"/>
      <c r="AD321" s="50"/>
      <c r="AE321" s="19"/>
      <c r="AF321" s="122"/>
      <c r="AG321" s="121"/>
      <c r="AH321" s="1"/>
      <c r="AI321" s="21"/>
      <c r="AJ321" s="21"/>
      <c r="AK321" s="21"/>
      <c r="AL321" s="21"/>
      <c r="AM321" s="21"/>
      <c r="AN321" s="21"/>
    </row>
    <row r="322" spans="1:40" s="337" customFormat="1" x14ac:dyDescent="0.2">
      <c r="A322" s="48"/>
      <c r="B322" s="335"/>
      <c r="C322" s="236"/>
      <c r="D322" s="236"/>
      <c r="E322" s="53"/>
      <c r="F322" s="13"/>
      <c r="G322" s="13"/>
      <c r="H322" s="53"/>
      <c r="I322" s="326"/>
      <c r="J322" s="21"/>
      <c r="K322" s="21"/>
      <c r="L322" s="13"/>
      <c r="M322" s="50"/>
      <c r="N322" s="98"/>
      <c r="O322" s="50"/>
      <c r="P322" s="50"/>
      <c r="Q322" s="300"/>
      <c r="R322" s="21"/>
      <c r="S322" s="13"/>
      <c r="T322" s="13"/>
      <c r="U322" s="21"/>
      <c r="V322" s="21"/>
      <c r="W322" s="21"/>
      <c r="X322" s="264"/>
      <c r="Y322" s="180"/>
      <c r="Z322" s="180"/>
      <c r="AA322" s="50"/>
      <c r="AB322" s="65"/>
      <c r="AC322" s="50"/>
      <c r="AD322" s="50"/>
      <c r="AE322" s="19"/>
      <c r="AF322" s="122"/>
      <c r="AG322" s="121"/>
      <c r="AH322" s="1"/>
      <c r="AI322" s="21"/>
      <c r="AJ322" s="21"/>
      <c r="AK322" s="21"/>
      <c r="AL322" s="21"/>
      <c r="AM322" s="21"/>
      <c r="AN322" s="21"/>
    </row>
    <row r="323" spans="1:40" s="337" customFormat="1" x14ac:dyDescent="0.2">
      <c r="A323" s="48"/>
      <c r="B323" s="335"/>
      <c r="C323" s="236"/>
      <c r="D323" s="236"/>
      <c r="E323" s="53"/>
      <c r="F323" s="13"/>
      <c r="G323" s="13"/>
      <c r="H323" s="53"/>
      <c r="I323" s="326"/>
      <c r="J323" s="21"/>
      <c r="K323" s="21"/>
      <c r="L323" s="13"/>
      <c r="M323" s="50"/>
      <c r="N323" s="98"/>
      <c r="O323" s="50"/>
      <c r="P323" s="50"/>
      <c r="Q323" s="300"/>
      <c r="R323" s="21"/>
      <c r="S323" s="13"/>
      <c r="T323" s="13"/>
      <c r="U323" s="21"/>
      <c r="V323" s="21"/>
      <c r="W323" s="21"/>
      <c r="X323" s="264"/>
      <c r="Y323" s="180"/>
      <c r="Z323" s="180"/>
      <c r="AA323" s="50"/>
      <c r="AB323" s="65"/>
      <c r="AC323" s="50"/>
      <c r="AD323" s="50"/>
      <c r="AE323" s="19"/>
      <c r="AF323" s="122"/>
      <c r="AG323" s="121"/>
      <c r="AH323" s="1"/>
      <c r="AI323" s="21"/>
      <c r="AJ323" s="21"/>
      <c r="AK323" s="21"/>
      <c r="AL323" s="21"/>
      <c r="AM323" s="21"/>
      <c r="AN323" s="21"/>
    </row>
    <row r="324" spans="1:40" s="337" customFormat="1" x14ac:dyDescent="0.2">
      <c r="A324" s="48"/>
      <c r="B324" s="335"/>
      <c r="C324" s="236"/>
      <c r="D324" s="236"/>
      <c r="E324" s="53"/>
      <c r="F324" s="13"/>
      <c r="G324" s="13"/>
      <c r="H324" s="53"/>
      <c r="I324" s="326"/>
      <c r="J324" s="21"/>
      <c r="K324" s="21"/>
      <c r="L324" s="13"/>
      <c r="M324" s="50"/>
      <c r="N324" s="98"/>
      <c r="O324" s="50"/>
      <c r="P324" s="50"/>
      <c r="Q324" s="300"/>
      <c r="R324" s="21"/>
      <c r="S324" s="13"/>
      <c r="T324" s="13"/>
      <c r="U324" s="21"/>
      <c r="V324" s="21"/>
      <c r="W324" s="21"/>
      <c r="X324" s="264"/>
      <c r="Y324" s="180"/>
      <c r="Z324" s="180"/>
      <c r="AA324" s="50"/>
      <c r="AB324" s="65"/>
      <c r="AC324" s="50"/>
      <c r="AD324" s="50"/>
      <c r="AE324" s="19"/>
      <c r="AF324" s="122"/>
      <c r="AG324" s="121"/>
      <c r="AH324" s="1"/>
      <c r="AI324" s="21"/>
      <c r="AJ324" s="21"/>
      <c r="AK324" s="21"/>
      <c r="AL324" s="21"/>
      <c r="AM324" s="21"/>
      <c r="AN324" s="21"/>
    </row>
    <row r="325" spans="1:40" s="337" customFormat="1" x14ac:dyDescent="0.2">
      <c r="A325" s="48"/>
      <c r="B325" s="335"/>
      <c r="C325" s="236"/>
      <c r="D325" s="236"/>
      <c r="E325" s="53"/>
      <c r="F325" s="13"/>
      <c r="G325" s="13"/>
      <c r="H325" s="53"/>
      <c r="I325" s="326"/>
      <c r="J325" s="21"/>
      <c r="K325" s="21"/>
      <c r="L325" s="13"/>
      <c r="M325" s="50"/>
      <c r="N325" s="98"/>
      <c r="O325" s="50"/>
      <c r="P325" s="50"/>
      <c r="Q325" s="300"/>
      <c r="R325" s="21"/>
      <c r="S325" s="13"/>
      <c r="T325" s="13"/>
      <c r="U325" s="21"/>
      <c r="V325" s="21"/>
      <c r="W325" s="21"/>
      <c r="X325" s="264"/>
      <c r="Y325" s="180"/>
      <c r="Z325" s="180"/>
      <c r="AA325" s="50"/>
      <c r="AB325" s="65"/>
      <c r="AC325" s="50"/>
      <c r="AD325" s="50"/>
      <c r="AE325" s="19"/>
      <c r="AF325" s="122"/>
      <c r="AG325" s="121"/>
      <c r="AH325" s="1"/>
      <c r="AI325" s="21"/>
      <c r="AJ325" s="21"/>
      <c r="AK325" s="21"/>
      <c r="AL325" s="21"/>
      <c r="AM325" s="21"/>
      <c r="AN325" s="21"/>
    </row>
    <row r="326" spans="1:40" s="337" customFormat="1" x14ac:dyDescent="0.2">
      <c r="A326" s="48"/>
      <c r="B326" s="335"/>
      <c r="C326" s="236"/>
      <c r="D326" s="236"/>
      <c r="E326" s="53"/>
      <c r="F326" s="13"/>
      <c r="G326" s="13"/>
      <c r="H326" s="53"/>
      <c r="I326" s="326"/>
      <c r="J326" s="21"/>
      <c r="K326" s="21"/>
      <c r="L326" s="13"/>
      <c r="M326" s="50"/>
      <c r="N326" s="98"/>
      <c r="O326" s="50"/>
      <c r="P326" s="50"/>
      <c r="Q326" s="300"/>
      <c r="R326" s="21"/>
      <c r="S326" s="13"/>
      <c r="T326" s="13"/>
      <c r="U326" s="21"/>
      <c r="V326" s="21"/>
      <c r="W326" s="21"/>
      <c r="X326" s="264"/>
      <c r="Y326" s="180"/>
      <c r="Z326" s="180"/>
      <c r="AA326" s="50"/>
      <c r="AB326" s="65"/>
      <c r="AC326" s="50"/>
      <c r="AD326" s="50"/>
      <c r="AE326" s="19"/>
      <c r="AF326" s="122"/>
      <c r="AG326" s="121"/>
      <c r="AH326" s="1"/>
      <c r="AI326" s="21"/>
      <c r="AJ326" s="21"/>
      <c r="AK326" s="21"/>
      <c r="AL326" s="21"/>
      <c r="AM326" s="21"/>
      <c r="AN326" s="21"/>
    </row>
    <row r="327" spans="1:40" s="337" customFormat="1" x14ac:dyDescent="0.2">
      <c r="A327" s="48"/>
      <c r="B327" s="335"/>
      <c r="C327" s="236"/>
      <c r="D327" s="236"/>
      <c r="E327" s="53"/>
      <c r="F327" s="13"/>
      <c r="G327" s="13"/>
      <c r="H327" s="53"/>
      <c r="I327" s="326"/>
      <c r="J327" s="21"/>
      <c r="K327" s="21"/>
      <c r="L327" s="13"/>
      <c r="M327" s="50"/>
      <c r="N327" s="98"/>
      <c r="O327" s="50"/>
      <c r="P327" s="50"/>
      <c r="Q327" s="300"/>
      <c r="R327" s="21"/>
      <c r="S327" s="13"/>
      <c r="T327" s="13"/>
      <c r="U327" s="21"/>
      <c r="V327" s="21"/>
      <c r="W327" s="21"/>
      <c r="X327" s="264"/>
      <c r="Y327" s="180"/>
      <c r="Z327" s="180"/>
      <c r="AA327" s="50"/>
      <c r="AB327" s="65"/>
      <c r="AC327" s="50"/>
      <c r="AD327" s="50"/>
      <c r="AE327" s="19"/>
      <c r="AF327" s="125"/>
      <c r="AG327" s="121"/>
      <c r="AH327" s="1"/>
      <c r="AI327" s="21"/>
      <c r="AJ327" s="21"/>
      <c r="AK327" s="21"/>
      <c r="AL327" s="21"/>
      <c r="AM327" s="21"/>
      <c r="AN327" s="21"/>
    </row>
    <row r="328" spans="1:40" s="337" customFormat="1" x14ac:dyDescent="0.2">
      <c r="A328" s="48"/>
      <c r="B328" s="335"/>
      <c r="C328" s="236"/>
      <c r="D328" s="236"/>
      <c r="E328" s="53"/>
      <c r="F328" s="13"/>
      <c r="G328" s="13"/>
      <c r="H328" s="53"/>
      <c r="I328" s="326"/>
      <c r="J328" s="21"/>
      <c r="K328" s="21"/>
      <c r="L328" s="13"/>
      <c r="M328" s="50"/>
      <c r="N328" s="98"/>
      <c r="O328" s="50"/>
      <c r="P328" s="50"/>
      <c r="Q328" s="300"/>
      <c r="R328" s="21"/>
      <c r="S328" s="13"/>
      <c r="T328" s="13"/>
      <c r="U328" s="21"/>
      <c r="V328" s="21"/>
      <c r="W328" s="21"/>
      <c r="X328" s="264"/>
      <c r="Y328" s="180"/>
      <c r="Z328" s="180"/>
      <c r="AA328" s="50"/>
      <c r="AB328" s="65"/>
      <c r="AC328" s="50"/>
      <c r="AD328" s="50"/>
      <c r="AE328" s="19"/>
      <c r="AF328" s="122"/>
      <c r="AG328" s="121"/>
      <c r="AH328" s="1"/>
      <c r="AI328" s="21"/>
      <c r="AJ328" s="21"/>
      <c r="AK328" s="21"/>
      <c r="AL328" s="21"/>
      <c r="AM328" s="21"/>
      <c r="AN328" s="21"/>
    </row>
    <row r="329" spans="1:40" s="337" customFormat="1" x14ac:dyDescent="0.2">
      <c r="A329" s="48"/>
      <c r="B329" s="335"/>
      <c r="C329" s="236"/>
      <c r="D329" s="236"/>
      <c r="E329" s="53"/>
      <c r="F329" s="13"/>
      <c r="G329" s="13"/>
      <c r="H329" s="53"/>
      <c r="I329" s="326"/>
      <c r="J329" s="21"/>
      <c r="K329" s="21"/>
      <c r="L329" s="13"/>
      <c r="M329" s="50"/>
      <c r="N329" s="98"/>
      <c r="O329" s="50"/>
      <c r="P329" s="50"/>
      <c r="Q329" s="300"/>
      <c r="R329" s="21"/>
      <c r="S329" s="13"/>
      <c r="T329" s="13"/>
      <c r="U329" s="21"/>
      <c r="V329" s="21"/>
      <c r="W329" s="21"/>
      <c r="X329" s="264"/>
      <c r="Y329" s="180"/>
      <c r="Z329" s="180"/>
      <c r="AA329" s="50"/>
      <c r="AB329" s="65"/>
      <c r="AC329" s="50"/>
      <c r="AD329" s="50"/>
      <c r="AE329" s="19"/>
      <c r="AF329" s="122"/>
      <c r="AG329" s="121"/>
      <c r="AH329" s="1"/>
      <c r="AI329" s="21"/>
      <c r="AJ329" s="21"/>
      <c r="AK329" s="21"/>
      <c r="AL329" s="21"/>
      <c r="AM329" s="21"/>
      <c r="AN329" s="21"/>
    </row>
    <row r="330" spans="1:40" s="337" customFormat="1" x14ac:dyDescent="0.2">
      <c r="A330" s="48"/>
      <c r="B330" s="335"/>
      <c r="C330" s="236"/>
      <c r="D330" s="236"/>
      <c r="E330" s="53"/>
      <c r="F330" s="13"/>
      <c r="G330" s="13"/>
      <c r="H330" s="53"/>
      <c r="I330" s="326"/>
      <c r="J330" s="21"/>
      <c r="K330" s="21"/>
      <c r="L330" s="13"/>
      <c r="M330" s="50"/>
      <c r="N330" s="98"/>
      <c r="O330" s="50"/>
      <c r="P330" s="50"/>
      <c r="Q330" s="300"/>
      <c r="R330" s="21"/>
      <c r="S330" s="13"/>
      <c r="T330" s="13"/>
      <c r="U330" s="21"/>
      <c r="V330" s="21"/>
      <c r="W330" s="21"/>
      <c r="X330" s="264"/>
      <c r="Y330" s="180"/>
      <c r="Z330" s="180"/>
      <c r="AA330" s="50"/>
      <c r="AB330" s="65"/>
      <c r="AC330" s="50"/>
      <c r="AD330" s="50"/>
      <c r="AE330" s="19"/>
      <c r="AF330" s="122"/>
      <c r="AG330" s="121"/>
      <c r="AH330" s="1"/>
      <c r="AI330" s="21"/>
      <c r="AJ330" s="21"/>
      <c r="AK330" s="21"/>
      <c r="AL330" s="21"/>
      <c r="AM330" s="21"/>
      <c r="AN330" s="21"/>
    </row>
    <row r="331" spans="1:40" s="337" customFormat="1" x14ac:dyDescent="0.2">
      <c r="A331" s="48"/>
      <c r="B331" s="335"/>
      <c r="C331" s="236"/>
      <c r="D331" s="236"/>
      <c r="E331" s="53"/>
      <c r="F331" s="13"/>
      <c r="G331" s="13"/>
      <c r="H331" s="53"/>
      <c r="I331" s="326"/>
      <c r="J331" s="21"/>
      <c r="K331" s="21"/>
      <c r="L331" s="13"/>
      <c r="M331" s="50"/>
      <c r="N331" s="98"/>
      <c r="O331" s="50"/>
      <c r="P331" s="50"/>
      <c r="Q331" s="300"/>
      <c r="R331" s="21"/>
      <c r="S331" s="13"/>
      <c r="T331" s="13"/>
      <c r="U331" s="21"/>
      <c r="V331" s="21"/>
      <c r="W331" s="21"/>
      <c r="X331" s="264"/>
      <c r="Y331" s="180"/>
      <c r="Z331" s="180"/>
      <c r="AA331" s="50"/>
      <c r="AB331" s="65"/>
      <c r="AC331" s="50"/>
      <c r="AD331" s="50"/>
      <c r="AE331" s="19"/>
      <c r="AF331" s="122"/>
      <c r="AG331" s="121"/>
      <c r="AH331" s="1"/>
      <c r="AI331" s="21"/>
      <c r="AJ331" s="21"/>
      <c r="AK331" s="21"/>
      <c r="AL331" s="21"/>
      <c r="AM331" s="21"/>
      <c r="AN331" s="21"/>
    </row>
    <row r="332" spans="1:40" s="337" customFormat="1" x14ac:dyDescent="0.2">
      <c r="A332" s="48"/>
      <c r="B332" s="335"/>
      <c r="C332" s="236"/>
      <c r="D332" s="236"/>
      <c r="E332" s="53"/>
      <c r="F332" s="13"/>
      <c r="G332" s="13"/>
      <c r="H332" s="53"/>
      <c r="I332" s="326"/>
      <c r="J332" s="21"/>
      <c r="K332" s="21"/>
      <c r="L332" s="13"/>
      <c r="M332" s="50"/>
      <c r="N332" s="98"/>
      <c r="O332" s="50"/>
      <c r="P332" s="50"/>
      <c r="Q332" s="300"/>
      <c r="R332" s="21"/>
      <c r="S332" s="13"/>
      <c r="T332" s="13"/>
      <c r="U332" s="21"/>
      <c r="V332" s="21"/>
      <c r="W332" s="21"/>
      <c r="X332" s="264"/>
      <c r="Y332" s="180"/>
      <c r="Z332" s="180"/>
      <c r="AA332" s="50"/>
      <c r="AB332" s="65"/>
      <c r="AC332" s="50"/>
      <c r="AD332" s="50"/>
      <c r="AE332" s="19"/>
      <c r="AF332" s="122"/>
      <c r="AG332" s="121"/>
      <c r="AH332" s="1"/>
      <c r="AI332" s="21"/>
      <c r="AJ332" s="21"/>
      <c r="AK332" s="21"/>
      <c r="AL332" s="21"/>
      <c r="AM332" s="21"/>
      <c r="AN332" s="21"/>
    </row>
    <row r="333" spans="1:40" s="337" customFormat="1" x14ac:dyDescent="0.2">
      <c r="A333" s="48"/>
      <c r="B333" s="335"/>
      <c r="C333" s="236"/>
      <c r="D333" s="236"/>
      <c r="E333" s="53"/>
      <c r="F333" s="13"/>
      <c r="G333" s="13"/>
      <c r="H333" s="53"/>
      <c r="I333" s="326"/>
      <c r="J333" s="21"/>
      <c r="K333" s="21"/>
      <c r="L333" s="13"/>
      <c r="M333" s="50"/>
      <c r="N333" s="98"/>
      <c r="O333" s="50"/>
      <c r="P333" s="50"/>
      <c r="Q333" s="300"/>
      <c r="R333" s="21"/>
      <c r="S333" s="13"/>
      <c r="T333" s="13"/>
      <c r="U333" s="21"/>
      <c r="V333" s="21"/>
      <c r="W333" s="21"/>
      <c r="X333" s="264"/>
      <c r="Y333" s="180"/>
      <c r="Z333" s="180"/>
      <c r="AA333" s="50"/>
      <c r="AB333" s="65"/>
      <c r="AC333" s="50"/>
      <c r="AD333" s="50"/>
      <c r="AE333" s="19"/>
      <c r="AF333" s="122"/>
      <c r="AG333" s="121"/>
      <c r="AH333" s="1"/>
      <c r="AI333" s="21"/>
      <c r="AJ333" s="21"/>
      <c r="AK333" s="21"/>
      <c r="AL333" s="21"/>
      <c r="AM333" s="21"/>
      <c r="AN333" s="21"/>
    </row>
    <row r="334" spans="1:40" s="337" customFormat="1" x14ac:dyDescent="0.2">
      <c r="A334" s="48"/>
      <c r="B334" s="335"/>
      <c r="C334" s="236"/>
      <c r="D334" s="236"/>
      <c r="E334" s="53"/>
      <c r="F334" s="13"/>
      <c r="G334" s="13"/>
      <c r="H334" s="53"/>
      <c r="I334" s="326"/>
      <c r="J334" s="21"/>
      <c r="K334" s="21"/>
      <c r="L334" s="13"/>
      <c r="M334" s="50"/>
      <c r="N334" s="98"/>
      <c r="O334" s="50"/>
      <c r="P334" s="50"/>
      <c r="Q334" s="300"/>
      <c r="R334" s="21"/>
      <c r="S334" s="13"/>
      <c r="T334" s="13"/>
      <c r="U334" s="21"/>
      <c r="V334" s="21"/>
      <c r="W334" s="21"/>
      <c r="X334" s="264"/>
      <c r="Y334" s="180"/>
      <c r="Z334" s="180"/>
      <c r="AA334" s="50"/>
      <c r="AB334" s="65"/>
      <c r="AC334" s="50"/>
      <c r="AD334" s="50"/>
      <c r="AE334" s="19"/>
      <c r="AF334" s="122"/>
      <c r="AG334" s="121"/>
      <c r="AH334" s="1"/>
      <c r="AI334" s="21"/>
      <c r="AJ334" s="21"/>
      <c r="AK334" s="21"/>
      <c r="AL334" s="21"/>
      <c r="AM334" s="21"/>
      <c r="AN334" s="21"/>
    </row>
    <row r="335" spans="1:40" s="337" customFormat="1" x14ac:dyDescent="0.2">
      <c r="A335" s="48"/>
      <c r="B335" s="335"/>
      <c r="C335" s="236"/>
      <c r="D335" s="236"/>
      <c r="E335" s="53"/>
      <c r="F335" s="13"/>
      <c r="G335" s="13"/>
      <c r="H335" s="53"/>
      <c r="I335" s="326"/>
      <c r="J335" s="21"/>
      <c r="K335" s="21"/>
      <c r="L335" s="13"/>
      <c r="M335" s="50"/>
      <c r="N335" s="98"/>
      <c r="O335" s="50"/>
      <c r="P335" s="50"/>
      <c r="Q335" s="300"/>
      <c r="R335" s="21"/>
      <c r="S335" s="13"/>
      <c r="T335" s="13"/>
      <c r="U335" s="21"/>
      <c r="V335" s="21"/>
      <c r="W335" s="21"/>
      <c r="X335" s="264"/>
      <c r="Y335" s="180"/>
      <c r="Z335" s="180"/>
      <c r="AA335" s="50"/>
      <c r="AB335" s="65"/>
      <c r="AC335" s="50"/>
      <c r="AD335" s="50"/>
      <c r="AE335" s="19"/>
      <c r="AF335" s="122"/>
      <c r="AG335" s="121"/>
      <c r="AH335" s="1"/>
      <c r="AI335" s="21"/>
      <c r="AJ335" s="21"/>
      <c r="AK335" s="21"/>
      <c r="AL335" s="21"/>
      <c r="AM335" s="21"/>
      <c r="AN335" s="21"/>
    </row>
    <row r="336" spans="1:40" s="337" customFormat="1" x14ac:dyDescent="0.2">
      <c r="A336" s="48"/>
      <c r="B336" s="335"/>
      <c r="C336" s="236"/>
      <c r="D336" s="236"/>
      <c r="E336" s="53"/>
      <c r="F336" s="13"/>
      <c r="G336" s="13"/>
      <c r="H336" s="53"/>
      <c r="I336" s="326"/>
      <c r="J336" s="21"/>
      <c r="K336" s="21"/>
      <c r="L336" s="13"/>
      <c r="M336" s="50"/>
      <c r="N336" s="98"/>
      <c r="O336" s="50"/>
      <c r="P336" s="50"/>
      <c r="Q336" s="300"/>
      <c r="R336" s="21"/>
      <c r="S336" s="13"/>
      <c r="T336" s="13"/>
      <c r="U336" s="21"/>
      <c r="V336" s="21"/>
      <c r="W336" s="21"/>
      <c r="X336" s="264"/>
      <c r="Y336" s="180"/>
      <c r="Z336" s="180"/>
      <c r="AA336" s="50"/>
      <c r="AB336" s="65"/>
      <c r="AC336" s="50"/>
      <c r="AD336" s="50"/>
      <c r="AE336" s="19"/>
      <c r="AF336" s="122"/>
      <c r="AG336" s="121"/>
      <c r="AH336" s="1"/>
      <c r="AI336" s="21"/>
      <c r="AJ336" s="21"/>
      <c r="AK336" s="21"/>
      <c r="AL336" s="21"/>
      <c r="AM336" s="21"/>
      <c r="AN336" s="21"/>
    </row>
    <row r="337" spans="1:40" s="337" customFormat="1" x14ac:dyDescent="0.2">
      <c r="A337" s="48"/>
      <c r="B337" s="335"/>
      <c r="C337" s="236"/>
      <c r="D337" s="236"/>
      <c r="E337" s="53"/>
      <c r="F337" s="13"/>
      <c r="G337" s="13"/>
      <c r="H337" s="53"/>
      <c r="I337" s="326"/>
      <c r="J337" s="21"/>
      <c r="K337" s="21"/>
      <c r="L337" s="13"/>
      <c r="M337" s="50"/>
      <c r="N337" s="98"/>
      <c r="O337" s="50"/>
      <c r="P337" s="50"/>
      <c r="Q337" s="300"/>
      <c r="R337" s="21"/>
      <c r="S337" s="13"/>
      <c r="T337" s="13"/>
      <c r="U337" s="21"/>
      <c r="V337" s="21"/>
      <c r="W337" s="21"/>
      <c r="X337" s="264"/>
      <c r="Y337" s="180"/>
      <c r="Z337" s="180"/>
      <c r="AA337" s="50"/>
      <c r="AB337" s="65"/>
      <c r="AC337" s="50"/>
      <c r="AD337" s="50"/>
      <c r="AE337" s="19"/>
      <c r="AF337" s="122"/>
      <c r="AG337" s="121"/>
      <c r="AH337" s="1"/>
      <c r="AI337" s="21"/>
      <c r="AJ337" s="21"/>
      <c r="AK337" s="21"/>
      <c r="AL337" s="21"/>
      <c r="AM337" s="21"/>
      <c r="AN337" s="21"/>
    </row>
    <row r="338" spans="1:40" s="337" customFormat="1" x14ac:dyDescent="0.2">
      <c r="A338" s="48"/>
      <c r="B338" s="335"/>
      <c r="C338" s="236"/>
      <c r="D338" s="236"/>
      <c r="E338" s="53"/>
      <c r="F338" s="13"/>
      <c r="G338" s="13"/>
      <c r="H338" s="53"/>
      <c r="I338" s="326"/>
      <c r="J338" s="21"/>
      <c r="K338" s="21"/>
      <c r="L338" s="13"/>
      <c r="M338" s="50"/>
      <c r="N338" s="98"/>
      <c r="O338" s="50"/>
      <c r="P338" s="50"/>
      <c r="Q338" s="300"/>
      <c r="R338" s="21"/>
      <c r="S338" s="13"/>
      <c r="T338" s="13"/>
      <c r="U338" s="21"/>
      <c r="V338" s="21"/>
      <c r="W338" s="21"/>
      <c r="X338" s="264"/>
      <c r="Y338" s="180"/>
      <c r="Z338" s="180"/>
      <c r="AA338" s="50"/>
      <c r="AB338" s="65"/>
      <c r="AC338" s="50"/>
      <c r="AD338" s="50"/>
      <c r="AE338" s="19"/>
      <c r="AF338" s="122"/>
      <c r="AG338" s="121"/>
      <c r="AH338" s="1"/>
      <c r="AI338" s="21"/>
      <c r="AJ338" s="21"/>
      <c r="AK338" s="21"/>
      <c r="AL338" s="21"/>
      <c r="AM338" s="21"/>
      <c r="AN338" s="21"/>
    </row>
    <row r="339" spans="1:40" s="337" customFormat="1" x14ac:dyDescent="0.2">
      <c r="A339" s="48"/>
      <c r="B339" s="335"/>
      <c r="C339" s="236"/>
      <c r="D339" s="236"/>
      <c r="E339" s="53"/>
      <c r="F339" s="13"/>
      <c r="G339" s="13"/>
      <c r="H339" s="53"/>
      <c r="I339" s="326"/>
      <c r="J339" s="21"/>
      <c r="K339" s="21"/>
      <c r="L339" s="13"/>
      <c r="M339" s="50"/>
      <c r="N339" s="98"/>
      <c r="O339" s="50"/>
      <c r="P339" s="50"/>
      <c r="Q339" s="300"/>
      <c r="R339" s="21"/>
      <c r="S339" s="13"/>
      <c r="T339" s="13"/>
      <c r="U339" s="21"/>
      <c r="V339" s="21"/>
      <c r="W339" s="21"/>
      <c r="X339" s="264"/>
      <c r="Y339" s="180"/>
      <c r="Z339" s="180"/>
      <c r="AA339" s="50"/>
      <c r="AB339" s="65"/>
      <c r="AC339" s="50"/>
      <c r="AD339" s="50"/>
      <c r="AE339" s="19"/>
      <c r="AF339" s="122"/>
      <c r="AG339" s="121"/>
      <c r="AH339" s="1"/>
      <c r="AI339" s="21"/>
      <c r="AJ339" s="21"/>
      <c r="AK339" s="21"/>
      <c r="AL339" s="21"/>
      <c r="AM339" s="21"/>
      <c r="AN339" s="21"/>
    </row>
    <row r="340" spans="1:40" s="337" customFormat="1" x14ac:dyDescent="0.2">
      <c r="A340" s="48"/>
      <c r="B340" s="335"/>
      <c r="C340" s="236"/>
      <c r="D340" s="236"/>
      <c r="E340" s="53"/>
      <c r="F340" s="13"/>
      <c r="G340" s="13"/>
      <c r="H340" s="53"/>
      <c r="I340" s="326"/>
      <c r="J340" s="21"/>
      <c r="K340" s="21"/>
      <c r="L340" s="13"/>
      <c r="M340" s="50"/>
      <c r="N340" s="98"/>
      <c r="O340" s="50"/>
      <c r="P340" s="50"/>
      <c r="Q340" s="300"/>
      <c r="R340" s="21"/>
      <c r="S340" s="13"/>
      <c r="T340" s="13"/>
      <c r="U340" s="21"/>
      <c r="V340" s="21"/>
      <c r="W340" s="21"/>
      <c r="X340" s="264"/>
      <c r="Y340" s="180"/>
      <c r="Z340" s="180"/>
      <c r="AA340" s="50"/>
      <c r="AB340" s="65"/>
      <c r="AC340" s="50"/>
      <c r="AD340" s="50"/>
      <c r="AE340" s="19"/>
      <c r="AF340" s="122"/>
      <c r="AG340" s="121"/>
      <c r="AH340" s="1"/>
      <c r="AI340" s="21"/>
      <c r="AJ340" s="21"/>
      <c r="AK340" s="21"/>
      <c r="AL340" s="21"/>
      <c r="AM340" s="21"/>
      <c r="AN340" s="21"/>
    </row>
    <row r="341" spans="1:40" s="337" customFormat="1" x14ac:dyDescent="0.2">
      <c r="A341" s="48"/>
      <c r="B341" s="335"/>
      <c r="C341" s="236"/>
      <c r="D341" s="236"/>
      <c r="E341" s="53"/>
      <c r="F341" s="13"/>
      <c r="G341" s="13"/>
      <c r="H341" s="53"/>
      <c r="I341" s="326"/>
      <c r="J341" s="21"/>
      <c r="K341" s="21"/>
      <c r="L341" s="13"/>
      <c r="M341" s="50"/>
      <c r="N341" s="98"/>
      <c r="O341" s="50"/>
      <c r="P341" s="50"/>
      <c r="Q341" s="300"/>
      <c r="R341" s="21"/>
      <c r="S341" s="13"/>
      <c r="T341" s="13"/>
      <c r="U341" s="21"/>
      <c r="V341" s="21"/>
      <c r="W341" s="21"/>
      <c r="X341" s="264"/>
      <c r="Y341" s="180"/>
      <c r="Z341" s="180"/>
      <c r="AA341" s="50"/>
      <c r="AB341" s="65"/>
      <c r="AC341" s="50"/>
      <c r="AD341" s="50"/>
      <c r="AE341" s="19"/>
      <c r="AF341" s="122"/>
      <c r="AG341" s="121"/>
      <c r="AH341" s="1"/>
      <c r="AI341" s="21"/>
      <c r="AJ341" s="21"/>
      <c r="AK341" s="21"/>
      <c r="AL341" s="21"/>
      <c r="AM341" s="21"/>
      <c r="AN341" s="21"/>
    </row>
    <row r="342" spans="1:40" s="337" customFormat="1" x14ac:dyDescent="0.2">
      <c r="A342" s="48"/>
      <c r="B342" s="335"/>
      <c r="C342" s="236"/>
      <c r="D342" s="236"/>
      <c r="E342" s="53"/>
      <c r="F342" s="13"/>
      <c r="G342" s="13"/>
      <c r="H342" s="53"/>
      <c r="I342" s="326"/>
      <c r="J342" s="21"/>
      <c r="K342" s="21"/>
      <c r="L342" s="13"/>
      <c r="M342" s="50"/>
      <c r="N342" s="98"/>
      <c r="O342" s="50"/>
      <c r="P342" s="50"/>
      <c r="Q342" s="300"/>
      <c r="R342" s="21"/>
      <c r="S342" s="13"/>
      <c r="T342" s="13"/>
      <c r="U342" s="21"/>
      <c r="V342" s="21"/>
      <c r="W342" s="21"/>
      <c r="X342" s="264"/>
      <c r="Y342" s="180"/>
      <c r="Z342" s="180"/>
      <c r="AA342" s="50"/>
      <c r="AB342" s="65"/>
      <c r="AC342" s="50"/>
      <c r="AD342" s="50"/>
      <c r="AE342" s="19"/>
      <c r="AF342" s="122"/>
      <c r="AG342" s="121"/>
      <c r="AH342" s="1"/>
      <c r="AI342" s="21"/>
      <c r="AJ342" s="21"/>
      <c r="AK342" s="21"/>
      <c r="AL342" s="21"/>
      <c r="AM342" s="21"/>
      <c r="AN342" s="21"/>
    </row>
    <row r="343" spans="1:40" s="337" customFormat="1" x14ac:dyDescent="0.2">
      <c r="A343" s="48"/>
      <c r="B343" s="335"/>
      <c r="C343" s="236"/>
      <c r="D343" s="236"/>
      <c r="E343" s="53"/>
      <c r="F343" s="13"/>
      <c r="G343" s="13"/>
      <c r="H343" s="53"/>
      <c r="I343" s="326"/>
      <c r="J343" s="21"/>
      <c r="K343" s="21"/>
      <c r="L343" s="13"/>
      <c r="M343" s="50"/>
      <c r="N343" s="98"/>
      <c r="O343" s="50"/>
      <c r="P343" s="50"/>
      <c r="Q343" s="300"/>
      <c r="R343" s="21"/>
      <c r="S343" s="13"/>
      <c r="T343" s="13"/>
      <c r="U343" s="21"/>
      <c r="V343" s="21"/>
      <c r="W343" s="21"/>
      <c r="X343" s="264"/>
      <c r="Y343" s="180"/>
      <c r="Z343" s="180"/>
      <c r="AA343" s="50"/>
      <c r="AB343" s="65"/>
      <c r="AC343" s="50"/>
      <c r="AD343" s="50"/>
      <c r="AE343" s="19"/>
      <c r="AF343" s="122"/>
      <c r="AG343" s="121"/>
      <c r="AH343" s="1"/>
      <c r="AI343" s="21"/>
      <c r="AJ343" s="21"/>
      <c r="AK343" s="21"/>
      <c r="AL343" s="21"/>
      <c r="AM343" s="21"/>
      <c r="AN343" s="21"/>
    </row>
    <row r="344" spans="1:40" s="337" customFormat="1" x14ac:dyDescent="0.2">
      <c r="A344" s="48"/>
      <c r="B344" s="335"/>
      <c r="C344" s="236"/>
      <c r="D344" s="236"/>
      <c r="E344" s="53"/>
      <c r="F344" s="13"/>
      <c r="G344" s="13"/>
      <c r="H344" s="53"/>
      <c r="I344" s="326"/>
      <c r="J344" s="21"/>
      <c r="K344" s="21"/>
      <c r="L344" s="13"/>
      <c r="M344" s="50"/>
      <c r="N344" s="98"/>
      <c r="O344" s="50"/>
      <c r="P344" s="50"/>
      <c r="Q344" s="300"/>
      <c r="R344" s="21"/>
      <c r="S344" s="13"/>
      <c r="T344" s="13"/>
      <c r="U344" s="21"/>
      <c r="V344" s="21"/>
      <c r="W344" s="21"/>
      <c r="X344" s="264"/>
      <c r="Y344" s="180"/>
      <c r="Z344" s="180"/>
      <c r="AA344" s="50"/>
      <c r="AB344" s="65"/>
      <c r="AC344" s="50"/>
      <c r="AD344" s="50"/>
      <c r="AE344" s="19"/>
      <c r="AF344" s="122"/>
      <c r="AG344" s="121"/>
      <c r="AH344" s="1"/>
      <c r="AI344" s="21"/>
      <c r="AJ344" s="21"/>
      <c r="AK344" s="21"/>
      <c r="AL344" s="21"/>
      <c r="AM344" s="21"/>
      <c r="AN344" s="21"/>
    </row>
    <row r="345" spans="1:40" s="337" customFormat="1" x14ac:dyDescent="0.2">
      <c r="A345" s="48"/>
      <c r="B345" s="335"/>
      <c r="C345" s="236"/>
      <c r="D345" s="236"/>
      <c r="E345" s="53"/>
      <c r="F345" s="13"/>
      <c r="G345" s="13"/>
      <c r="H345" s="53"/>
      <c r="I345" s="326"/>
      <c r="J345" s="21"/>
      <c r="K345" s="21"/>
      <c r="L345" s="13"/>
      <c r="M345" s="50"/>
      <c r="N345" s="98"/>
      <c r="O345" s="50"/>
      <c r="P345" s="50"/>
      <c r="Q345" s="300"/>
      <c r="R345" s="21"/>
      <c r="S345" s="13"/>
      <c r="T345" s="13"/>
      <c r="U345" s="21"/>
      <c r="V345" s="21"/>
      <c r="W345" s="21"/>
      <c r="X345" s="264"/>
      <c r="Y345" s="180"/>
      <c r="Z345" s="180"/>
      <c r="AA345" s="50"/>
      <c r="AB345" s="65"/>
      <c r="AC345" s="50"/>
      <c r="AD345" s="50"/>
      <c r="AE345" s="19"/>
      <c r="AF345" s="122"/>
      <c r="AG345" s="121"/>
      <c r="AH345" s="1"/>
      <c r="AI345" s="21"/>
      <c r="AJ345" s="21"/>
      <c r="AK345" s="21"/>
      <c r="AL345" s="21"/>
      <c r="AM345" s="21"/>
      <c r="AN345" s="21"/>
    </row>
    <row r="346" spans="1:40" s="337" customFormat="1" x14ac:dyDescent="0.2">
      <c r="A346" s="48"/>
      <c r="B346" s="335"/>
      <c r="C346" s="236"/>
      <c r="D346" s="236"/>
      <c r="E346" s="53"/>
      <c r="F346" s="13"/>
      <c r="G346" s="13"/>
      <c r="H346" s="53"/>
      <c r="I346" s="326"/>
      <c r="J346" s="21"/>
      <c r="K346" s="21"/>
      <c r="L346" s="13"/>
      <c r="M346" s="50"/>
      <c r="N346" s="98"/>
      <c r="O346" s="50"/>
      <c r="P346" s="50"/>
      <c r="Q346" s="300"/>
      <c r="R346" s="21"/>
      <c r="S346" s="13"/>
      <c r="T346" s="13"/>
      <c r="U346" s="21"/>
      <c r="V346" s="21"/>
      <c r="W346" s="21"/>
      <c r="X346" s="264"/>
      <c r="Y346" s="180"/>
      <c r="Z346" s="180"/>
      <c r="AA346" s="50"/>
      <c r="AB346" s="65"/>
      <c r="AC346" s="50"/>
      <c r="AD346" s="50"/>
      <c r="AE346" s="19"/>
      <c r="AF346" s="122"/>
      <c r="AG346" s="121"/>
      <c r="AH346" s="1"/>
      <c r="AI346" s="21"/>
      <c r="AJ346" s="21"/>
      <c r="AK346" s="21"/>
      <c r="AL346" s="21"/>
      <c r="AM346" s="21"/>
      <c r="AN346" s="21"/>
    </row>
    <row r="347" spans="1:40" s="337" customFormat="1" x14ac:dyDescent="0.2">
      <c r="A347" s="48"/>
      <c r="B347" s="335"/>
      <c r="C347" s="236"/>
      <c r="D347" s="236"/>
      <c r="E347" s="53"/>
      <c r="F347" s="13"/>
      <c r="G347" s="13"/>
      <c r="H347" s="53"/>
      <c r="I347" s="326"/>
      <c r="J347" s="21"/>
      <c r="K347" s="21"/>
      <c r="L347" s="13"/>
      <c r="M347" s="50"/>
      <c r="N347" s="98"/>
      <c r="O347" s="50"/>
      <c r="P347" s="50"/>
      <c r="Q347" s="300"/>
      <c r="R347" s="21"/>
      <c r="S347" s="13"/>
      <c r="T347" s="13"/>
      <c r="U347" s="21"/>
      <c r="V347" s="21"/>
      <c r="W347" s="21"/>
      <c r="X347" s="264"/>
      <c r="Y347" s="180"/>
      <c r="Z347" s="180"/>
      <c r="AA347" s="50"/>
      <c r="AB347" s="65"/>
      <c r="AC347" s="50"/>
      <c r="AD347" s="50"/>
      <c r="AE347" s="19"/>
      <c r="AF347" s="122"/>
      <c r="AG347" s="121"/>
      <c r="AH347" s="1"/>
      <c r="AI347" s="21"/>
      <c r="AJ347" s="21"/>
      <c r="AK347" s="21"/>
      <c r="AL347" s="21"/>
      <c r="AM347" s="21"/>
      <c r="AN347" s="21"/>
    </row>
    <row r="348" spans="1:40" s="337" customFormat="1" x14ac:dyDescent="0.2">
      <c r="A348" s="48"/>
      <c r="B348" s="335"/>
      <c r="C348" s="236"/>
      <c r="D348" s="236"/>
      <c r="E348" s="53"/>
      <c r="F348" s="13"/>
      <c r="G348" s="13"/>
      <c r="H348" s="53"/>
      <c r="I348" s="326"/>
      <c r="J348" s="21"/>
      <c r="K348" s="21"/>
      <c r="L348" s="13"/>
      <c r="M348" s="50"/>
      <c r="N348" s="98"/>
      <c r="O348" s="50"/>
      <c r="P348" s="50"/>
      <c r="Q348" s="300"/>
      <c r="R348" s="21"/>
      <c r="S348" s="13"/>
      <c r="T348" s="13"/>
      <c r="U348" s="21"/>
      <c r="V348" s="21"/>
      <c r="W348" s="21"/>
      <c r="X348" s="264"/>
      <c r="Y348" s="180"/>
      <c r="Z348" s="180"/>
      <c r="AA348" s="50"/>
      <c r="AB348" s="65"/>
      <c r="AC348" s="50"/>
      <c r="AD348" s="50"/>
      <c r="AE348" s="19"/>
      <c r="AF348" s="122"/>
      <c r="AG348" s="121"/>
      <c r="AH348" s="1"/>
      <c r="AI348" s="21"/>
      <c r="AJ348" s="21"/>
      <c r="AK348" s="21"/>
      <c r="AL348" s="21"/>
      <c r="AM348" s="21"/>
      <c r="AN348" s="21"/>
    </row>
    <row r="349" spans="1:40" s="337" customFormat="1" x14ac:dyDescent="0.2">
      <c r="A349" s="48"/>
      <c r="B349" s="335"/>
      <c r="C349" s="236"/>
      <c r="D349" s="236"/>
      <c r="E349" s="53"/>
      <c r="F349" s="13"/>
      <c r="G349" s="13"/>
      <c r="H349" s="53"/>
      <c r="I349" s="326"/>
      <c r="J349" s="21"/>
      <c r="K349" s="21"/>
      <c r="L349" s="13"/>
      <c r="M349" s="50"/>
      <c r="N349" s="98"/>
      <c r="O349" s="50"/>
      <c r="P349" s="50"/>
      <c r="Q349" s="300"/>
      <c r="R349" s="21"/>
      <c r="S349" s="13"/>
      <c r="T349" s="13"/>
      <c r="U349" s="21"/>
      <c r="V349" s="21"/>
      <c r="W349" s="21"/>
      <c r="X349" s="264"/>
      <c r="Y349" s="180"/>
      <c r="Z349" s="180"/>
      <c r="AA349" s="50"/>
      <c r="AB349" s="65"/>
      <c r="AC349" s="50"/>
      <c r="AD349" s="50"/>
      <c r="AE349" s="19"/>
      <c r="AF349" s="122"/>
      <c r="AG349" s="121"/>
      <c r="AH349" s="1"/>
      <c r="AI349" s="21"/>
      <c r="AJ349" s="21"/>
      <c r="AK349" s="21"/>
      <c r="AL349" s="21"/>
      <c r="AM349" s="21"/>
      <c r="AN349" s="21"/>
    </row>
    <row r="350" spans="1:40" s="337" customFormat="1" x14ac:dyDescent="0.2">
      <c r="A350" s="48"/>
      <c r="B350" s="335"/>
      <c r="C350" s="236"/>
      <c r="D350" s="236"/>
      <c r="E350" s="53"/>
      <c r="F350" s="13"/>
      <c r="G350" s="13"/>
      <c r="H350" s="53"/>
      <c r="I350" s="326"/>
      <c r="J350" s="21"/>
      <c r="K350" s="21"/>
      <c r="L350" s="13"/>
      <c r="M350" s="50"/>
      <c r="N350" s="98"/>
      <c r="O350" s="50"/>
      <c r="P350" s="50"/>
      <c r="Q350" s="300"/>
      <c r="R350" s="21"/>
      <c r="S350" s="13"/>
      <c r="T350" s="13"/>
      <c r="U350" s="21"/>
      <c r="V350" s="21"/>
      <c r="W350" s="21"/>
      <c r="X350" s="264"/>
      <c r="Y350" s="180"/>
      <c r="Z350" s="180"/>
      <c r="AA350" s="50"/>
      <c r="AB350" s="65"/>
      <c r="AC350" s="50"/>
      <c r="AD350" s="50"/>
      <c r="AE350" s="19"/>
      <c r="AF350" s="122"/>
      <c r="AG350" s="121"/>
      <c r="AH350" s="1"/>
      <c r="AI350" s="21"/>
      <c r="AJ350" s="21"/>
      <c r="AK350" s="21"/>
      <c r="AL350" s="21"/>
      <c r="AM350" s="21"/>
      <c r="AN350" s="21"/>
    </row>
    <row r="351" spans="1:40" s="337" customFormat="1" x14ac:dyDescent="0.2">
      <c r="A351" s="48"/>
      <c r="B351" s="335"/>
      <c r="C351" s="236"/>
      <c r="D351" s="236"/>
      <c r="E351" s="53"/>
      <c r="F351" s="13"/>
      <c r="G351" s="13"/>
      <c r="H351" s="53"/>
      <c r="I351" s="326"/>
      <c r="J351" s="21"/>
      <c r="K351" s="21"/>
      <c r="L351" s="13"/>
      <c r="M351" s="50"/>
      <c r="N351" s="98"/>
      <c r="O351" s="50"/>
      <c r="P351" s="50"/>
      <c r="Q351" s="300"/>
      <c r="R351" s="21"/>
      <c r="S351" s="13"/>
      <c r="T351" s="13"/>
      <c r="U351" s="21"/>
      <c r="V351" s="21"/>
      <c r="W351" s="21"/>
      <c r="X351" s="264"/>
      <c r="Y351" s="180"/>
      <c r="Z351" s="180"/>
      <c r="AA351" s="50"/>
      <c r="AB351" s="65"/>
      <c r="AC351" s="50"/>
      <c r="AD351" s="50"/>
      <c r="AE351" s="19"/>
      <c r="AF351" s="122"/>
      <c r="AG351" s="121"/>
      <c r="AH351" s="1"/>
      <c r="AI351" s="21"/>
      <c r="AJ351" s="21"/>
      <c r="AK351" s="21"/>
      <c r="AL351" s="21"/>
      <c r="AM351" s="21"/>
      <c r="AN351" s="21"/>
    </row>
    <row r="352" spans="1:40" s="337" customFormat="1" x14ac:dyDescent="0.2">
      <c r="A352" s="48"/>
      <c r="B352" s="335"/>
      <c r="C352" s="236"/>
      <c r="D352" s="236"/>
      <c r="E352" s="53"/>
      <c r="F352" s="13"/>
      <c r="G352" s="13"/>
      <c r="H352" s="53"/>
      <c r="I352" s="326"/>
      <c r="J352" s="21"/>
      <c r="K352" s="21"/>
      <c r="L352" s="13"/>
      <c r="M352" s="50"/>
      <c r="N352" s="98"/>
      <c r="O352" s="50"/>
      <c r="P352" s="50"/>
      <c r="Q352" s="300"/>
      <c r="R352" s="21"/>
      <c r="S352" s="13"/>
      <c r="T352" s="13"/>
      <c r="U352" s="21"/>
      <c r="V352" s="21"/>
      <c r="W352" s="21"/>
      <c r="X352" s="264"/>
      <c r="Y352" s="180"/>
      <c r="Z352" s="180"/>
      <c r="AA352" s="50"/>
      <c r="AB352" s="65"/>
      <c r="AC352" s="50"/>
      <c r="AD352" s="50"/>
      <c r="AE352" s="19"/>
      <c r="AF352" s="122"/>
      <c r="AG352" s="121"/>
      <c r="AH352" s="1"/>
      <c r="AI352" s="21"/>
      <c r="AJ352" s="21"/>
      <c r="AK352" s="21"/>
      <c r="AL352" s="21"/>
      <c r="AM352" s="21"/>
      <c r="AN352" s="21"/>
    </row>
    <row r="353" spans="1:40" s="337" customFormat="1" x14ac:dyDescent="0.2">
      <c r="A353" s="48"/>
      <c r="B353" s="335"/>
      <c r="C353" s="236"/>
      <c r="D353" s="236"/>
      <c r="E353" s="53"/>
      <c r="F353" s="13"/>
      <c r="G353" s="13"/>
      <c r="H353" s="53"/>
      <c r="I353" s="326"/>
      <c r="J353" s="21"/>
      <c r="K353" s="21"/>
      <c r="L353" s="13"/>
      <c r="M353" s="50"/>
      <c r="N353" s="98"/>
      <c r="O353" s="50"/>
      <c r="P353" s="50"/>
      <c r="Q353" s="300"/>
      <c r="R353" s="21"/>
      <c r="S353" s="13"/>
      <c r="T353" s="13"/>
      <c r="U353" s="21"/>
      <c r="V353" s="21"/>
      <c r="W353" s="21"/>
      <c r="X353" s="264"/>
      <c r="Y353" s="180"/>
      <c r="Z353" s="180"/>
      <c r="AA353" s="50"/>
      <c r="AB353" s="65"/>
      <c r="AC353" s="50"/>
      <c r="AD353" s="50"/>
      <c r="AE353" s="19"/>
      <c r="AF353" s="122"/>
      <c r="AG353" s="121"/>
      <c r="AH353" s="1"/>
      <c r="AI353" s="21"/>
      <c r="AJ353" s="21"/>
      <c r="AK353" s="21"/>
      <c r="AL353" s="21"/>
      <c r="AM353" s="21"/>
      <c r="AN353" s="21"/>
    </row>
    <row r="354" spans="1:40" s="337" customFormat="1" x14ac:dyDescent="0.2">
      <c r="A354" s="48"/>
      <c r="B354" s="335"/>
      <c r="C354" s="236"/>
      <c r="D354" s="236"/>
      <c r="E354" s="53"/>
      <c r="F354" s="13"/>
      <c r="G354" s="13"/>
      <c r="H354" s="53"/>
      <c r="I354" s="326"/>
      <c r="J354" s="21"/>
      <c r="K354" s="21"/>
      <c r="L354" s="13"/>
      <c r="M354" s="50"/>
      <c r="N354" s="98"/>
      <c r="O354" s="50"/>
      <c r="P354" s="50"/>
      <c r="Q354" s="300"/>
      <c r="R354" s="21"/>
      <c r="S354" s="13"/>
      <c r="T354" s="13"/>
      <c r="U354" s="21"/>
      <c r="V354" s="21"/>
      <c r="W354" s="21"/>
      <c r="X354" s="264"/>
      <c r="Y354" s="180"/>
      <c r="Z354" s="180"/>
      <c r="AA354" s="50"/>
      <c r="AB354" s="65"/>
      <c r="AC354" s="50"/>
      <c r="AD354" s="50"/>
      <c r="AE354" s="19"/>
      <c r="AF354" s="122"/>
      <c r="AG354" s="121"/>
      <c r="AH354" s="1"/>
      <c r="AI354" s="21"/>
      <c r="AJ354" s="21"/>
      <c r="AK354" s="21"/>
      <c r="AL354" s="21"/>
      <c r="AM354" s="21"/>
      <c r="AN354" s="21"/>
    </row>
    <row r="355" spans="1:40" s="337" customFormat="1" x14ac:dyDescent="0.2">
      <c r="A355" s="48"/>
      <c r="B355" s="335"/>
      <c r="C355" s="236"/>
      <c r="D355" s="236"/>
      <c r="E355" s="53"/>
      <c r="F355" s="13"/>
      <c r="G355" s="13"/>
      <c r="H355" s="53"/>
      <c r="I355" s="326"/>
      <c r="J355" s="21"/>
      <c r="K355" s="21"/>
      <c r="L355" s="13"/>
      <c r="M355" s="50"/>
      <c r="N355" s="98"/>
      <c r="O355" s="50"/>
      <c r="P355" s="50"/>
      <c r="Q355" s="300"/>
      <c r="R355" s="21"/>
      <c r="S355" s="13"/>
      <c r="T355" s="13"/>
      <c r="U355" s="21"/>
      <c r="V355" s="21"/>
      <c r="W355" s="21"/>
      <c r="X355" s="264"/>
      <c r="Y355" s="180"/>
      <c r="Z355" s="180"/>
      <c r="AA355" s="50"/>
      <c r="AB355" s="65"/>
      <c r="AC355" s="50"/>
      <c r="AD355" s="50"/>
      <c r="AE355" s="19"/>
      <c r="AF355" s="122"/>
      <c r="AG355" s="121"/>
      <c r="AH355" s="1"/>
      <c r="AI355" s="21"/>
      <c r="AJ355" s="21"/>
      <c r="AK355" s="21"/>
      <c r="AL355" s="21"/>
      <c r="AM355" s="21"/>
      <c r="AN355" s="21"/>
    </row>
    <row r="356" spans="1:40" s="337" customFormat="1" x14ac:dyDescent="0.2">
      <c r="A356" s="48"/>
      <c r="B356" s="335"/>
      <c r="C356" s="236"/>
      <c r="D356" s="236"/>
      <c r="E356" s="53"/>
      <c r="F356" s="13"/>
      <c r="G356" s="13"/>
      <c r="H356" s="53"/>
      <c r="I356" s="326"/>
      <c r="J356" s="21"/>
      <c r="K356" s="21"/>
      <c r="L356" s="13"/>
      <c r="M356" s="50"/>
      <c r="N356" s="98"/>
      <c r="O356" s="50"/>
      <c r="P356" s="50"/>
      <c r="Q356" s="300"/>
      <c r="R356" s="21"/>
      <c r="S356" s="13"/>
      <c r="T356" s="13"/>
      <c r="U356" s="21"/>
      <c r="V356" s="21"/>
      <c r="W356" s="21"/>
      <c r="X356" s="264"/>
      <c r="Y356" s="180"/>
      <c r="Z356" s="180"/>
      <c r="AA356" s="50"/>
      <c r="AB356" s="65"/>
      <c r="AC356" s="50"/>
      <c r="AD356" s="50"/>
      <c r="AE356" s="19"/>
      <c r="AF356" s="122"/>
      <c r="AG356" s="121"/>
      <c r="AH356" s="1"/>
      <c r="AI356" s="21"/>
      <c r="AJ356" s="21"/>
      <c r="AK356" s="21"/>
      <c r="AL356" s="21"/>
      <c r="AM356" s="21"/>
      <c r="AN356" s="21"/>
    </row>
    <row r="357" spans="1:40" s="337" customFormat="1" x14ac:dyDescent="0.2">
      <c r="A357" s="48"/>
      <c r="B357" s="335"/>
      <c r="C357" s="236"/>
      <c r="D357" s="236"/>
      <c r="E357" s="53"/>
      <c r="F357" s="13"/>
      <c r="G357" s="13"/>
      <c r="H357" s="53"/>
      <c r="I357" s="326"/>
      <c r="J357" s="21"/>
      <c r="K357" s="21"/>
      <c r="L357" s="13"/>
      <c r="M357" s="50"/>
      <c r="N357" s="98"/>
      <c r="O357" s="50"/>
      <c r="P357" s="50"/>
      <c r="Q357" s="300"/>
      <c r="R357" s="21"/>
      <c r="S357" s="13"/>
      <c r="T357" s="13"/>
      <c r="U357" s="21"/>
      <c r="V357" s="21"/>
      <c r="W357" s="21"/>
      <c r="X357" s="264"/>
      <c r="Y357" s="180"/>
      <c r="Z357" s="180"/>
      <c r="AA357" s="50"/>
      <c r="AB357" s="65"/>
      <c r="AC357" s="50"/>
      <c r="AD357" s="50"/>
      <c r="AE357" s="19"/>
      <c r="AF357" s="122"/>
      <c r="AG357" s="121"/>
      <c r="AH357" s="1"/>
      <c r="AI357" s="21"/>
      <c r="AJ357" s="21"/>
      <c r="AK357" s="21"/>
      <c r="AL357" s="21"/>
      <c r="AM357" s="21"/>
      <c r="AN357" s="21"/>
    </row>
    <row r="358" spans="1:40" s="337" customFormat="1" x14ac:dyDescent="0.2">
      <c r="A358" s="48"/>
      <c r="B358" s="335"/>
      <c r="C358" s="236"/>
      <c r="D358" s="236"/>
      <c r="E358" s="53"/>
      <c r="F358" s="13"/>
      <c r="G358" s="13"/>
      <c r="H358" s="53"/>
      <c r="I358" s="326"/>
      <c r="J358" s="21"/>
      <c r="K358" s="21"/>
      <c r="L358" s="13"/>
      <c r="M358" s="50"/>
      <c r="N358" s="98"/>
      <c r="O358" s="50"/>
      <c r="P358" s="50"/>
      <c r="Q358" s="300"/>
      <c r="R358" s="21"/>
      <c r="S358" s="13"/>
      <c r="T358" s="13"/>
      <c r="U358" s="21"/>
      <c r="V358" s="21"/>
      <c r="W358" s="21"/>
      <c r="X358" s="264"/>
      <c r="Y358" s="180"/>
      <c r="Z358" s="180"/>
      <c r="AA358" s="50"/>
      <c r="AB358" s="65"/>
      <c r="AC358" s="50"/>
      <c r="AD358" s="50"/>
      <c r="AE358" s="19"/>
      <c r="AF358" s="122"/>
      <c r="AG358" s="121"/>
      <c r="AH358" s="1"/>
      <c r="AI358" s="21"/>
      <c r="AJ358" s="21"/>
      <c r="AK358" s="21"/>
      <c r="AL358" s="21"/>
      <c r="AM358" s="21"/>
      <c r="AN358" s="21"/>
    </row>
    <row r="359" spans="1:40" s="337" customFormat="1" x14ac:dyDescent="0.2">
      <c r="A359" s="48"/>
      <c r="B359" s="335"/>
      <c r="C359" s="236"/>
      <c r="D359" s="236"/>
      <c r="E359" s="53"/>
      <c r="F359" s="13"/>
      <c r="G359" s="13"/>
      <c r="H359" s="53"/>
      <c r="I359" s="326"/>
      <c r="J359" s="21"/>
      <c r="K359" s="21"/>
      <c r="L359" s="13"/>
      <c r="M359" s="50"/>
      <c r="N359" s="98"/>
      <c r="O359" s="50"/>
      <c r="P359" s="50"/>
      <c r="Q359" s="300"/>
      <c r="R359" s="21"/>
      <c r="S359" s="13"/>
      <c r="T359" s="13"/>
      <c r="U359" s="21"/>
      <c r="V359" s="21"/>
      <c r="W359" s="21"/>
      <c r="X359" s="264"/>
      <c r="Y359" s="180"/>
      <c r="Z359" s="180"/>
      <c r="AA359" s="50"/>
      <c r="AB359" s="65"/>
      <c r="AC359" s="50"/>
      <c r="AD359" s="50"/>
      <c r="AE359" s="19"/>
      <c r="AF359" s="122"/>
      <c r="AG359" s="121"/>
      <c r="AH359" s="1"/>
      <c r="AI359" s="21"/>
      <c r="AJ359" s="21"/>
      <c r="AK359" s="21"/>
      <c r="AL359" s="21"/>
      <c r="AM359" s="21"/>
      <c r="AN359" s="21"/>
    </row>
    <row r="360" spans="1:40" s="337" customFormat="1" x14ac:dyDescent="0.2">
      <c r="A360" s="48"/>
      <c r="B360" s="335"/>
      <c r="C360" s="236"/>
      <c r="D360" s="236"/>
      <c r="E360" s="53"/>
      <c r="F360" s="13"/>
      <c r="G360" s="13"/>
      <c r="H360" s="53"/>
      <c r="I360" s="326"/>
      <c r="J360" s="21"/>
      <c r="K360" s="21"/>
      <c r="L360" s="13"/>
      <c r="M360" s="50"/>
      <c r="N360" s="98"/>
      <c r="O360" s="50"/>
      <c r="P360" s="50"/>
      <c r="Q360" s="300"/>
      <c r="R360" s="21"/>
      <c r="S360" s="13"/>
      <c r="T360" s="13"/>
      <c r="U360" s="21"/>
      <c r="V360" s="21"/>
      <c r="W360" s="21"/>
      <c r="X360" s="264"/>
      <c r="Y360" s="180"/>
      <c r="Z360" s="180"/>
      <c r="AA360" s="50"/>
      <c r="AB360" s="65"/>
      <c r="AC360" s="50"/>
      <c r="AD360" s="50"/>
      <c r="AE360" s="19"/>
      <c r="AF360" s="122"/>
      <c r="AG360" s="121"/>
      <c r="AH360" s="1"/>
      <c r="AI360" s="21"/>
      <c r="AJ360" s="21"/>
      <c r="AK360" s="21"/>
      <c r="AL360" s="21"/>
      <c r="AM360" s="21"/>
      <c r="AN360" s="21"/>
    </row>
    <row r="361" spans="1:40" s="337" customFormat="1" x14ac:dyDescent="0.2">
      <c r="A361" s="48"/>
      <c r="B361" s="335"/>
      <c r="C361" s="236"/>
      <c r="D361" s="236"/>
      <c r="E361" s="53"/>
      <c r="F361" s="13"/>
      <c r="G361" s="13"/>
      <c r="H361" s="53"/>
      <c r="I361" s="326"/>
      <c r="J361" s="21"/>
      <c r="K361" s="21"/>
      <c r="L361" s="13"/>
      <c r="M361" s="50"/>
      <c r="N361" s="98"/>
      <c r="O361" s="50"/>
      <c r="P361" s="50"/>
      <c r="Q361" s="300"/>
      <c r="R361" s="21"/>
      <c r="S361" s="13"/>
      <c r="T361" s="13"/>
      <c r="U361" s="21"/>
      <c r="V361" s="21"/>
      <c r="W361" s="21"/>
      <c r="X361" s="264"/>
      <c r="Y361" s="180"/>
      <c r="Z361" s="180"/>
      <c r="AA361" s="50"/>
      <c r="AB361" s="65"/>
      <c r="AC361" s="50"/>
      <c r="AD361" s="50"/>
      <c r="AE361" s="19"/>
      <c r="AF361" s="122"/>
      <c r="AG361" s="121"/>
      <c r="AH361" s="1"/>
      <c r="AI361" s="21"/>
      <c r="AJ361" s="21"/>
      <c r="AK361" s="21"/>
      <c r="AL361" s="21"/>
      <c r="AM361" s="21"/>
      <c r="AN361" s="21"/>
    </row>
    <row r="362" spans="1:40" s="337" customFormat="1" x14ac:dyDescent="0.2">
      <c r="A362" s="48"/>
      <c r="B362" s="335"/>
      <c r="C362" s="236"/>
      <c r="D362" s="236"/>
      <c r="E362" s="53"/>
      <c r="F362" s="13"/>
      <c r="G362" s="13"/>
      <c r="H362" s="53"/>
      <c r="I362" s="326"/>
      <c r="J362" s="21"/>
      <c r="K362" s="21"/>
      <c r="L362" s="13"/>
      <c r="M362" s="50"/>
      <c r="N362" s="98"/>
      <c r="O362" s="50"/>
      <c r="P362" s="50"/>
      <c r="Q362" s="300"/>
      <c r="R362" s="21"/>
      <c r="S362" s="13"/>
      <c r="T362" s="13"/>
      <c r="U362" s="21"/>
      <c r="V362" s="21"/>
      <c r="W362" s="21"/>
      <c r="X362" s="264"/>
      <c r="Y362" s="180"/>
      <c r="Z362" s="180"/>
      <c r="AA362" s="50"/>
      <c r="AB362" s="65"/>
      <c r="AC362" s="50"/>
      <c r="AD362" s="50"/>
      <c r="AE362" s="19"/>
      <c r="AF362" s="122"/>
      <c r="AG362" s="121"/>
      <c r="AH362" s="1"/>
      <c r="AI362" s="21"/>
      <c r="AJ362" s="21"/>
      <c r="AK362" s="21"/>
      <c r="AL362" s="21"/>
      <c r="AM362" s="21"/>
      <c r="AN362" s="21"/>
    </row>
    <row r="363" spans="1:40" s="337" customFormat="1" x14ac:dyDescent="0.2">
      <c r="A363" s="48"/>
      <c r="B363" s="335"/>
      <c r="C363" s="236"/>
      <c r="D363" s="236"/>
      <c r="E363" s="53"/>
      <c r="F363" s="13"/>
      <c r="G363" s="13"/>
      <c r="H363" s="53"/>
      <c r="I363" s="326"/>
      <c r="J363" s="21"/>
      <c r="K363" s="21"/>
      <c r="L363" s="13"/>
      <c r="M363" s="50"/>
      <c r="N363" s="98"/>
      <c r="O363" s="50"/>
      <c r="P363" s="50"/>
      <c r="Q363" s="300"/>
      <c r="R363" s="21"/>
      <c r="S363" s="13"/>
      <c r="T363" s="13"/>
      <c r="U363" s="21"/>
      <c r="V363" s="21"/>
      <c r="W363" s="21"/>
      <c r="X363" s="264"/>
      <c r="Y363" s="180"/>
      <c r="Z363" s="180"/>
      <c r="AA363" s="50"/>
      <c r="AB363" s="65"/>
      <c r="AC363" s="50"/>
      <c r="AD363" s="50"/>
      <c r="AE363" s="19"/>
      <c r="AF363" s="122"/>
      <c r="AG363" s="121"/>
      <c r="AH363" s="1"/>
      <c r="AI363" s="21"/>
      <c r="AJ363" s="21"/>
      <c r="AK363" s="21"/>
      <c r="AL363" s="21"/>
      <c r="AM363" s="21"/>
      <c r="AN363" s="21"/>
    </row>
    <row r="364" spans="1:40" s="337" customFormat="1" x14ac:dyDescent="0.2">
      <c r="A364" s="48"/>
      <c r="B364" s="335"/>
      <c r="C364" s="236"/>
      <c r="D364" s="236"/>
      <c r="E364" s="53"/>
      <c r="F364" s="13"/>
      <c r="G364" s="13"/>
      <c r="H364" s="53"/>
      <c r="I364" s="326"/>
      <c r="J364" s="21"/>
      <c r="K364" s="21"/>
      <c r="L364" s="13"/>
      <c r="M364" s="50"/>
      <c r="N364" s="98"/>
      <c r="O364" s="50"/>
      <c r="P364" s="50"/>
      <c r="Q364" s="300"/>
      <c r="R364" s="21"/>
      <c r="S364" s="13"/>
      <c r="T364" s="13"/>
      <c r="U364" s="21"/>
      <c r="V364" s="21"/>
      <c r="W364" s="21"/>
      <c r="X364" s="264"/>
      <c r="Y364" s="180"/>
      <c r="Z364" s="180"/>
      <c r="AA364" s="50"/>
      <c r="AB364" s="65"/>
      <c r="AC364" s="50"/>
      <c r="AD364" s="50"/>
      <c r="AE364" s="19"/>
      <c r="AF364" s="122"/>
      <c r="AG364" s="121"/>
      <c r="AH364" s="1"/>
      <c r="AI364" s="21"/>
      <c r="AJ364" s="21"/>
      <c r="AK364" s="21"/>
      <c r="AL364" s="21"/>
      <c r="AM364" s="21"/>
      <c r="AN364" s="21"/>
    </row>
    <row r="365" spans="1:40" s="337" customFormat="1" x14ac:dyDescent="0.2">
      <c r="A365" s="48"/>
      <c r="B365" s="335"/>
      <c r="C365" s="236"/>
      <c r="D365" s="236"/>
      <c r="E365" s="53"/>
      <c r="F365" s="13"/>
      <c r="G365" s="13"/>
      <c r="H365" s="53"/>
      <c r="I365" s="326"/>
      <c r="J365" s="21"/>
      <c r="K365" s="21"/>
      <c r="L365" s="13"/>
      <c r="M365" s="50"/>
      <c r="N365" s="98"/>
      <c r="O365" s="50"/>
      <c r="P365" s="50"/>
      <c r="Q365" s="300"/>
      <c r="R365" s="21"/>
      <c r="S365" s="13"/>
      <c r="T365" s="13"/>
      <c r="U365" s="21"/>
      <c r="V365" s="21"/>
      <c r="W365" s="21"/>
      <c r="X365" s="264"/>
      <c r="Y365" s="180"/>
      <c r="Z365" s="180"/>
      <c r="AA365" s="50"/>
      <c r="AB365" s="65"/>
      <c r="AC365" s="50"/>
      <c r="AD365" s="50"/>
      <c r="AE365" s="19"/>
      <c r="AF365" s="122"/>
      <c r="AG365" s="121"/>
      <c r="AH365" s="1"/>
      <c r="AI365" s="21"/>
      <c r="AJ365" s="21"/>
      <c r="AK365" s="21"/>
      <c r="AL365" s="21"/>
      <c r="AM365" s="21"/>
      <c r="AN365" s="21"/>
    </row>
    <row r="366" spans="1:40" s="337" customFormat="1" x14ac:dyDescent="0.2">
      <c r="A366" s="48"/>
      <c r="B366" s="335"/>
      <c r="C366" s="236"/>
      <c r="D366" s="236"/>
      <c r="E366" s="53"/>
      <c r="F366" s="13"/>
      <c r="G366" s="13"/>
      <c r="H366" s="53"/>
      <c r="I366" s="326"/>
      <c r="J366" s="21"/>
      <c r="K366" s="21"/>
      <c r="L366" s="13"/>
      <c r="M366" s="50"/>
      <c r="N366" s="98"/>
      <c r="O366" s="50"/>
      <c r="P366" s="50"/>
      <c r="Q366" s="300"/>
      <c r="R366" s="21"/>
      <c r="S366" s="13"/>
      <c r="T366" s="13"/>
      <c r="U366" s="21"/>
      <c r="V366" s="21"/>
      <c r="W366" s="21"/>
      <c r="X366" s="264"/>
      <c r="Y366" s="180"/>
      <c r="Z366" s="180"/>
      <c r="AA366" s="50"/>
      <c r="AB366" s="65"/>
      <c r="AC366" s="50"/>
      <c r="AD366" s="50"/>
      <c r="AE366" s="19"/>
      <c r="AF366" s="122"/>
      <c r="AG366" s="121"/>
      <c r="AH366" s="1"/>
      <c r="AI366" s="21"/>
      <c r="AJ366" s="21"/>
      <c r="AK366" s="21"/>
      <c r="AL366" s="21"/>
      <c r="AM366" s="21"/>
      <c r="AN366" s="21"/>
    </row>
    <row r="367" spans="1:40" s="337" customFormat="1" x14ac:dyDescent="0.2">
      <c r="A367" s="48"/>
      <c r="B367" s="335"/>
      <c r="C367" s="236"/>
      <c r="D367" s="236"/>
      <c r="E367" s="53"/>
      <c r="F367" s="13"/>
      <c r="G367" s="13"/>
      <c r="H367" s="53"/>
      <c r="I367" s="326"/>
      <c r="J367" s="21"/>
      <c r="K367" s="21"/>
      <c r="L367" s="13"/>
      <c r="M367" s="50"/>
      <c r="N367" s="98"/>
      <c r="O367" s="50"/>
      <c r="P367" s="50"/>
      <c r="Q367" s="300"/>
      <c r="R367" s="21"/>
      <c r="S367" s="13"/>
      <c r="T367" s="13"/>
      <c r="U367" s="21"/>
      <c r="V367" s="21"/>
      <c r="W367" s="21"/>
      <c r="X367" s="264"/>
      <c r="Y367" s="180"/>
      <c r="Z367" s="180"/>
      <c r="AA367" s="50"/>
      <c r="AB367" s="65"/>
      <c r="AC367" s="50"/>
      <c r="AD367" s="50"/>
      <c r="AE367" s="19"/>
      <c r="AF367" s="122"/>
      <c r="AG367" s="121"/>
      <c r="AH367" s="1"/>
      <c r="AI367" s="21"/>
      <c r="AJ367" s="21"/>
      <c r="AK367" s="21"/>
      <c r="AL367" s="21"/>
      <c r="AM367" s="21"/>
      <c r="AN367" s="21"/>
    </row>
    <row r="368" spans="1:40" s="337" customFormat="1" x14ac:dyDescent="0.2">
      <c r="A368" s="48"/>
      <c r="B368" s="335"/>
      <c r="C368" s="236"/>
      <c r="D368" s="236"/>
      <c r="E368" s="53"/>
      <c r="F368" s="13"/>
      <c r="G368" s="13"/>
      <c r="H368" s="53"/>
      <c r="I368" s="326"/>
      <c r="J368" s="21"/>
      <c r="K368" s="21"/>
      <c r="L368" s="13"/>
      <c r="M368" s="50"/>
      <c r="N368" s="98"/>
      <c r="O368" s="50"/>
      <c r="P368" s="50"/>
      <c r="Q368" s="300"/>
      <c r="R368" s="21"/>
      <c r="S368" s="13"/>
      <c r="T368" s="13"/>
      <c r="U368" s="21"/>
      <c r="V368" s="21"/>
      <c r="W368" s="21"/>
      <c r="X368" s="264"/>
      <c r="Y368" s="180"/>
      <c r="Z368" s="180"/>
      <c r="AA368" s="50"/>
      <c r="AB368" s="65"/>
      <c r="AC368" s="50"/>
      <c r="AD368" s="50"/>
      <c r="AE368" s="19"/>
      <c r="AF368" s="122"/>
      <c r="AG368" s="121"/>
      <c r="AH368" s="1"/>
      <c r="AI368" s="21"/>
      <c r="AJ368" s="21"/>
      <c r="AK368" s="21"/>
      <c r="AL368" s="21"/>
      <c r="AM368" s="21"/>
      <c r="AN368" s="21"/>
    </row>
    <row r="369" spans="1:40" s="337" customFormat="1" x14ac:dyDescent="0.2">
      <c r="A369" s="48"/>
      <c r="B369" s="335"/>
      <c r="C369" s="236"/>
      <c r="D369" s="236"/>
      <c r="E369" s="53"/>
      <c r="F369" s="13"/>
      <c r="G369" s="13"/>
      <c r="H369" s="53"/>
      <c r="I369" s="326"/>
      <c r="J369" s="21"/>
      <c r="K369" s="21"/>
      <c r="L369" s="13"/>
      <c r="M369" s="50"/>
      <c r="N369" s="98"/>
      <c r="O369" s="50"/>
      <c r="P369" s="50"/>
      <c r="Q369" s="300"/>
      <c r="R369" s="21"/>
      <c r="S369" s="13"/>
      <c r="T369" s="13"/>
      <c r="U369" s="21"/>
      <c r="V369" s="21"/>
      <c r="W369" s="21"/>
      <c r="X369" s="264"/>
      <c r="Y369" s="180"/>
      <c r="Z369" s="180"/>
      <c r="AA369" s="50"/>
      <c r="AB369" s="65"/>
      <c r="AC369" s="50"/>
      <c r="AD369" s="50"/>
      <c r="AE369" s="19"/>
      <c r="AF369" s="122"/>
      <c r="AG369" s="121"/>
      <c r="AH369" s="1"/>
      <c r="AI369" s="21"/>
      <c r="AJ369" s="21"/>
      <c r="AK369" s="21"/>
      <c r="AL369" s="21"/>
      <c r="AM369" s="21"/>
      <c r="AN369" s="21"/>
    </row>
    <row r="370" spans="1:40" s="337" customFormat="1" x14ac:dyDescent="0.2">
      <c r="A370" s="48"/>
      <c r="B370" s="335"/>
      <c r="C370" s="236"/>
      <c r="D370" s="236"/>
      <c r="E370" s="53"/>
      <c r="F370" s="13"/>
      <c r="G370" s="13"/>
      <c r="H370" s="53"/>
      <c r="I370" s="326"/>
      <c r="J370" s="21"/>
      <c r="K370" s="21"/>
      <c r="L370" s="13"/>
      <c r="M370" s="50"/>
      <c r="N370" s="98"/>
      <c r="O370" s="50"/>
      <c r="P370" s="50"/>
      <c r="Q370" s="300"/>
      <c r="R370" s="21"/>
      <c r="S370" s="13"/>
      <c r="T370" s="13"/>
      <c r="U370" s="21"/>
      <c r="V370" s="21"/>
      <c r="W370" s="21"/>
      <c r="X370" s="264"/>
      <c r="Y370" s="180"/>
      <c r="Z370" s="180"/>
      <c r="AA370" s="50"/>
      <c r="AB370" s="65"/>
      <c r="AC370" s="50"/>
      <c r="AD370" s="50"/>
      <c r="AE370" s="19"/>
      <c r="AF370" s="122"/>
      <c r="AG370" s="121"/>
      <c r="AH370" s="1"/>
      <c r="AI370" s="21"/>
      <c r="AJ370" s="21"/>
      <c r="AK370" s="21"/>
      <c r="AL370" s="21"/>
      <c r="AM370" s="21"/>
      <c r="AN370" s="21"/>
    </row>
    <row r="371" spans="1:40" s="337" customFormat="1" x14ac:dyDescent="0.2">
      <c r="A371" s="48"/>
      <c r="B371" s="335"/>
      <c r="C371" s="236"/>
      <c r="D371" s="236"/>
      <c r="E371" s="53"/>
      <c r="F371" s="13"/>
      <c r="G371" s="13"/>
      <c r="H371" s="53"/>
      <c r="I371" s="326"/>
      <c r="J371" s="21"/>
      <c r="K371" s="21"/>
      <c r="L371" s="13"/>
      <c r="M371" s="50"/>
      <c r="N371" s="98"/>
      <c r="O371" s="50"/>
      <c r="P371" s="50"/>
      <c r="Q371" s="300"/>
      <c r="R371" s="21"/>
      <c r="S371" s="13"/>
      <c r="T371" s="13"/>
      <c r="U371" s="21"/>
      <c r="V371" s="21"/>
      <c r="W371" s="21"/>
      <c r="X371" s="264"/>
      <c r="Y371" s="180"/>
      <c r="Z371" s="180"/>
      <c r="AA371" s="50"/>
      <c r="AB371" s="65"/>
      <c r="AC371" s="50"/>
      <c r="AD371" s="50"/>
      <c r="AE371" s="19"/>
      <c r="AF371" s="122"/>
      <c r="AG371" s="121"/>
      <c r="AH371" s="1"/>
      <c r="AI371" s="21"/>
      <c r="AJ371" s="21"/>
      <c r="AK371" s="21"/>
      <c r="AL371" s="21"/>
      <c r="AM371" s="21"/>
      <c r="AN371" s="21"/>
    </row>
    <row r="372" spans="1:40" s="337" customFormat="1" x14ac:dyDescent="0.2">
      <c r="A372" s="48"/>
      <c r="B372" s="335"/>
      <c r="C372" s="236"/>
      <c r="D372" s="236"/>
      <c r="E372" s="53"/>
      <c r="F372" s="13"/>
      <c r="G372" s="13"/>
      <c r="H372" s="53"/>
      <c r="I372" s="326"/>
      <c r="J372" s="21"/>
      <c r="K372" s="21"/>
      <c r="L372" s="13"/>
      <c r="M372" s="50"/>
      <c r="N372" s="98"/>
      <c r="O372" s="50"/>
      <c r="P372" s="50"/>
      <c r="Q372" s="300"/>
      <c r="R372" s="21"/>
      <c r="S372" s="13"/>
      <c r="T372" s="13"/>
      <c r="U372" s="21"/>
      <c r="V372" s="21"/>
      <c r="W372" s="21"/>
      <c r="X372" s="264"/>
      <c r="Y372" s="180"/>
      <c r="Z372" s="180"/>
      <c r="AA372" s="50"/>
      <c r="AB372" s="65"/>
      <c r="AC372" s="50"/>
      <c r="AD372" s="50"/>
      <c r="AE372" s="19"/>
      <c r="AF372" s="122"/>
      <c r="AG372" s="121"/>
      <c r="AH372" s="1"/>
      <c r="AI372" s="21"/>
      <c r="AJ372" s="21"/>
      <c r="AK372" s="21"/>
      <c r="AL372" s="21"/>
      <c r="AM372" s="21"/>
      <c r="AN372" s="21"/>
    </row>
    <row r="373" spans="1:40" s="337" customFormat="1" x14ac:dyDescent="0.2">
      <c r="A373" s="48"/>
      <c r="B373" s="335"/>
      <c r="C373" s="236"/>
      <c r="D373" s="236"/>
      <c r="E373" s="53"/>
      <c r="F373" s="13"/>
      <c r="G373" s="13"/>
      <c r="H373" s="53"/>
      <c r="I373" s="326"/>
      <c r="J373" s="21"/>
      <c r="K373" s="21"/>
      <c r="L373" s="13"/>
      <c r="M373" s="50"/>
      <c r="N373" s="98"/>
      <c r="O373" s="50"/>
      <c r="P373" s="50"/>
      <c r="Q373" s="300"/>
      <c r="R373" s="21"/>
      <c r="S373" s="13"/>
      <c r="T373" s="13"/>
      <c r="U373" s="21"/>
      <c r="V373" s="21"/>
      <c r="W373" s="21"/>
      <c r="X373" s="264"/>
      <c r="Y373" s="180"/>
      <c r="Z373" s="180"/>
      <c r="AA373" s="50"/>
      <c r="AB373" s="65"/>
      <c r="AC373" s="50"/>
      <c r="AD373" s="50"/>
      <c r="AE373" s="19"/>
      <c r="AF373" s="122"/>
      <c r="AG373" s="121"/>
      <c r="AH373" s="1"/>
      <c r="AI373" s="21"/>
      <c r="AJ373" s="21"/>
      <c r="AK373" s="21"/>
      <c r="AL373" s="21"/>
      <c r="AM373" s="21"/>
      <c r="AN373" s="21"/>
    </row>
    <row r="374" spans="1:40" s="337" customFormat="1" x14ac:dyDescent="0.2">
      <c r="A374" s="48"/>
      <c r="B374" s="335"/>
      <c r="C374" s="236"/>
      <c r="D374" s="236"/>
      <c r="E374" s="53"/>
      <c r="F374" s="13"/>
      <c r="G374" s="13"/>
      <c r="H374" s="53"/>
      <c r="I374" s="326"/>
      <c r="J374" s="21"/>
      <c r="K374" s="21"/>
      <c r="L374" s="13"/>
      <c r="M374" s="50"/>
      <c r="N374" s="98"/>
      <c r="O374" s="50"/>
      <c r="P374" s="50"/>
      <c r="Q374" s="300"/>
      <c r="R374" s="21"/>
      <c r="S374" s="13"/>
      <c r="T374" s="13"/>
      <c r="U374" s="21"/>
      <c r="V374" s="21"/>
      <c r="W374" s="21"/>
      <c r="X374" s="264"/>
      <c r="Y374" s="180"/>
      <c r="Z374" s="180"/>
      <c r="AA374" s="50"/>
      <c r="AB374" s="65"/>
      <c r="AC374" s="50"/>
      <c r="AD374" s="50"/>
      <c r="AE374" s="19"/>
      <c r="AF374" s="122"/>
      <c r="AG374" s="121"/>
      <c r="AH374" s="1"/>
      <c r="AI374" s="21"/>
      <c r="AJ374" s="21"/>
      <c r="AK374" s="21"/>
      <c r="AL374" s="21"/>
      <c r="AM374" s="21"/>
      <c r="AN374" s="21"/>
    </row>
    <row r="375" spans="1:40" s="337" customFormat="1" x14ac:dyDescent="0.2">
      <c r="A375" s="48"/>
      <c r="B375" s="335"/>
      <c r="C375" s="236"/>
      <c r="D375" s="236"/>
      <c r="E375" s="53"/>
      <c r="F375" s="13"/>
      <c r="G375" s="13"/>
      <c r="H375" s="53"/>
      <c r="I375" s="326"/>
      <c r="J375" s="21"/>
      <c r="K375" s="21"/>
      <c r="L375" s="13"/>
      <c r="M375" s="50"/>
      <c r="N375" s="98"/>
      <c r="O375" s="50"/>
      <c r="P375" s="50"/>
      <c r="Q375" s="300"/>
      <c r="R375" s="21"/>
      <c r="S375" s="13"/>
      <c r="T375" s="13"/>
      <c r="U375" s="21"/>
      <c r="V375" s="21"/>
      <c r="W375" s="21"/>
      <c r="X375" s="264"/>
      <c r="Y375" s="180"/>
      <c r="Z375" s="180"/>
      <c r="AA375" s="50"/>
      <c r="AB375" s="65"/>
      <c r="AC375" s="50"/>
      <c r="AD375" s="50"/>
      <c r="AE375" s="19"/>
      <c r="AF375" s="122"/>
      <c r="AG375" s="121"/>
      <c r="AH375" s="1"/>
      <c r="AI375" s="21"/>
      <c r="AJ375" s="21"/>
      <c r="AK375" s="21"/>
      <c r="AL375" s="21"/>
      <c r="AM375" s="21"/>
      <c r="AN375" s="21"/>
    </row>
    <row r="376" spans="1:40" s="337" customFormat="1" x14ac:dyDescent="0.2">
      <c r="A376" s="48"/>
      <c r="B376" s="335"/>
      <c r="C376" s="236"/>
      <c r="D376" s="236"/>
      <c r="E376" s="53"/>
      <c r="F376" s="13"/>
      <c r="G376" s="13"/>
      <c r="H376" s="53"/>
      <c r="I376" s="326"/>
      <c r="J376" s="21"/>
      <c r="K376" s="21"/>
      <c r="L376" s="13"/>
      <c r="M376" s="50"/>
      <c r="N376" s="98"/>
      <c r="O376" s="50"/>
      <c r="P376" s="50"/>
      <c r="Q376" s="300"/>
      <c r="R376" s="21"/>
      <c r="S376" s="13"/>
      <c r="T376" s="13"/>
      <c r="U376" s="21"/>
      <c r="V376" s="21"/>
      <c r="W376" s="21"/>
      <c r="X376" s="264"/>
      <c r="Y376" s="180"/>
      <c r="Z376" s="180"/>
      <c r="AA376" s="50"/>
      <c r="AB376" s="65"/>
      <c r="AC376" s="50"/>
      <c r="AD376" s="50"/>
      <c r="AE376" s="19"/>
      <c r="AF376" s="122"/>
      <c r="AG376" s="121"/>
      <c r="AH376" s="1"/>
      <c r="AI376" s="21"/>
      <c r="AJ376" s="21"/>
      <c r="AK376" s="21"/>
      <c r="AL376" s="21"/>
      <c r="AM376" s="21"/>
      <c r="AN376" s="21"/>
    </row>
    <row r="377" spans="1:40" s="337" customFormat="1" x14ac:dyDescent="0.2">
      <c r="A377" s="48"/>
      <c r="B377" s="335"/>
      <c r="C377" s="236"/>
      <c r="D377" s="236"/>
      <c r="E377" s="53"/>
      <c r="F377" s="13"/>
      <c r="G377" s="13"/>
      <c r="H377" s="53"/>
      <c r="I377" s="326"/>
      <c r="J377" s="21"/>
      <c r="K377" s="21"/>
      <c r="L377" s="13"/>
      <c r="M377" s="50"/>
      <c r="N377" s="98"/>
      <c r="O377" s="50"/>
      <c r="P377" s="50"/>
      <c r="Q377" s="300"/>
      <c r="R377" s="21"/>
      <c r="S377" s="13"/>
      <c r="T377" s="13"/>
      <c r="U377" s="21"/>
      <c r="V377" s="21"/>
      <c r="W377" s="21"/>
      <c r="X377" s="264"/>
      <c r="Y377" s="180"/>
      <c r="Z377" s="180"/>
      <c r="AA377" s="50"/>
      <c r="AB377" s="65"/>
      <c r="AC377" s="50"/>
      <c r="AD377" s="50"/>
      <c r="AE377" s="19"/>
      <c r="AF377" s="122"/>
      <c r="AG377" s="121"/>
      <c r="AH377" s="1"/>
      <c r="AI377" s="21"/>
      <c r="AJ377" s="21"/>
      <c r="AK377" s="21"/>
      <c r="AL377" s="21"/>
      <c r="AM377" s="21"/>
      <c r="AN377" s="21"/>
    </row>
    <row r="378" spans="1:40" s="337" customFormat="1" x14ac:dyDescent="0.2">
      <c r="A378" s="48"/>
      <c r="B378" s="335"/>
      <c r="C378" s="236"/>
      <c r="D378" s="236"/>
      <c r="E378" s="53"/>
      <c r="F378" s="13"/>
      <c r="G378" s="13"/>
      <c r="H378" s="53"/>
      <c r="I378" s="326"/>
      <c r="J378" s="21"/>
      <c r="K378" s="21"/>
      <c r="L378" s="13"/>
      <c r="M378" s="50"/>
      <c r="N378" s="98"/>
      <c r="O378" s="50"/>
      <c r="P378" s="50"/>
      <c r="Q378" s="300"/>
      <c r="R378" s="21"/>
      <c r="S378" s="13"/>
      <c r="T378" s="13"/>
      <c r="U378" s="21"/>
      <c r="V378" s="21"/>
      <c r="W378" s="21"/>
      <c r="X378" s="264"/>
      <c r="Y378" s="180"/>
      <c r="Z378" s="180"/>
      <c r="AA378" s="50"/>
      <c r="AB378" s="65"/>
      <c r="AC378" s="50"/>
      <c r="AD378" s="50"/>
      <c r="AE378" s="19"/>
      <c r="AF378" s="122"/>
      <c r="AG378" s="121"/>
      <c r="AH378" s="1"/>
      <c r="AI378" s="21"/>
      <c r="AJ378" s="21"/>
      <c r="AK378" s="21"/>
      <c r="AL378" s="21"/>
      <c r="AM378" s="21"/>
      <c r="AN378" s="21"/>
    </row>
    <row r="379" spans="1:40" s="337" customFormat="1" x14ac:dyDescent="0.2">
      <c r="A379" s="48"/>
      <c r="B379" s="335"/>
      <c r="C379" s="236"/>
      <c r="D379" s="236"/>
      <c r="E379" s="53"/>
      <c r="F379" s="13"/>
      <c r="G379" s="13"/>
      <c r="H379" s="53"/>
      <c r="I379" s="326"/>
      <c r="J379" s="21"/>
      <c r="K379" s="21"/>
      <c r="L379" s="13"/>
      <c r="M379" s="50"/>
      <c r="N379" s="98"/>
      <c r="O379" s="50"/>
      <c r="P379" s="50"/>
      <c r="Q379" s="300"/>
      <c r="R379" s="21"/>
      <c r="S379" s="13"/>
      <c r="T379" s="13"/>
      <c r="U379" s="21"/>
      <c r="V379" s="21"/>
      <c r="W379" s="21"/>
      <c r="X379" s="264"/>
      <c r="Y379" s="180"/>
      <c r="Z379" s="180"/>
      <c r="AA379" s="50"/>
      <c r="AB379" s="65"/>
      <c r="AC379" s="50"/>
      <c r="AD379" s="50"/>
      <c r="AE379" s="19"/>
      <c r="AF379" s="122"/>
      <c r="AG379" s="125"/>
      <c r="AH379" s="1"/>
      <c r="AI379" s="21"/>
      <c r="AJ379" s="21"/>
      <c r="AK379" s="21"/>
      <c r="AL379" s="21"/>
      <c r="AM379" s="21"/>
      <c r="AN379" s="21"/>
    </row>
    <row r="380" spans="1:40" s="337" customFormat="1" x14ac:dyDescent="0.2">
      <c r="A380" s="48"/>
      <c r="B380" s="335"/>
      <c r="C380" s="236"/>
      <c r="D380" s="236"/>
      <c r="E380" s="53"/>
      <c r="F380" s="13"/>
      <c r="G380" s="13"/>
      <c r="H380" s="53"/>
      <c r="I380" s="326"/>
      <c r="J380" s="21"/>
      <c r="K380" s="21"/>
      <c r="L380" s="13"/>
      <c r="M380" s="50"/>
      <c r="N380" s="98"/>
      <c r="O380" s="50"/>
      <c r="P380" s="50"/>
      <c r="Q380" s="300"/>
      <c r="R380" s="21"/>
      <c r="S380" s="13"/>
      <c r="T380" s="13"/>
      <c r="U380" s="21"/>
      <c r="V380" s="21"/>
      <c r="W380" s="21"/>
      <c r="X380" s="264"/>
      <c r="Y380" s="180"/>
      <c r="Z380" s="180"/>
      <c r="AA380" s="50"/>
      <c r="AB380" s="65"/>
      <c r="AC380" s="50"/>
      <c r="AD380" s="50"/>
      <c r="AE380" s="19"/>
      <c r="AF380" s="122"/>
      <c r="AG380" s="121"/>
      <c r="AH380" s="1"/>
      <c r="AI380" s="21"/>
      <c r="AJ380" s="21"/>
      <c r="AK380" s="21"/>
      <c r="AL380" s="21"/>
      <c r="AM380" s="21"/>
      <c r="AN380" s="21"/>
    </row>
    <row r="381" spans="1:40" s="337" customFormat="1" x14ac:dyDescent="0.2">
      <c r="A381" s="48"/>
      <c r="B381" s="335"/>
      <c r="C381" s="236"/>
      <c r="D381" s="236"/>
      <c r="E381" s="53"/>
      <c r="F381" s="13"/>
      <c r="G381" s="13"/>
      <c r="H381" s="53"/>
      <c r="I381" s="326"/>
      <c r="J381" s="21"/>
      <c r="K381" s="21"/>
      <c r="L381" s="13"/>
      <c r="M381" s="50"/>
      <c r="N381" s="98"/>
      <c r="O381" s="50"/>
      <c r="P381" s="50"/>
      <c r="Q381" s="300"/>
      <c r="R381" s="21"/>
      <c r="S381" s="13"/>
      <c r="T381" s="13"/>
      <c r="U381" s="21"/>
      <c r="V381" s="21"/>
      <c r="W381" s="21"/>
      <c r="X381" s="264"/>
      <c r="Y381" s="180"/>
      <c r="Z381" s="180"/>
      <c r="AA381" s="50"/>
      <c r="AB381" s="65"/>
      <c r="AC381" s="50"/>
      <c r="AD381" s="50"/>
      <c r="AE381" s="19"/>
      <c r="AF381" s="122"/>
      <c r="AG381" s="121"/>
      <c r="AH381" s="1"/>
      <c r="AI381" s="21"/>
      <c r="AJ381" s="21"/>
      <c r="AK381" s="21"/>
      <c r="AL381" s="21"/>
      <c r="AM381" s="21"/>
      <c r="AN381" s="21"/>
    </row>
    <row r="382" spans="1:40" s="337" customFormat="1" x14ac:dyDescent="0.2">
      <c r="A382" s="48"/>
      <c r="B382" s="335"/>
      <c r="C382" s="236"/>
      <c r="D382" s="236"/>
      <c r="E382" s="53"/>
      <c r="F382" s="13"/>
      <c r="G382" s="13"/>
      <c r="H382" s="53"/>
      <c r="I382" s="326"/>
      <c r="J382" s="21"/>
      <c r="K382" s="21"/>
      <c r="L382" s="13"/>
      <c r="M382" s="50"/>
      <c r="N382" s="98"/>
      <c r="O382" s="50"/>
      <c r="P382" s="50"/>
      <c r="Q382" s="300"/>
      <c r="R382" s="21"/>
      <c r="S382" s="13"/>
      <c r="T382" s="13"/>
      <c r="U382" s="21"/>
      <c r="V382" s="21"/>
      <c r="W382" s="21"/>
      <c r="X382" s="264"/>
      <c r="Y382" s="180"/>
      <c r="Z382" s="180"/>
      <c r="AA382" s="50"/>
      <c r="AB382" s="65"/>
      <c r="AC382" s="50"/>
      <c r="AD382" s="50"/>
      <c r="AE382" s="19"/>
      <c r="AF382" s="122"/>
      <c r="AG382" s="121"/>
      <c r="AH382" s="1"/>
      <c r="AI382" s="21"/>
      <c r="AJ382" s="21"/>
      <c r="AK382" s="21"/>
      <c r="AL382" s="21"/>
      <c r="AM382" s="21"/>
      <c r="AN382" s="21"/>
    </row>
    <row r="383" spans="1:40" s="337" customFormat="1" x14ac:dyDescent="0.2">
      <c r="A383" s="48"/>
      <c r="B383" s="335"/>
      <c r="C383" s="236"/>
      <c r="D383" s="236"/>
      <c r="E383" s="53"/>
      <c r="F383" s="13"/>
      <c r="G383" s="13"/>
      <c r="H383" s="53"/>
      <c r="I383" s="326"/>
      <c r="J383" s="21"/>
      <c r="K383" s="21"/>
      <c r="L383" s="13"/>
      <c r="M383" s="50"/>
      <c r="N383" s="98"/>
      <c r="O383" s="50"/>
      <c r="P383" s="50"/>
      <c r="Q383" s="300"/>
      <c r="R383" s="21"/>
      <c r="S383" s="13"/>
      <c r="T383" s="13"/>
      <c r="U383" s="21"/>
      <c r="V383" s="21"/>
      <c r="W383" s="21"/>
      <c r="X383" s="264"/>
      <c r="Y383" s="180"/>
      <c r="Z383" s="180"/>
      <c r="AA383" s="50"/>
      <c r="AB383" s="65"/>
      <c r="AC383" s="50"/>
      <c r="AD383" s="50"/>
      <c r="AE383" s="19"/>
      <c r="AF383" s="122"/>
      <c r="AG383" s="121"/>
      <c r="AH383" s="1"/>
      <c r="AI383" s="21"/>
      <c r="AJ383" s="21"/>
      <c r="AK383" s="21"/>
      <c r="AL383" s="21"/>
      <c r="AM383" s="21"/>
      <c r="AN383" s="21"/>
    </row>
    <row r="384" spans="1:40" s="337" customFormat="1" x14ac:dyDescent="0.2">
      <c r="A384" s="48"/>
      <c r="B384" s="335"/>
      <c r="C384" s="236"/>
      <c r="D384" s="236"/>
      <c r="E384" s="53"/>
      <c r="F384" s="13"/>
      <c r="G384" s="13"/>
      <c r="H384" s="53"/>
      <c r="I384" s="326"/>
      <c r="J384" s="21"/>
      <c r="K384" s="21"/>
      <c r="L384" s="13"/>
      <c r="M384" s="50"/>
      <c r="N384" s="98"/>
      <c r="O384" s="50"/>
      <c r="P384" s="50"/>
      <c r="Q384" s="300"/>
      <c r="R384" s="21"/>
      <c r="S384" s="13"/>
      <c r="T384" s="13"/>
      <c r="U384" s="21"/>
      <c r="V384" s="21"/>
      <c r="W384" s="21"/>
      <c r="X384" s="264"/>
      <c r="Y384" s="180"/>
      <c r="Z384" s="180"/>
      <c r="AA384" s="50"/>
      <c r="AB384" s="65"/>
      <c r="AC384" s="50"/>
      <c r="AD384" s="50"/>
      <c r="AE384" s="19"/>
      <c r="AF384" s="122"/>
      <c r="AG384" s="121"/>
      <c r="AH384" s="1"/>
      <c r="AI384" s="21"/>
      <c r="AJ384" s="21"/>
      <c r="AK384" s="21"/>
      <c r="AL384" s="21"/>
      <c r="AM384" s="21"/>
      <c r="AN384" s="21"/>
    </row>
    <row r="385" spans="1:40" s="337" customFormat="1" x14ac:dyDescent="0.2">
      <c r="A385" s="48"/>
      <c r="B385" s="335"/>
      <c r="C385" s="236"/>
      <c r="D385" s="236"/>
      <c r="E385" s="53"/>
      <c r="F385" s="13"/>
      <c r="G385" s="13"/>
      <c r="H385" s="53"/>
      <c r="I385" s="326"/>
      <c r="J385" s="21"/>
      <c r="K385" s="21"/>
      <c r="L385" s="13"/>
      <c r="M385" s="50"/>
      <c r="N385" s="98"/>
      <c r="O385" s="50"/>
      <c r="P385" s="50"/>
      <c r="Q385" s="300"/>
      <c r="R385" s="21"/>
      <c r="S385" s="13"/>
      <c r="T385" s="13"/>
      <c r="U385" s="21"/>
      <c r="V385" s="21"/>
      <c r="W385" s="21"/>
      <c r="X385" s="264"/>
      <c r="Y385" s="180"/>
      <c r="Z385" s="180"/>
      <c r="AA385" s="50"/>
      <c r="AB385" s="65"/>
      <c r="AC385" s="50"/>
      <c r="AD385" s="50"/>
      <c r="AE385" s="19"/>
      <c r="AF385" s="122"/>
      <c r="AG385" s="121"/>
      <c r="AH385" s="1"/>
      <c r="AI385" s="21"/>
      <c r="AJ385" s="21"/>
      <c r="AK385" s="21"/>
      <c r="AL385" s="21"/>
      <c r="AM385" s="21"/>
      <c r="AN385" s="21"/>
    </row>
    <row r="386" spans="1:40" s="337" customFormat="1" x14ac:dyDescent="0.2">
      <c r="A386" s="48"/>
      <c r="B386" s="335"/>
      <c r="C386" s="236"/>
      <c r="D386" s="236"/>
      <c r="E386" s="53"/>
      <c r="F386" s="13"/>
      <c r="G386" s="13"/>
      <c r="H386" s="53"/>
      <c r="I386" s="326"/>
      <c r="J386" s="21"/>
      <c r="K386" s="21"/>
      <c r="L386" s="13"/>
      <c r="M386" s="50"/>
      <c r="N386" s="98"/>
      <c r="O386" s="50"/>
      <c r="P386" s="50"/>
      <c r="Q386" s="300"/>
      <c r="R386" s="21"/>
      <c r="S386" s="13"/>
      <c r="T386" s="13"/>
      <c r="U386" s="21"/>
      <c r="V386" s="21"/>
      <c r="W386" s="21"/>
      <c r="X386" s="264"/>
      <c r="Y386" s="180"/>
      <c r="Z386" s="180"/>
      <c r="AA386" s="50"/>
      <c r="AB386" s="65"/>
      <c r="AC386" s="50"/>
      <c r="AD386" s="50"/>
      <c r="AE386" s="19"/>
      <c r="AF386" s="122"/>
      <c r="AG386" s="121"/>
      <c r="AH386" s="1"/>
      <c r="AI386" s="21"/>
      <c r="AJ386" s="21"/>
      <c r="AK386" s="21"/>
      <c r="AL386" s="21"/>
      <c r="AM386" s="21"/>
      <c r="AN386" s="21"/>
    </row>
    <row r="387" spans="1:40" s="337" customFormat="1" x14ac:dyDescent="0.2">
      <c r="A387" s="48"/>
      <c r="B387" s="335"/>
      <c r="C387" s="236"/>
      <c r="D387" s="236"/>
      <c r="E387" s="53"/>
      <c r="F387" s="13"/>
      <c r="G387" s="13"/>
      <c r="H387" s="53"/>
      <c r="I387" s="326"/>
      <c r="J387" s="21"/>
      <c r="K387" s="21"/>
      <c r="L387" s="13"/>
      <c r="M387" s="50"/>
      <c r="N387" s="98"/>
      <c r="O387" s="50"/>
      <c r="P387" s="50"/>
      <c r="Q387" s="300"/>
      <c r="R387" s="21"/>
      <c r="S387" s="13"/>
      <c r="T387" s="13"/>
      <c r="U387" s="21"/>
      <c r="V387" s="21"/>
      <c r="W387" s="21"/>
      <c r="X387" s="264"/>
      <c r="Y387" s="180"/>
      <c r="Z387" s="180"/>
      <c r="AA387" s="50"/>
      <c r="AB387" s="65"/>
      <c r="AC387" s="50"/>
      <c r="AD387" s="50"/>
      <c r="AE387" s="19"/>
      <c r="AF387" s="122"/>
      <c r="AG387" s="121"/>
      <c r="AH387" s="1"/>
      <c r="AI387" s="21"/>
      <c r="AJ387" s="21"/>
      <c r="AK387" s="21"/>
      <c r="AL387" s="21"/>
      <c r="AM387" s="21"/>
      <c r="AN387" s="21"/>
    </row>
    <row r="388" spans="1:40" s="337" customFormat="1" x14ac:dyDescent="0.2">
      <c r="A388" s="48"/>
      <c r="B388" s="335"/>
      <c r="C388" s="236"/>
      <c r="D388" s="236"/>
      <c r="E388" s="53"/>
      <c r="F388" s="13"/>
      <c r="G388" s="13"/>
      <c r="H388" s="53"/>
      <c r="I388" s="326"/>
      <c r="J388" s="21"/>
      <c r="K388" s="21"/>
      <c r="L388" s="13"/>
      <c r="M388" s="50"/>
      <c r="N388" s="98"/>
      <c r="O388" s="50"/>
      <c r="P388" s="50"/>
      <c r="Q388" s="300"/>
      <c r="R388" s="21"/>
      <c r="S388" s="13"/>
      <c r="T388" s="13"/>
      <c r="U388" s="21"/>
      <c r="V388" s="21"/>
      <c r="W388" s="21"/>
      <c r="X388" s="264"/>
      <c r="Y388" s="180"/>
      <c r="Z388" s="180"/>
      <c r="AA388" s="50"/>
      <c r="AB388" s="65"/>
      <c r="AC388" s="50"/>
      <c r="AD388" s="50"/>
      <c r="AE388" s="19"/>
      <c r="AF388" s="122"/>
      <c r="AG388" s="121"/>
      <c r="AH388" s="1"/>
      <c r="AI388" s="21"/>
      <c r="AJ388" s="21"/>
      <c r="AK388" s="21"/>
      <c r="AL388" s="21"/>
      <c r="AM388" s="21"/>
      <c r="AN388" s="21"/>
    </row>
    <row r="389" spans="1:40" s="337" customFormat="1" x14ac:dyDescent="0.2">
      <c r="A389" s="48"/>
      <c r="B389" s="335"/>
      <c r="C389" s="236"/>
      <c r="D389" s="236"/>
      <c r="E389" s="53"/>
      <c r="F389" s="13"/>
      <c r="G389" s="13"/>
      <c r="H389" s="53"/>
      <c r="I389" s="326"/>
      <c r="J389" s="21"/>
      <c r="K389" s="21"/>
      <c r="L389" s="13"/>
      <c r="M389" s="50"/>
      <c r="N389" s="98"/>
      <c r="O389" s="50"/>
      <c r="P389" s="50"/>
      <c r="Q389" s="300"/>
      <c r="R389" s="21"/>
      <c r="S389" s="13"/>
      <c r="T389" s="13"/>
      <c r="U389" s="21"/>
      <c r="V389" s="21"/>
      <c r="W389" s="21"/>
      <c r="X389" s="264"/>
      <c r="Y389" s="180"/>
      <c r="Z389" s="180"/>
      <c r="AA389" s="50"/>
      <c r="AB389" s="65"/>
      <c r="AC389" s="50"/>
      <c r="AD389" s="50"/>
      <c r="AE389" s="19"/>
      <c r="AF389" s="122"/>
      <c r="AG389" s="121"/>
      <c r="AH389" s="1"/>
      <c r="AI389" s="21"/>
      <c r="AJ389" s="21"/>
      <c r="AK389" s="21"/>
      <c r="AL389" s="21"/>
      <c r="AM389" s="21"/>
      <c r="AN389" s="21"/>
    </row>
    <row r="390" spans="1:40" s="337" customFormat="1" x14ac:dyDescent="0.2">
      <c r="A390" s="48"/>
      <c r="B390" s="335"/>
      <c r="C390" s="236"/>
      <c r="D390" s="236"/>
      <c r="E390" s="53"/>
      <c r="F390" s="13"/>
      <c r="G390" s="13"/>
      <c r="H390" s="53"/>
      <c r="I390" s="326"/>
      <c r="J390" s="21"/>
      <c r="K390" s="21"/>
      <c r="L390" s="13"/>
      <c r="M390" s="50"/>
      <c r="N390" s="98"/>
      <c r="O390" s="50"/>
      <c r="P390" s="50"/>
      <c r="Q390" s="300"/>
      <c r="R390" s="21"/>
      <c r="S390" s="13"/>
      <c r="T390" s="13"/>
      <c r="U390" s="21"/>
      <c r="V390" s="21"/>
      <c r="W390" s="21"/>
      <c r="X390" s="264"/>
      <c r="Y390" s="180"/>
      <c r="Z390" s="180"/>
      <c r="AA390" s="50"/>
      <c r="AB390" s="65"/>
      <c r="AC390" s="50"/>
      <c r="AD390" s="50"/>
      <c r="AE390" s="19"/>
      <c r="AF390" s="122"/>
      <c r="AG390" s="121"/>
      <c r="AH390" s="1"/>
      <c r="AI390" s="21"/>
      <c r="AJ390" s="21"/>
      <c r="AK390" s="21"/>
      <c r="AL390" s="21"/>
      <c r="AM390" s="21"/>
      <c r="AN390" s="21"/>
    </row>
    <row r="391" spans="1:40" s="337" customFormat="1" x14ac:dyDescent="0.2">
      <c r="A391" s="48"/>
      <c r="B391" s="335"/>
      <c r="C391" s="236"/>
      <c r="D391" s="236"/>
      <c r="E391" s="53"/>
      <c r="F391" s="13"/>
      <c r="G391" s="13"/>
      <c r="H391" s="53"/>
      <c r="I391" s="326"/>
      <c r="J391" s="21"/>
      <c r="K391" s="21"/>
      <c r="L391" s="13"/>
      <c r="M391" s="50"/>
      <c r="N391" s="98"/>
      <c r="O391" s="50"/>
      <c r="P391" s="50"/>
      <c r="Q391" s="300"/>
      <c r="R391" s="21"/>
      <c r="S391" s="13"/>
      <c r="T391" s="13"/>
      <c r="U391" s="21"/>
      <c r="V391" s="21"/>
      <c r="W391" s="21"/>
      <c r="X391" s="264"/>
      <c r="Y391" s="180"/>
      <c r="Z391" s="180"/>
      <c r="AA391" s="50"/>
      <c r="AB391" s="65"/>
      <c r="AC391" s="50"/>
      <c r="AD391" s="50"/>
      <c r="AE391" s="19"/>
      <c r="AF391" s="122"/>
      <c r="AG391" s="121"/>
      <c r="AH391" s="1"/>
      <c r="AI391" s="21"/>
      <c r="AJ391" s="21"/>
      <c r="AK391" s="21"/>
      <c r="AL391" s="21"/>
      <c r="AM391" s="21"/>
      <c r="AN391" s="21"/>
    </row>
    <row r="392" spans="1:40" s="337" customFormat="1" x14ac:dyDescent="0.2">
      <c r="A392" s="48"/>
      <c r="B392" s="335"/>
      <c r="C392" s="236"/>
      <c r="D392" s="236"/>
      <c r="E392" s="53"/>
      <c r="F392" s="13"/>
      <c r="G392" s="13"/>
      <c r="H392" s="53"/>
      <c r="I392" s="326"/>
      <c r="J392" s="21"/>
      <c r="K392" s="21"/>
      <c r="L392" s="13"/>
      <c r="M392" s="50"/>
      <c r="N392" s="98"/>
      <c r="O392" s="50"/>
      <c r="P392" s="50"/>
      <c r="Q392" s="300"/>
      <c r="R392" s="21"/>
      <c r="S392" s="13"/>
      <c r="T392" s="13"/>
      <c r="U392" s="21"/>
      <c r="V392" s="21"/>
      <c r="W392" s="21"/>
      <c r="X392" s="264"/>
      <c r="Y392" s="180"/>
      <c r="Z392" s="180"/>
      <c r="AA392" s="50"/>
      <c r="AB392" s="65"/>
      <c r="AC392" s="50"/>
      <c r="AD392" s="50"/>
      <c r="AE392" s="19"/>
      <c r="AF392" s="122"/>
      <c r="AG392" s="121"/>
      <c r="AH392" s="1"/>
      <c r="AI392" s="21"/>
      <c r="AJ392" s="21"/>
      <c r="AK392" s="21"/>
      <c r="AL392" s="21"/>
      <c r="AM392" s="21"/>
      <c r="AN392" s="21"/>
    </row>
    <row r="393" spans="1:40" s="337" customFormat="1" x14ac:dyDescent="0.2">
      <c r="A393" s="48"/>
      <c r="B393" s="335"/>
      <c r="C393" s="236"/>
      <c r="D393" s="236"/>
      <c r="E393" s="53"/>
      <c r="F393" s="13"/>
      <c r="G393" s="13"/>
      <c r="H393" s="53"/>
      <c r="I393" s="326"/>
      <c r="J393" s="21"/>
      <c r="K393" s="21"/>
      <c r="L393" s="13"/>
      <c r="M393" s="50"/>
      <c r="N393" s="98"/>
      <c r="O393" s="50"/>
      <c r="P393" s="50"/>
      <c r="Q393" s="300"/>
      <c r="R393" s="21"/>
      <c r="S393" s="13"/>
      <c r="T393" s="13"/>
      <c r="U393" s="21"/>
      <c r="V393" s="21"/>
      <c r="W393" s="21"/>
      <c r="X393" s="264"/>
      <c r="Y393" s="180"/>
      <c r="Z393" s="180"/>
      <c r="AA393" s="50"/>
      <c r="AB393" s="65"/>
      <c r="AC393" s="50"/>
      <c r="AD393" s="50"/>
      <c r="AE393" s="19"/>
      <c r="AF393" s="122"/>
      <c r="AG393" s="121"/>
      <c r="AH393" s="1"/>
      <c r="AI393" s="21"/>
      <c r="AJ393" s="21"/>
      <c r="AK393" s="21"/>
      <c r="AL393" s="21"/>
      <c r="AM393" s="21"/>
      <c r="AN393" s="21"/>
    </row>
    <row r="394" spans="1:40" s="337" customFormat="1" x14ac:dyDescent="0.2">
      <c r="A394" s="48"/>
      <c r="B394" s="335"/>
      <c r="C394" s="236"/>
      <c r="D394" s="236"/>
      <c r="E394" s="53"/>
      <c r="F394" s="13"/>
      <c r="G394" s="13"/>
      <c r="H394" s="53"/>
      <c r="I394" s="326"/>
      <c r="J394" s="21"/>
      <c r="K394" s="21"/>
      <c r="L394" s="13"/>
      <c r="M394" s="50"/>
      <c r="N394" s="98"/>
      <c r="O394" s="50"/>
      <c r="P394" s="50"/>
      <c r="Q394" s="300"/>
      <c r="R394" s="21"/>
      <c r="S394" s="13"/>
      <c r="T394" s="13"/>
      <c r="U394" s="21"/>
      <c r="V394" s="21"/>
      <c r="W394" s="21"/>
      <c r="X394" s="264"/>
      <c r="Y394" s="180"/>
      <c r="Z394" s="180"/>
      <c r="AA394" s="50"/>
      <c r="AB394" s="65"/>
      <c r="AC394" s="50"/>
      <c r="AD394" s="50"/>
      <c r="AE394" s="19"/>
      <c r="AF394" s="122"/>
      <c r="AG394" s="121"/>
      <c r="AH394" s="1"/>
      <c r="AI394" s="21"/>
      <c r="AJ394" s="21"/>
      <c r="AK394" s="21"/>
      <c r="AL394" s="21"/>
      <c r="AM394" s="21"/>
      <c r="AN394" s="21"/>
    </row>
    <row r="395" spans="1:40" s="337" customFormat="1" x14ac:dyDescent="0.2">
      <c r="A395" s="48"/>
      <c r="B395" s="335"/>
      <c r="C395" s="236"/>
      <c r="D395" s="236"/>
      <c r="E395" s="53"/>
      <c r="F395" s="13"/>
      <c r="G395" s="13"/>
      <c r="H395" s="53"/>
      <c r="I395" s="326"/>
      <c r="J395" s="21"/>
      <c r="K395" s="21"/>
      <c r="L395" s="13"/>
      <c r="M395" s="50"/>
      <c r="N395" s="98"/>
      <c r="O395" s="50"/>
      <c r="P395" s="50"/>
      <c r="Q395" s="300"/>
      <c r="R395" s="21"/>
      <c r="S395" s="13"/>
      <c r="T395" s="13"/>
      <c r="U395" s="21"/>
      <c r="V395" s="21"/>
      <c r="W395" s="21"/>
      <c r="X395" s="264"/>
      <c r="Y395" s="180"/>
      <c r="Z395" s="180"/>
      <c r="AA395" s="50"/>
      <c r="AB395" s="65"/>
      <c r="AC395" s="50"/>
      <c r="AD395" s="50"/>
      <c r="AE395" s="19"/>
      <c r="AF395" s="122"/>
      <c r="AG395" s="121"/>
      <c r="AH395" s="1"/>
      <c r="AI395" s="21"/>
      <c r="AJ395" s="21"/>
      <c r="AK395" s="21"/>
      <c r="AL395" s="21"/>
      <c r="AM395" s="21"/>
      <c r="AN395" s="21"/>
    </row>
    <row r="396" spans="1:40" s="337" customFormat="1" x14ac:dyDescent="0.2">
      <c r="A396" s="48"/>
      <c r="B396" s="335"/>
      <c r="C396" s="236"/>
      <c r="D396" s="236"/>
      <c r="E396" s="53"/>
      <c r="F396" s="13"/>
      <c r="G396" s="13"/>
      <c r="H396" s="53"/>
      <c r="I396" s="326"/>
      <c r="J396" s="21"/>
      <c r="K396" s="21"/>
      <c r="L396" s="13"/>
      <c r="M396" s="50"/>
      <c r="N396" s="98"/>
      <c r="O396" s="50"/>
      <c r="P396" s="50"/>
      <c r="Q396" s="300"/>
      <c r="R396" s="21"/>
      <c r="S396" s="13"/>
      <c r="T396" s="13"/>
      <c r="U396" s="21"/>
      <c r="V396" s="21"/>
      <c r="W396" s="21"/>
      <c r="X396" s="264"/>
      <c r="Y396" s="180"/>
      <c r="Z396" s="180"/>
      <c r="AA396" s="50"/>
      <c r="AB396" s="65"/>
      <c r="AC396" s="50"/>
      <c r="AD396" s="50"/>
      <c r="AE396" s="19"/>
      <c r="AF396" s="122"/>
      <c r="AG396" s="121"/>
      <c r="AH396" s="1"/>
      <c r="AI396" s="21"/>
      <c r="AJ396" s="21"/>
      <c r="AK396" s="21"/>
      <c r="AL396" s="21"/>
      <c r="AM396" s="21"/>
      <c r="AN396" s="21"/>
    </row>
    <row r="397" spans="1:40" s="337" customFormat="1" x14ac:dyDescent="0.2">
      <c r="A397" s="48"/>
      <c r="B397" s="335"/>
      <c r="C397" s="236"/>
      <c r="D397" s="236"/>
      <c r="E397" s="53"/>
      <c r="F397" s="13"/>
      <c r="G397" s="13"/>
      <c r="H397" s="53"/>
      <c r="I397" s="326"/>
      <c r="J397" s="21"/>
      <c r="K397" s="21"/>
      <c r="L397" s="13"/>
      <c r="M397" s="50"/>
      <c r="N397" s="98"/>
      <c r="O397" s="50"/>
      <c r="P397" s="50"/>
      <c r="Q397" s="300"/>
      <c r="R397" s="21"/>
      <c r="S397" s="13"/>
      <c r="T397" s="13"/>
      <c r="U397" s="21"/>
      <c r="V397" s="21"/>
      <c r="W397" s="21"/>
      <c r="X397" s="264"/>
      <c r="Y397" s="180"/>
      <c r="Z397" s="180"/>
      <c r="AA397" s="50"/>
      <c r="AB397" s="65"/>
      <c r="AC397" s="50"/>
      <c r="AD397" s="50"/>
      <c r="AE397" s="19"/>
      <c r="AF397" s="122"/>
      <c r="AG397" s="121"/>
      <c r="AH397" s="1"/>
      <c r="AI397" s="21"/>
      <c r="AJ397" s="21"/>
      <c r="AK397" s="21"/>
      <c r="AL397" s="21"/>
      <c r="AM397" s="21"/>
      <c r="AN397" s="21"/>
    </row>
    <row r="398" spans="1:40" s="337" customFormat="1" x14ac:dyDescent="0.2">
      <c r="A398" s="48"/>
      <c r="B398" s="335"/>
      <c r="C398" s="236"/>
      <c r="D398" s="236"/>
      <c r="E398" s="53"/>
      <c r="F398" s="13"/>
      <c r="G398" s="13"/>
      <c r="H398" s="53"/>
      <c r="I398" s="326"/>
      <c r="J398" s="21"/>
      <c r="K398" s="21"/>
      <c r="L398" s="13"/>
      <c r="M398" s="50"/>
      <c r="N398" s="98"/>
      <c r="O398" s="50"/>
      <c r="P398" s="50"/>
      <c r="Q398" s="300"/>
      <c r="R398" s="21"/>
      <c r="S398" s="13"/>
      <c r="T398" s="13"/>
      <c r="U398" s="21"/>
      <c r="V398" s="21"/>
      <c r="W398" s="21"/>
      <c r="X398" s="264"/>
      <c r="Y398" s="180"/>
      <c r="Z398" s="180"/>
      <c r="AA398" s="50"/>
      <c r="AB398" s="65"/>
      <c r="AC398" s="50"/>
      <c r="AD398" s="50"/>
      <c r="AE398" s="19"/>
      <c r="AF398" s="122"/>
      <c r="AG398" s="121"/>
      <c r="AH398" s="1"/>
      <c r="AI398" s="21"/>
      <c r="AJ398" s="21"/>
      <c r="AK398" s="21"/>
      <c r="AL398" s="21"/>
      <c r="AM398" s="21"/>
      <c r="AN398" s="21"/>
    </row>
    <row r="399" spans="1:40" s="337" customFormat="1" x14ac:dyDescent="0.2">
      <c r="A399" s="48"/>
      <c r="B399" s="335"/>
      <c r="C399" s="236"/>
      <c r="D399" s="236"/>
      <c r="E399" s="53"/>
      <c r="F399" s="13"/>
      <c r="G399" s="13"/>
      <c r="H399" s="53"/>
      <c r="I399" s="326"/>
      <c r="J399" s="21"/>
      <c r="K399" s="21"/>
      <c r="L399" s="13"/>
      <c r="M399" s="50"/>
      <c r="N399" s="98"/>
      <c r="O399" s="50"/>
      <c r="P399" s="50"/>
      <c r="Q399" s="300"/>
      <c r="R399" s="21"/>
      <c r="S399" s="13"/>
      <c r="T399" s="13"/>
      <c r="U399" s="21"/>
      <c r="V399" s="21"/>
      <c r="W399" s="21"/>
      <c r="X399" s="264"/>
      <c r="Y399" s="180"/>
      <c r="Z399" s="180"/>
      <c r="AA399" s="50"/>
      <c r="AB399" s="65"/>
      <c r="AC399" s="50"/>
      <c r="AD399" s="50"/>
      <c r="AE399" s="19"/>
      <c r="AF399" s="122"/>
      <c r="AG399" s="121"/>
      <c r="AH399" s="1"/>
      <c r="AI399" s="21"/>
      <c r="AJ399" s="21"/>
      <c r="AK399" s="21"/>
      <c r="AL399" s="21"/>
      <c r="AM399" s="21"/>
      <c r="AN399" s="21"/>
    </row>
    <row r="400" spans="1:40" s="337" customFormat="1" x14ac:dyDescent="0.2">
      <c r="A400" s="48"/>
      <c r="B400" s="335"/>
      <c r="C400" s="236"/>
      <c r="D400" s="236"/>
      <c r="E400" s="53"/>
      <c r="F400" s="13"/>
      <c r="G400" s="13"/>
      <c r="H400" s="53"/>
      <c r="I400" s="326"/>
      <c r="J400" s="21"/>
      <c r="K400" s="21"/>
      <c r="L400" s="13"/>
      <c r="M400" s="50"/>
      <c r="N400" s="98"/>
      <c r="O400" s="50"/>
      <c r="P400" s="50"/>
      <c r="Q400" s="300"/>
      <c r="R400" s="21"/>
      <c r="S400" s="13"/>
      <c r="T400" s="13"/>
      <c r="U400" s="21"/>
      <c r="V400" s="21"/>
      <c r="W400" s="21"/>
      <c r="X400" s="264"/>
      <c r="Y400" s="180"/>
      <c r="Z400" s="180"/>
      <c r="AA400" s="50"/>
      <c r="AB400" s="65"/>
      <c r="AC400" s="50"/>
      <c r="AD400" s="50"/>
      <c r="AE400" s="19"/>
      <c r="AF400" s="122"/>
      <c r="AG400" s="121"/>
      <c r="AH400" s="1"/>
      <c r="AI400" s="21"/>
      <c r="AJ400" s="21"/>
      <c r="AK400" s="21"/>
      <c r="AL400" s="21"/>
      <c r="AM400" s="21"/>
      <c r="AN400" s="21"/>
    </row>
    <row r="401" spans="1:40" s="337" customFormat="1" x14ac:dyDescent="0.2">
      <c r="A401" s="48"/>
      <c r="B401" s="335"/>
      <c r="C401" s="236"/>
      <c r="D401" s="236"/>
      <c r="E401" s="53"/>
      <c r="F401" s="13"/>
      <c r="G401" s="13"/>
      <c r="H401" s="53"/>
      <c r="I401" s="326"/>
      <c r="J401" s="21"/>
      <c r="K401" s="21"/>
      <c r="L401" s="13"/>
      <c r="M401" s="50"/>
      <c r="N401" s="98"/>
      <c r="O401" s="50"/>
      <c r="P401" s="50"/>
      <c r="Q401" s="300"/>
      <c r="R401" s="21"/>
      <c r="S401" s="13"/>
      <c r="T401" s="13"/>
      <c r="U401" s="21"/>
      <c r="V401" s="21"/>
      <c r="W401" s="21"/>
      <c r="X401" s="264"/>
      <c r="Y401" s="180"/>
      <c r="Z401" s="180"/>
      <c r="AA401" s="50"/>
      <c r="AB401" s="65"/>
      <c r="AC401" s="50"/>
      <c r="AD401" s="50"/>
      <c r="AE401" s="19"/>
      <c r="AF401" s="122"/>
      <c r="AG401" s="121"/>
      <c r="AH401" s="1"/>
      <c r="AI401" s="21"/>
      <c r="AJ401" s="21"/>
      <c r="AK401" s="21"/>
      <c r="AL401" s="21"/>
      <c r="AM401" s="21"/>
      <c r="AN401" s="21"/>
    </row>
    <row r="402" spans="1:40" s="337" customFormat="1" x14ac:dyDescent="0.2">
      <c r="A402" s="48"/>
      <c r="B402" s="335"/>
      <c r="C402" s="236"/>
      <c r="D402" s="236"/>
      <c r="E402" s="53"/>
      <c r="F402" s="13"/>
      <c r="G402" s="13"/>
      <c r="H402" s="53"/>
      <c r="I402" s="326"/>
      <c r="J402" s="21"/>
      <c r="K402" s="21"/>
      <c r="L402" s="13"/>
      <c r="M402" s="50"/>
      <c r="N402" s="98"/>
      <c r="O402" s="50"/>
      <c r="P402" s="50"/>
      <c r="Q402" s="300"/>
      <c r="R402" s="21"/>
      <c r="S402" s="13"/>
      <c r="T402" s="13"/>
      <c r="U402" s="21"/>
      <c r="V402" s="21"/>
      <c r="W402" s="21"/>
      <c r="X402" s="264"/>
      <c r="Y402" s="180"/>
      <c r="Z402" s="180"/>
      <c r="AA402" s="50"/>
      <c r="AB402" s="65"/>
      <c r="AC402" s="50"/>
      <c r="AD402" s="50"/>
      <c r="AE402" s="19"/>
      <c r="AF402" s="122"/>
      <c r="AG402" s="121"/>
      <c r="AH402" s="1"/>
      <c r="AI402" s="21"/>
      <c r="AJ402" s="21"/>
      <c r="AK402" s="21"/>
      <c r="AL402" s="21"/>
      <c r="AM402" s="21"/>
      <c r="AN402" s="21"/>
    </row>
    <row r="403" spans="1:40" s="337" customFormat="1" x14ac:dyDescent="0.2">
      <c r="A403" s="48"/>
      <c r="C403" s="268"/>
      <c r="D403" s="268"/>
      <c r="E403" s="53"/>
      <c r="F403" s="13"/>
      <c r="G403" s="13"/>
      <c r="H403" s="53"/>
      <c r="I403" s="326"/>
      <c r="J403" s="21"/>
      <c r="K403" s="21"/>
      <c r="L403" s="13"/>
      <c r="M403" s="50"/>
      <c r="N403" s="98"/>
      <c r="O403" s="50"/>
      <c r="P403" s="50"/>
      <c r="Q403" s="300"/>
      <c r="R403" s="21"/>
      <c r="S403" s="13"/>
      <c r="T403" s="13"/>
      <c r="U403" s="21"/>
      <c r="V403" s="21"/>
      <c r="W403" s="21"/>
      <c r="X403" s="264"/>
      <c r="Y403" s="180"/>
      <c r="Z403" s="180"/>
      <c r="AA403" s="50"/>
      <c r="AB403" s="65"/>
      <c r="AC403" s="50"/>
      <c r="AD403" s="50"/>
      <c r="AE403" s="19"/>
      <c r="AF403" s="122"/>
      <c r="AG403" s="121"/>
      <c r="AH403" s="1"/>
      <c r="AI403" s="21"/>
      <c r="AJ403" s="21"/>
      <c r="AK403" s="21"/>
      <c r="AL403" s="21"/>
      <c r="AM403" s="21"/>
      <c r="AN403" s="21"/>
    </row>
    <row r="404" spans="1:40" s="337" customFormat="1" x14ac:dyDescent="0.2">
      <c r="A404" s="48"/>
      <c r="C404" s="268"/>
      <c r="D404" s="268"/>
      <c r="E404" s="53"/>
      <c r="F404" s="13"/>
      <c r="G404" s="13"/>
      <c r="H404" s="53"/>
      <c r="I404" s="326"/>
      <c r="J404" s="21"/>
      <c r="K404" s="21"/>
      <c r="L404" s="13"/>
      <c r="M404" s="50"/>
      <c r="N404" s="98"/>
      <c r="O404" s="50"/>
      <c r="P404" s="50"/>
      <c r="Q404" s="300"/>
      <c r="R404" s="21"/>
      <c r="S404" s="13"/>
      <c r="T404" s="13"/>
      <c r="U404" s="21"/>
      <c r="V404" s="21"/>
      <c r="W404" s="21"/>
      <c r="X404" s="264"/>
      <c r="Y404" s="180"/>
      <c r="Z404" s="180"/>
      <c r="AA404" s="50"/>
      <c r="AB404" s="65"/>
      <c r="AC404" s="50"/>
      <c r="AD404" s="50"/>
      <c r="AE404" s="19"/>
      <c r="AF404" s="122"/>
      <c r="AG404" s="121"/>
      <c r="AH404" s="1"/>
      <c r="AI404" s="21"/>
      <c r="AJ404" s="21"/>
      <c r="AK404" s="21"/>
      <c r="AL404" s="21"/>
      <c r="AM404" s="21"/>
      <c r="AN404" s="21"/>
    </row>
    <row r="405" spans="1:40" s="337" customFormat="1" x14ac:dyDescent="0.2">
      <c r="A405" s="48"/>
      <c r="C405" s="268"/>
      <c r="D405" s="268"/>
      <c r="E405" s="53"/>
      <c r="F405" s="13"/>
      <c r="G405" s="13"/>
      <c r="H405" s="53"/>
      <c r="I405" s="326"/>
      <c r="J405" s="21"/>
      <c r="K405" s="21"/>
      <c r="L405" s="13"/>
      <c r="M405" s="50"/>
      <c r="N405" s="98"/>
      <c r="O405" s="50"/>
      <c r="P405" s="50"/>
      <c r="Q405" s="300"/>
      <c r="R405" s="21"/>
      <c r="S405" s="13"/>
      <c r="T405" s="13"/>
      <c r="U405" s="21"/>
      <c r="V405" s="21"/>
      <c r="W405" s="21"/>
      <c r="X405" s="264"/>
      <c r="Y405" s="180"/>
      <c r="Z405" s="180"/>
      <c r="AA405" s="50"/>
      <c r="AB405" s="65"/>
      <c r="AC405" s="50"/>
      <c r="AD405" s="50"/>
      <c r="AE405" s="19"/>
      <c r="AF405" s="122"/>
      <c r="AG405" s="121"/>
      <c r="AH405" s="1"/>
      <c r="AI405" s="21"/>
      <c r="AJ405" s="21"/>
      <c r="AK405" s="21"/>
      <c r="AL405" s="21"/>
      <c r="AM405" s="21"/>
      <c r="AN405" s="21"/>
    </row>
    <row r="406" spans="1:40" s="337" customFormat="1" x14ac:dyDescent="0.2">
      <c r="A406" s="48"/>
      <c r="C406" s="268"/>
      <c r="D406" s="268"/>
      <c r="E406" s="53"/>
      <c r="F406" s="13"/>
      <c r="G406" s="13"/>
      <c r="H406" s="53"/>
      <c r="I406" s="326"/>
      <c r="J406" s="21"/>
      <c r="K406" s="21"/>
      <c r="L406" s="13"/>
      <c r="M406" s="50"/>
      <c r="N406" s="98"/>
      <c r="O406" s="50"/>
      <c r="P406" s="50"/>
      <c r="Q406" s="300"/>
      <c r="R406" s="21"/>
      <c r="S406" s="13"/>
      <c r="T406" s="13"/>
      <c r="U406" s="21"/>
      <c r="V406" s="21"/>
      <c r="W406" s="21"/>
      <c r="X406" s="264"/>
      <c r="Y406" s="180"/>
      <c r="Z406" s="180"/>
      <c r="AA406" s="50"/>
      <c r="AB406" s="65"/>
      <c r="AC406" s="50"/>
      <c r="AD406" s="50"/>
      <c r="AE406" s="19"/>
      <c r="AF406" s="122"/>
      <c r="AG406" s="121"/>
      <c r="AH406" s="1"/>
      <c r="AI406" s="21"/>
      <c r="AJ406" s="21"/>
      <c r="AK406" s="21"/>
      <c r="AL406" s="21"/>
      <c r="AM406" s="21"/>
      <c r="AN406" s="21"/>
    </row>
    <row r="407" spans="1:40" s="337" customFormat="1" x14ac:dyDescent="0.2">
      <c r="A407" s="48"/>
      <c r="C407" s="268"/>
      <c r="D407" s="268"/>
      <c r="E407" s="53"/>
      <c r="F407" s="13"/>
      <c r="G407" s="13"/>
      <c r="H407" s="53"/>
      <c r="I407" s="326"/>
      <c r="J407" s="21"/>
      <c r="K407" s="21"/>
      <c r="L407" s="13"/>
      <c r="M407" s="50"/>
      <c r="N407" s="98"/>
      <c r="O407" s="50"/>
      <c r="P407" s="50"/>
      <c r="Q407" s="300"/>
      <c r="R407" s="21"/>
      <c r="S407" s="13"/>
      <c r="T407" s="13"/>
      <c r="U407" s="21"/>
      <c r="V407" s="21"/>
      <c r="W407" s="21"/>
      <c r="X407" s="264"/>
      <c r="Y407" s="180"/>
      <c r="Z407" s="180"/>
      <c r="AA407" s="50"/>
      <c r="AB407" s="65"/>
      <c r="AC407" s="50"/>
      <c r="AD407" s="50"/>
      <c r="AE407" s="19"/>
      <c r="AF407" s="122"/>
      <c r="AG407" s="121"/>
      <c r="AH407" s="1"/>
      <c r="AI407" s="21"/>
      <c r="AJ407" s="21"/>
      <c r="AK407" s="21"/>
      <c r="AL407" s="21"/>
      <c r="AM407" s="21"/>
      <c r="AN407" s="21"/>
    </row>
    <row r="408" spans="1:40" s="337" customFormat="1" x14ac:dyDescent="0.2">
      <c r="A408" s="48"/>
      <c r="C408" s="268"/>
      <c r="D408" s="268"/>
      <c r="E408" s="53"/>
      <c r="F408" s="13"/>
      <c r="G408" s="13"/>
      <c r="H408" s="53"/>
      <c r="I408" s="326"/>
      <c r="J408" s="21"/>
      <c r="K408" s="21"/>
      <c r="L408" s="13"/>
      <c r="M408" s="50"/>
      <c r="N408" s="98"/>
      <c r="O408" s="50"/>
      <c r="P408" s="50"/>
      <c r="Q408" s="300"/>
      <c r="R408" s="21"/>
      <c r="S408" s="13"/>
      <c r="T408" s="13"/>
      <c r="U408" s="21"/>
      <c r="V408" s="21"/>
      <c r="W408" s="21"/>
      <c r="X408" s="264"/>
      <c r="Y408" s="180"/>
      <c r="Z408" s="180"/>
      <c r="AA408" s="50"/>
      <c r="AB408" s="65"/>
      <c r="AC408" s="50"/>
      <c r="AD408" s="50"/>
      <c r="AE408" s="19"/>
      <c r="AF408" s="122"/>
      <c r="AG408" s="121"/>
      <c r="AH408" s="1"/>
      <c r="AI408" s="21"/>
      <c r="AJ408" s="21"/>
      <c r="AK408" s="21"/>
      <c r="AL408" s="21"/>
      <c r="AM408" s="21"/>
      <c r="AN408" s="21"/>
    </row>
    <row r="409" spans="1:40" s="337" customFormat="1" x14ac:dyDescent="0.2">
      <c r="A409" s="48"/>
      <c r="C409" s="268"/>
      <c r="D409" s="268"/>
      <c r="E409" s="53"/>
      <c r="F409" s="13"/>
      <c r="G409" s="13"/>
      <c r="H409" s="53"/>
      <c r="I409" s="326"/>
      <c r="J409" s="21"/>
      <c r="K409" s="21"/>
      <c r="L409" s="13"/>
      <c r="M409" s="50"/>
      <c r="N409" s="98"/>
      <c r="O409" s="50"/>
      <c r="P409" s="50"/>
      <c r="Q409" s="300"/>
      <c r="R409" s="21"/>
      <c r="S409" s="13"/>
      <c r="T409" s="13"/>
      <c r="U409" s="21"/>
      <c r="V409" s="21"/>
      <c r="W409" s="21"/>
      <c r="X409" s="264"/>
      <c r="Y409" s="180"/>
      <c r="Z409" s="180"/>
      <c r="AA409" s="50"/>
      <c r="AB409" s="65"/>
      <c r="AC409" s="50"/>
      <c r="AD409" s="50"/>
      <c r="AE409" s="19"/>
      <c r="AF409" s="122"/>
      <c r="AG409" s="121"/>
      <c r="AH409" s="1"/>
      <c r="AI409" s="21"/>
      <c r="AJ409" s="21"/>
      <c r="AK409" s="21"/>
      <c r="AL409" s="21"/>
      <c r="AM409" s="21"/>
      <c r="AN409" s="21"/>
    </row>
    <row r="410" spans="1:40" s="337" customFormat="1" x14ac:dyDescent="0.2">
      <c r="A410" s="48"/>
      <c r="C410" s="268"/>
      <c r="D410" s="268"/>
      <c r="E410" s="53"/>
      <c r="F410" s="13"/>
      <c r="G410" s="13"/>
      <c r="H410" s="53"/>
      <c r="I410" s="326"/>
      <c r="J410" s="21"/>
      <c r="K410" s="21"/>
      <c r="L410" s="13"/>
      <c r="M410" s="50"/>
      <c r="N410" s="98"/>
      <c r="O410" s="50"/>
      <c r="P410" s="50"/>
      <c r="Q410" s="300"/>
      <c r="R410" s="21"/>
      <c r="S410" s="13"/>
      <c r="T410" s="13"/>
      <c r="U410" s="21"/>
      <c r="V410" s="21"/>
      <c r="W410" s="21"/>
      <c r="X410" s="264"/>
      <c r="Y410" s="180"/>
      <c r="Z410" s="180"/>
      <c r="AA410" s="50"/>
      <c r="AB410" s="65"/>
      <c r="AC410" s="50"/>
      <c r="AD410" s="50"/>
      <c r="AE410" s="19"/>
      <c r="AF410" s="122"/>
      <c r="AG410" s="121"/>
      <c r="AH410" s="1"/>
      <c r="AI410" s="21"/>
      <c r="AJ410" s="21"/>
      <c r="AK410" s="21"/>
      <c r="AL410" s="21"/>
      <c r="AM410" s="21"/>
      <c r="AN410" s="21"/>
    </row>
    <row r="411" spans="1:40" s="337" customFormat="1" x14ac:dyDescent="0.2">
      <c r="A411" s="48"/>
      <c r="C411" s="268"/>
      <c r="D411" s="268"/>
      <c r="E411" s="53"/>
      <c r="F411" s="13"/>
      <c r="G411" s="13"/>
      <c r="H411" s="53"/>
      <c r="I411" s="326"/>
      <c r="J411" s="21"/>
      <c r="K411" s="21"/>
      <c r="L411" s="13"/>
      <c r="M411" s="50"/>
      <c r="N411" s="98"/>
      <c r="O411" s="50"/>
      <c r="P411" s="50"/>
      <c r="Q411" s="300"/>
      <c r="R411" s="21"/>
      <c r="S411" s="13"/>
      <c r="T411" s="13"/>
      <c r="U411" s="21"/>
      <c r="V411" s="21"/>
      <c r="W411" s="21"/>
      <c r="X411" s="264"/>
      <c r="Y411" s="180"/>
      <c r="Z411" s="180"/>
      <c r="AA411" s="50"/>
      <c r="AB411" s="65"/>
      <c r="AC411" s="50"/>
      <c r="AD411" s="50"/>
      <c r="AE411" s="19"/>
      <c r="AF411" s="122"/>
      <c r="AG411" s="121"/>
      <c r="AH411" s="1"/>
      <c r="AI411" s="21"/>
      <c r="AJ411" s="21"/>
      <c r="AK411" s="21"/>
      <c r="AL411" s="21"/>
      <c r="AM411" s="21"/>
      <c r="AN411" s="21"/>
    </row>
    <row r="412" spans="1:40" s="337" customFormat="1" x14ac:dyDescent="0.2">
      <c r="A412" s="48"/>
      <c r="C412" s="268"/>
      <c r="D412" s="268"/>
      <c r="E412" s="53"/>
      <c r="F412" s="13"/>
      <c r="G412" s="13"/>
      <c r="H412" s="53"/>
      <c r="I412" s="326"/>
      <c r="J412" s="21"/>
      <c r="K412" s="21"/>
      <c r="L412" s="13"/>
      <c r="M412" s="50"/>
      <c r="N412" s="98"/>
      <c r="O412" s="50"/>
      <c r="P412" s="50"/>
      <c r="Q412" s="300"/>
      <c r="R412" s="21"/>
      <c r="S412" s="13"/>
      <c r="T412" s="13"/>
      <c r="U412" s="21"/>
      <c r="V412" s="21"/>
      <c r="W412" s="21"/>
      <c r="X412" s="264"/>
      <c r="Y412" s="180"/>
      <c r="Z412" s="180"/>
      <c r="AA412" s="50"/>
      <c r="AB412" s="65"/>
      <c r="AC412" s="50"/>
      <c r="AD412" s="50"/>
      <c r="AE412" s="19"/>
      <c r="AF412" s="122"/>
      <c r="AG412" s="121"/>
      <c r="AH412" s="1"/>
      <c r="AI412" s="21"/>
      <c r="AJ412" s="21"/>
      <c r="AK412" s="21"/>
      <c r="AL412" s="21"/>
      <c r="AM412" s="21"/>
      <c r="AN412" s="21"/>
    </row>
    <row r="413" spans="1:40" s="337" customFormat="1" x14ac:dyDescent="0.2">
      <c r="A413" s="48"/>
      <c r="C413" s="268"/>
      <c r="D413" s="268"/>
      <c r="E413" s="53"/>
      <c r="F413" s="13"/>
      <c r="G413" s="13"/>
      <c r="H413" s="53"/>
      <c r="I413" s="326"/>
      <c r="J413" s="21"/>
      <c r="K413" s="21"/>
      <c r="L413" s="13"/>
      <c r="M413" s="50"/>
      <c r="N413" s="98"/>
      <c r="O413" s="50"/>
      <c r="P413" s="50"/>
      <c r="Q413" s="300"/>
      <c r="R413" s="21"/>
      <c r="S413" s="13"/>
      <c r="T413" s="13"/>
      <c r="U413" s="21"/>
      <c r="V413" s="21"/>
      <c r="W413" s="21"/>
      <c r="X413" s="264"/>
      <c r="Y413" s="180"/>
      <c r="Z413" s="180"/>
      <c r="AA413" s="50"/>
      <c r="AB413" s="65"/>
      <c r="AC413" s="50"/>
      <c r="AD413" s="50"/>
      <c r="AE413" s="19"/>
      <c r="AF413" s="122"/>
      <c r="AG413" s="121"/>
      <c r="AH413" s="1"/>
      <c r="AI413" s="21"/>
      <c r="AJ413" s="21"/>
      <c r="AK413" s="21"/>
      <c r="AL413" s="21"/>
      <c r="AM413" s="21"/>
      <c r="AN413" s="21"/>
    </row>
    <row r="414" spans="1:40" s="337" customFormat="1" x14ac:dyDescent="0.2">
      <c r="A414" s="48"/>
      <c r="C414" s="268"/>
      <c r="D414" s="268"/>
      <c r="E414" s="53"/>
      <c r="F414" s="13"/>
      <c r="G414" s="13"/>
      <c r="H414" s="53"/>
      <c r="I414" s="326"/>
      <c r="J414" s="21"/>
      <c r="K414" s="21"/>
      <c r="L414" s="13"/>
      <c r="M414" s="50"/>
      <c r="N414" s="98"/>
      <c r="O414" s="50"/>
      <c r="P414" s="50"/>
      <c r="Q414" s="300"/>
      <c r="R414" s="21"/>
      <c r="S414" s="13"/>
      <c r="T414" s="13"/>
      <c r="U414" s="21"/>
      <c r="V414" s="21"/>
      <c r="W414" s="21"/>
      <c r="X414" s="264"/>
      <c r="Y414" s="180"/>
      <c r="Z414" s="180"/>
      <c r="AA414" s="50"/>
      <c r="AB414" s="65"/>
      <c r="AC414" s="50"/>
      <c r="AD414" s="50"/>
      <c r="AE414" s="19"/>
      <c r="AF414" s="122"/>
      <c r="AG414" s="121"/>
      <c r="AH414" s="1"/>
      <c r="AI414" s="21"/>
      <c r="AJ414" s="21"/>
      <c r="AK414" s="21"/>
      <c r="AL414" s="21"/>
      <c r="AM414" s="21"/>
      <c r="AN414" s="21"/>
    </row>
    <row r="415" spans="1:40" s="337" customFormat="1" x14ac:dyDescent="0.2">
      <c r="A415" s="48"/>
      <c r="C415" s="268"/>
      <c r="D415" s="268"/>
      <c r="E415" s="53"/>
      <c r="F415" s="13"/>
      <c r="G415" s="13"/>
      <c r="H415" s="53"/>
      <c r="I415" s="326"/>
      <c r="J415" s="21"/>
      <c r="K415" s="21"/>
      <c r="L415" s="13"/>
      <c r="M415" s="50"/>
      <c r="N415" s="98"/>
      <c r="O415" s="50"/>
      <c r="P415" s="50"/>
      <c r="Q415" s="300"/>
      <c r="R415" s="21"/>
      <c r="S415" s="13"/>
      <c r="T415" s="13"/>
      <c r="U415" s="21"/>
      <c r="V415" s="21"/>
      <c r="W415" s="21"/>
      <c r="X415" s="264"/>
      <c r="Y415" s="180"/>
      <c r="Z415" s="180"/>
      <c r="AA415" s="50"/>
      <c r="AB415" s="65"/>
      <c r="AC415" s="50"/>
      <c r="AD415" s="50"/>
      <c r="AE415" s="19"/>
      <c r="AF415" s="122"/>
      <c r="AG415" s="121"/>
      <c r="AH415" s="1"/>
      <c r="AI415" s="21"/>
      <c r="AJ415" s="21"/>
      <c r="AK415" s="21"/>
      <c r="AL415" s="21"/>
      <c r="AM415" s="21"/>
      <c r="AN415" s="21"/>
    </row>
    <row r="416" spans="1:40" s="337" customFormat="1" x14ac:dyDescent="0.2">
      <c r="A416" s="48"/>
      <c r="C416" s="268"/>
      <c r="D416" s="268"/>
      <c r="E416" s="53"/>
      <c r="F416" s="13"/>
      <c r="G416" s="13"/>
      <c r="H416" s="53"/>
      <c r="I416" s="326"/>
      <c r="J416" s="21"/>
      <c r="K416" s="21"/>
      <c r="L416" s="13"/>
      <c r="M416" s="50"/>
      <c r="N416" s="98"/>
      <c r="O416" s="50"/>
      <c r="P416" s="50"/>
      <c r="Q416" s="300"/>
      <c r="R416" s="21"/>
      <c r="S416" s="13"/>
      <c r="T416" s="13"/>
      <c r="U416" s="21"/>
      <c r="V416" s="21"/>
      <c r="W416" s="21"/>
      <c r="X416" s="264"/>
      <c r="Y416" s="180"/>
      <c r="Z416" s="180"/>
      <c r="AA416" s="50"/>
      <c r="AB416" s="65"/>
      <c r="AC416" s="50"/>
      <c r="AD416" s="50"/>
      <c r="AE416" s="19"/>
      <c r="AF416" s="122"/>
      <c r="AG416" s="121"/>
      <c r="AH416" s="1"/>
      <c r="AI416" s="21"/>
      <c r="AJ416" s="21"/>
      <c r="AK416" s="21"/>
      <c r="AL416" s="21"/>
      <c r="AM416" s="21"/>
      <c r="AN416" s="21"/>
    </row>
    <row r="417" spans="1:40" s="337" customFormat="1" x14ac:dyDescent="0.2">
      <c r="A417" s="48"/>
      <c r="C417" s="268"/>
      <c r="D417" s="268"/>
      <c r="E417" s="53"/>
      <c r="F417" s="13"/>
      <c r="G417" s="13"/>
      <c r="H417" s="53"/>
      <c r="I417" s="326"/>
      <c r="J417" s="21"/>
      <c r="K417" s="21"/>
      <c r="L417" s="13"/>
      <c r="M417" s="50"/>
      <c r="N417" s="98"/>
      <c r="O417" s="50"/>
      <c r="P417" s="50"/>
      <c r="Q417" s="300"/>
      <c r="R417" s="21"/>
      <c r="S417" s="13"/>
      <c r="T417" s="13"/>
      <c r="U417" s="21"/>
      <c r="V417" s="21"/>
      <c r="W417" s="21"/>
      <c r="X417" s="264"/>
      <c r="Y417" s="180"/>
      <c r="Z417" s="180"/>
      <c r="AA417" s="50"/>
      <c r="AB417" s="65"/>
      <c r="AC417" s="50"/>
      <c r="AD417" s="50"/>
      <c r="AE417" s="19"/>
      <c r="AF417" s="122"/>
      <c r="AG417" s="121"/>
      <c r="AH417" s="1"/>
      <c r="AI417" s="21"/>
      <c r="AJ417" s="21"/>
      <c r="AK417" s="21"/>
      <c r="AL417" s="21"/>
      <c r="AM417" s="21"/>
      <c r="AN417" s="21"/>
    </row>
    <row r="418" spans="1:40" s="337" customFormat="1" x14ac:dyDescent="0.2">
      <c r="A418" s="48"/>
      <c r="C418" s="268"/>
      <c r="D418" s="268"/>
      <c r="E418" s="53"/>
      <c r="F418" s="13"/>
      <c r="G418" s="13"/>
      <c r="H418" s="53"/>
      <c r="I418" s="326"/>
      <c r="J418" s="21"/>
      <c r="K418" s="21"/>
      <c r="L418" s="13"/>
      <c r="M418" s="50"/>
      <c r="N418" s="98"/>
      <c r="O418" s="50"/>
      <c r="P418" s="50"/>
      <c r="Q418" s="300"/>
      <c r="R418" s="21"/>
      <c r="S418" s="13"/>
      <c r="T418" s="13"/>
      <c r="U418" s="21"/>
      <c r="V418" s="21"/>
      <c r="W418" s="21"/>
      <c r="X418" s="264"/>
      <c r="Y418" s="180"/>
      <c r="Z418" s="180"/>
      <c r="AA418" s="50"/>
      <c r="AB418" s="65"/>
      <c r="AC418" s="50"/>
      <c r="AD418" s="50"/>
      <c r="AE418" s="19"/>
      <c r="AF418" s="122"/>
      <c r="AG418" s="121"/>
      <c r="AH418" s="1"/>
      <c r="AI418" s="21"/>
      <c r="AJ418" s="21"/>
      <c r="AK418" s="21"/>
      <c r="AL418" s="21"/>
      <c r="AM418" s="21"/>
      <c r="AN418" s="21"/>
    </row>
    <row r="419" spans="1:40" s="337" customFormat="1" x14ac:dyDescent="0.2">
      <c r="A419" s="48"/>
      <c r="C419" s="268"/>
      <c r="D419" s="268"/>
      <c r="E419" s="53"/>
      <c r="F419" s="13"/>
      <c r="G419" s="13"/>
      <c r="H419" s="53"/>
      <c r="I419" s="326"/>
      <c r="J419" s="21"/>
      <c r="K419" s="21"/>
      <c r="L419" s="13"/>
      <c r="M419" s="50"/>
      <c r="N419" s="98"/>
      <c r="O419" s="50"/>
      <c r="P419" s="50"/>
      <c r="Q419" s="300"/>
      <c r="R419" s="21"/>
      <c r="S419" s="13"/>
      <c r="T419" s="13"/>
      <c r="U419" s="21"/>
      <c r="V419" s="21"/>
      <c r="W419" s="21"/>
      <c r="X419" s="264"/>
      <c r="Y419" s="180"/>
      <c r="Z419" s="180"/>
      <c r="AA419" s="50"/>
      <c r="AB419" s="65"/>
      <c r="AC419" s="50"/>
      <c r="AD419" s="50"/>
      <c r="AE419" s="19"/>
      <c r="AF419" s="122"/>
      <c r="AG419" s="121"/>
      <c r="AH419" s="1"/>
      <c r="AI419" s="21"/>
      <c r="AJ419" s="21"/>
      <c r="AK419" s="21"/>
      <c r="AL419" s="21"/>
      <c r="AM419" s="21"/>
      <c r="AN419" s="21"/>
    </row>
    <row r="420" spans="1:40" s="337" customFormat="1" x14ac:dyDescent="0.2">
      <c r="A420" s="48"/>
      <c r="C420" s="268"/>
      <c r="D420" s="268"/>
      <c r="E420" s="53"/>
      <c r="F420" s="13"/>
      <c r="G420" s="13"/>
      <c r="H420" s="53"/>
      <c r="I420" s="326"/>
      <c r="J420" s="21"/>
      <c r="K420" s="21"/>
      <c r="L420" s="13"/>
      <c r="M420" s="50"/>
      <c r="N420" s="98"/>
      <c r="O420" s="50"/>
      <c r="P420" s="50"/>
      <c r="Q420" s="300"/>
      <c r="R420" s="21"/>
      <c r="S420" s="13"/>
      <c r="T420" s="13"/>
      <c r="U420" s="21"/>
      <c r="V420" s="21"/>
      <c r="W420" s="21"/>
      <c r="X420" s="264"/>
      <c r="Y420" s="180"/>
      <c r="Z420" s="180"/>
      <c r="AA420" s="50"/>
      <c r="AB420" s="65"/>
      <c r="AC420" s="50"/>
      <c r="AD420" s="50"/>
      <c r="AE420" s="19"/>
      <c r="AF420" s="122"/>
      <c r="AG420" s="121"/>
      <c r="AH420" s="1"/>
      <c r="AI420" s="21"/>
      <c r="AJ420" s="21"/>
      <c r="AK420" s="21"/>
      <c r="AL420" s="21"/>
      <c r="AM420" s="21"/>
      <c r="AN420" s="21"/>
    </row>
    <row r="421" spans="1:40" s="337" customFormat="1" x14ac:dyDescent="0.2">
      <c r="A421" s="48"/>
      <c r="C421" s="268"/>
      <c r="D421" s="268"/>
      <c r="E421" s="53"/>
      <c r="F421" s="13"/>
      <c r="G421" s="13"/>
      <c r="H421" s="53"/>
      <c r="I421" s="326"/>
      <c r="J421" s="21"/>
      <c r="K421" s="21"/>
      <c r="L421" s="13"/>
      <c r="M421" s="50"/>
      <c r="N421" s="98"/>
      <c r="O421" s="50"/>
      <c r="P421" s="50"/>
      <c r="Q421" s="300"/>
      <c r="R421" s="21"/>
      <c r="S421" s="13"/>
      <c r="T421" s="13"/>
      <c r="U421" s="21"/>
      <c r="V421" s="21"/>
      <c r="W421" s="21"/>
      <c r="X421" s="264"/>
      <c r="Y421" s="180"/>
      <c r="Z421" s="180"/>
      <c r="AA421" s="50"/>
      <c r="AB421" s="65"/>
      <c r="AC421" s="50"/>
      <c r="AD421" s="50"/>
      <c r="AE421" s="19"/>
      <c r="AF421" s="122"/>
      <c r="AG421" s="121"/>
      <c r="AH421" s="1"/>
      <c r="AI421" s="21"/>
      <c r="AJ421" s="21"/>
      <c r="AK421" s="21"/>
      <c r="AL421" s="21"/>
      <c r="AM421" s="21"/>
      <c r="AN421" s="21"/>
    </row>
    <row r="422" spans="1:40" s="337" customFormat="1" x14ac:dyDescent="0.2">
      <c r="A422" s="48"/>
      <c r="C422" s="268"/>
      <c r="D422" s="268"/>
      <c r="E422" s="53"/>
      <c r="F422" s="13"/>
      <c r="G422" s="13"/>
      <c r="H422" s="53"/>
      <c r="I422" s="326"/>
      <c r="J422" s="21"/>
      <c r="K422" s="21"/>
      <c r="L422" s="13"/>
      <c r="M422" s="50"/>
      <c r="N422" s="98"/>
      <c r="O422" s="50"/>
      <c r="P422" s="50"/>
      <c r="Q422" s="300"/>
      <c r="R422" s="21"/>
      <c r="S422" s="13"/>
      <c r="T422" s="13"/>
      <c r="U422" s="21"/>
      <c r="V422" s="21"/>
      <c r="W422" s="21"/>
      <c r="X422" s="264"/>
      <c r="Y422" s="180"/>
      <c r="Z422" s="180"/>
      <c r="AA422" s="50"/>
      <c r="AB422" s="65"/>
      <c r="AC422" s="50"/>
      <c r="AD422" s="50"/>
      <c r="AE422" s="19"/>
      <c r="AF422" s="122"/>
      <c r="AG422" s="121"/>
      <c r="AH422" s="1"/>
      <c r="AI422" s="21"/>
      <c r="AJ422" s="21"/>
      <c r="AK422" s="21"/>
      <c r="AL422" s="21"/>
      <c r="AM422" s="21"/>
      <c r="AN422" s="21"/>
    </row>
    <row r="423" spans="1:40" s="337" customFormat="1" x14ac:dyDescent="0.2">
      <c r="A423" s="48"/>
      <c r="C423" s="268"/>
      <c r="D423" s="268"/>
      <c r="E423" s="53"/>
      <c r="F423" s="13"/>
      <c r="G423" s="13"/>
      <c r="H423" s="53"/>
      <c r="I423" s="326"/>
      <c r="J423" s="21"/>
      <c r="K423" s="21"/>
      <c r="L423" s="13"/>
      <c r="M423" s="50"/>
      <c r="N423" s="98"/>
      <c r="O423" s="50"/>
      <c r="P423" s="50"/>
      <c r="Q423" s="300"/>
      <c r="R423" s="21"/>
      <c r="S423" s="13"/>
      <c r="T423" s="13"/>
      <c r="U423" s="21"/>
      <c r="V423" s="21"/>
      <c r="W423" s="21"/>
      <c r="X423" s="264"/>
      <c r="Y423" s="180"/>
      <c r="Z423" s="180"/>
      <c r="AA423" s="50"/>
      <c r="AB423" s="65"/>
      <c r="AC423" s="50"/>
      <c r="AD423" s="50"/>
      <c r="AE423" s="19"/>
      <c r="AF423" s="122"/>
      <c r="AG423" s="121"/>
      <c r="AH423" s="1"/>
      <c r="AI423" s="21"/>
      <c r="AJ423" s="21"/>
      <c r="AK423" s="21"/>
      <c r="AL423" s="21"/>
      <c r="AM423" s="21"/>
      <c r="AN423" s="21"/>
    </row>
    <row r="424" spans="1:40" s="337" customFormat="1" x14ac:dyDescent="0.2">
      <c r="A424" s="48"/>
      <c r="C424" s="268"/>
      <c r="D424" s="268"/>
      <c r="E424" s="53"/>
      <c r="F424" s="13"/>
      <c r="G424" s="13"/>
      <c r="H424" s="53"/>
      <c r="I424" s="326"/>
      <c r="J424" s="21"/>
      <c r="K424" s="21"/>
      <c r="L424" s="13"/>
      <c r="M424" s="50"/>
      <c r="N424" s="98"/>
      <c r="O424" s="50"/>
      <c r="P424" s="50"/>
      <c r="Q424" s="300"/>
      <c r="R424" s="21"/>
      <c r="S424" s="13"/>
      <c r="T424" s="13"/>
      <c r="U424" s="21"/>
      <c r="V424" s="21"/>
      <c r="W424" s="21"/>
      <c r="X424" s="264"/>
      <c r="Y424" s="180"/>
      <c r="Z424" s="180"/>
      <c r="AA424" s="50"/>
      <c r="AB424" s="65"/>
      <c r="AC424" s="50"/>
      <c r="AD424" s="50"/>
      <c r="AE424" s="19"/>
      <c r="AF424" s="122"/>
      <c r="AG424" s="121"/>
      <c r="AH424" s="1"/>
      <c r="AI424" s="21"/>
      <c r="AJ424" s="21"/>
      <c r="AK424" s="21"/>
      <c r="AL424" s="21"/>
      <c r="AM424" s="21"/>
      <c r="AN424" s="21"/>
    </row>
    <row r="425" spans="1:40" s="337" customFormat="1" x14ac:dyDescent="0.2">
      <c r="A425" s="48"/>
      <c r="C425" s="268"/>
      <c r="D425" s="268"/>
      <c r="E425" s="53"/>
      <c r="F425" s="13"/>
      <c r="G425" s="13"/>
      <c r="H425" s="53"/>
      <c r="I425" s="326"/>
      <c r="J425" s="21"/>
      <c r="K425" s="21"/>
      <c r="L425" s="13"/>
      <c r="M425" s="50"/>
      <c r="N425" s="98"/>
      <c r="O425" s="50"/>
      <c r="P425" s="50"/>
      <c r="Q425" s="300"/>
      <c r="R425" s="21"/>
      <c r="S425" s="13"/>
      <c r="T425" s="13"/>
      <c r="U425" s="21"/>
      <c r="V425" s="21"/>
      <c r="W425" s="21"/>
      <c r="X425" s="264"/>
      <c r="Y425" s="180"/>
      <c r="Z425" s="180"/>
      <c r="AA425" s="50"/>
      <c r="AB425" s="65"/>
      <c r="AC425" s="50"/>
      <c r="AD425" s="50"/>
      <c r="AE425" s="19"/>
      <c r="AF425" s="122"/>
      <c r="AG425" s="121"/>
      <c r="AH425" s="1"/>
      <c r="AI425" s="21"/>
      <c r="AJ425" s="21"/>
      <c r="AK425" s="21"/>
      <c r="AL425" s="21"/>
      <c r="AM425" s="21"/>
      <c r="AN425" s="21"/>
    </row>
    <row r="426" spans="1:40" s="337" customFormat="1" x14ac:dyDescent="0.2">
      <c r="A426" s="48"/>
      <c r="C426" s="268"/>
      <c r="D426" s="268"/>
      <c r="E426" s="53"/>
      <c r="F426" s="13"/>
      <c r="G426" s="13"/>
      <c r="H426" s="53"/>
      <c r="I426" s="326"/>
      <c r="J426" s="21"/>
      <c r="K426" s="21"/>
      <c r="L426" s="13"/>
      <c r="M426" s="50"/>
      <c r="N426" s="98"/>
      <c r="O426" s="50"/>
      <c r="P426" s="50"/>
      <c r="Q426" s="300"/>
      <c r="R426" s="21"/>
      <c r="S426" s="13"/>
      <c r="T426" s="13"/>
      <c r="U426" s="21"/>
      <c r="V426" s="21"/>
      <c r="W426" s="21"/>
      <c r="X426" s="264"/>
      <c r="Y426" s="180"/>
      <c r="Z426" s="180"/>
      <c r="AA426" s="50"/>
      <c r="AB426" s="65"/>
      <c r="AC426" s="50"/>
      <c r="AD426" s="50"/>
      <c r="AE426" s="19"/>
      <c r="AF426" s="122"/>
      <c r="AG426" s="121"/>
      <c r="AH426" s="1"/>
      <c r="AI426" s="21"/>
      <c r="AJ426" s="21"/>
      <c r="AK426" s="21"/>
      <c r="AL426" s="21"/>
      <c r="AM426" s="21"/>
      <c r="AN426" s="21"/>
    </row>
    <row r="427" spans="1:40" s="337" customFormat="1" x14ac:dyDescent="0.2">
      <c r="A427" s="48"/>
      <c r="C427" s="268"/>
      <c r="D427" s="268"/>
      <c r="E427" s="53"/>
      <c r="F427" s="13"/>
      <c r="G427" s="13"/>
      <c r="H427" s="53"/>
      <c r="I427" s="326"/>
      <c r="J427" s="21"/>
      <c r="K427" s="21"/>
      <c r="L427" s="13"/>
      <c r="M427" s="50"/>
      <c r="N427" s="98"/>
      <c r="O427" s="50"/>
      <c r="P427" s="50"/>
      <c r="Q427" s="300"/>
      <c r="R427" s="21"/>
      <c r="S427" s="13"/>
      <c r="T427" s="13"/>
      <c r="U427" s="21"/>
      <c r="V427" s="21"/>
      <c r="W427" s="21"/>
      <c r="X427" s="264"/>
      <c r="Y427" s="180"/>
      <c r="Z427" s="180"/>
      <c r="AA427" s="50"/>
      <c r="AB427" s="65"/>
      <c r="AC427" s="50"/>
      <c r="AD427" s="50"/>
      <c r="AE427" s="19"/>
      <c r="AF427" s="122"/>
      <c r="AG427" s="121"/>
      <c r="AH427" s="1"/>
      <c r="AI427" s="21"/>
      <c r="AJ427" s="21"/>
      <c r="AK427" s="21"/>
      <c r="AL427" s="21"/>
      <c r="AM427" s="21"/>
      <c r="AN427" s="21"/>
    </row>
    <row r="428" spans="1:40" s="337" customFormat="1" x14ac:dyDescent="0.2">
      <c r="A428" s="48"/>
      <c r="C428" s="268"/>
      <c r="D428" s="268"/>
      <c r="E428" s="53"/>
      <c r="F428" s="13"/>
      <c r="G428" s="13"/>
      <c r="H428" s="53"/>
      <c r="I428" s="326"/>
      <c r="J428" s="21"/>
      <c r="K428" s="21"/>
      <c r="L428" s="13"/>
      <c r="M428" s="50"/>
      <c r="N428" s="98"/>
      <c r="O428" s="50"/>
      <c r="P428" s="50"/>
      <c r="Q428" s="300"/>
      <c r="R428" s="21"/>
      <c r="S428" s="13"/>
      <c r="T428" s="13"/>
      <c r="U428" s="21"/>
      <c r="V428" s="21"/>
      <c r="W428" s="21"/>
      <c r="X428" s="264"/>
      <c r="Y428" s="180"/>
      <c r="Z428" s="180"/>
      <c r="AA428" s="50"/>
      <c r="AB428" s="65"/>
      <c r="AC428" s="50"/>
      <c r="AD428" s="50"/>
      <c r="AE428" s="19"/>
      <c r="AF428" s="122"/>
      <c r="AG428" s="121"/>
      <c r="AH428" s="1"/>
      <c r="AI428" s="21"/>
      <c r="AJ428" s="21"/>
      <c r="AK428" s="21"/>
      <c r="AL428" s="21"/>
      <c r="AM428" s="21"/>
      <c r="AN428" s="21"/>
    </row>
    <row r="429" spans="1:40" s="337" customFormat="1" x14ac:dyDescent="0.2">
      <c r="A429" s="48"/>
      <c r="C429" s="268"/>
      <c r="D429" s="268"/>
      <c r="E429" s="53"/>
      <c r="F429" s="13"/>
      <c r="G429" s="13"/>
      <c r="H429" s="53"/>
      <c r="I429" s="326"/>
      <c r="J429" s="21"/>
      <c r="K429" s="21"/>
      <c r="L429" s="13"/>
      <c r="M429" s="50"/>
      <c r="N429" s="98"/>
      <c r="O429" s="50"/>
      <c r="P429" s="50"/>
      <c r="Q429" s="300"/>
      <c r="R429" s="21"/>
      <c r="S429" s="13"/>
      <c r="T429" s="13"/>
      <c r="U429" s="21"/>
      <c r="V429" s="21"/>
      <c r="W429" s="21"/>
      <c r="X429" s="264"/>
      <c r="Y429" s="180"/>
      <c r="Z429" s="180"/>
      <c r="AA429" s="50"/>
      <c r="AB429" s="65"/>
      <c r="AC429" s="50"/>
      <c r="AD429" s="50"/>
      <c r="AE429" s="19"/>
      <c r="AF429" s="122"/>
      <c r="AG429" s="121"/>
      <c r="AH429" s="1"/>
      <c r="AI429" s="21"/>
      <c r="AJ429" s="21"/>
      <c r="AK429" s="21"/>
      <c r="AL429" s="21"/>
      <c r="AM429" s="21"/>
      <c r="AN429" s="21"/>
    </row>
    <row r="430" spans="1:40" s="337" customFormat="1" x14ac:dyDescent="0.2">
      <c r="A430" s="48"/>
      <c r="C430" s="268"/>
      <c r="D430" s="268"/>
      <c r="E430" s="53"/>
      <c r="F430" s="13"/>
      <c r="G430" s="13"/>
      <c r="H430" s="53"/>
      <c r="I430" s="326"/>
      <c r="J430" s="21"/>
      <c r="K430" s="21"/>
      <c r="L430" s="13"/>
      <c r="M430" s="50"/>
      <c r="N430" s="98"/>
      <c r="O430" s="50"/>
      <c r="P430" s="50"/>
      <c r="Q430" s="300"/>
      <c r="R430" s="21"/>
      <c r="S430" s="13"/>
      <c r="T430" s="13"/>
      <c r="U430" s="21"/>
      <c r="V430" s="21"/>
      <c r="W430" s="21"/>
      <c r="X430" s="264"/>
      <c r="Y430" s="180"/>
      <c r="Z430" s="180"/>
      <c r="AA430" s="50"/>
      <c r="AB430" s="65"/>
      <c r="AC430" s="50"/>
      <c r="AD430" s="50"/>
      <c r="AE430" s="19"/>
      <c r="AF430" s="122"/>
      <c r="AG430" s="121"/>
      <c r="AH430" s="1"/>
      <c r="AI430" s="21"/>
      <c r="AJ430" s="21"/>
      <c r="AK430" s="21"/>
      <c r="AL430" s="21"/>
      <c r="AM430" s="21"/>
      <c r="AN430" s="21"/>
    </row>
    <row r="431" spans="1:40" s="337" customFormat="1" x14ac:dyDescent="0.2">
      <c r="A431" s="48"/>
      <c r="C431" s="268"/>
      <c r="D431" s="268"/>
      <c r="E431" s="53"/>
      <c r="F431" s="13"/>
      <c r="G431" s="13"/>
      <c r="H431" s="53"/>
      <c r="I431" s="326"/>
      <c r="J431" s="21"/>
      <c r="K431" s="21"/>
      <c r="L431" s="13"/>
      <c r="M431" s="50"/>
      <c r="N431" s="98"/>
      <c r="O431" s="50"/>
      <c r="P431" s="50"/>
      <c r="Q431" s="300"/>
      <c r="R431" s="21"/>
      <c r="S431" s="13"/>
      <c r="T431" s="13"/>
      <c r="U431" s="21"/>
      <c r="V431" s="21"/>
      <c r="W431" s="21"/>
      <c r="X431" s="264"/>
      <c r="Y431" s="180"/>
      <c r="Z431" s="180"/>
      <c r="AA431" s="50"/>
      <c r="AB431" s="65"/>
      <c r="AC431" s="50"/>
      <c r="AD431" s="50"/>
      <c r="AE431" s="19"/>
      <c r="AF431" s="122"/>
      <c r="AG431" s="121"/>
      <c r="AH431" s="1"/>
      <c r="AI431" s="21"/>
      <c r="AJ431" s="21"/>
      <c r="AK431" s="21"/>
      <c r="AL431" s="21"/>
      <c r="AM431" s="21"/>
      <c r="AN431" s="21"/>
    </row>
    <row r="432" spans="1:40" s="337" customFormat="1" x14ac:dyDescent="0.2">
      <c r="A432" s="48"/>
      <c r="C432" s="268"/>
      <c r="D432" s="268"/>
      <c r="E432" s="53"/>
      <c r="F432" s="13"/>
      <c r="G432" s="13"/>
      <c r="H432" s="53"/>
      <c r="I432" s="326"/>
      <c r="J432" s="21"/>
      <c r="K432" s="21"/>
      <c r="L432" s="13"/>
      <c r="M432" s="50"/>
      <c r="N432" s="98"/>
      <c r="O432" s="50"/>
      <c r="P432" s="50"/>
      <c r="Q432" s="300"/>
      <c r="R432" s="21"/>
      <c r="S432" s="13"/>
      <c r="T432" s="13"/>
      <c r="U432" s="21"/>
      <c r="V432" s="21"/>
      <c r="W432" s="21"/>
      <c r="X432" s="264"/>
      <c r="Y432" s="180"/>
      <c r="Z432" s="180"/>
      <c r="AA432" s="50"/>
      <c r="AB432" s="65"/>
      <c r="AC432" s="50"/>
      <c r="AD432" s="50"/>
      <c r="AE432" s="19"/>
      <c r="AF432" s="122"/>
      <c r="AG432" s="121"/>
      <c r="AH432" s="1"/>
      <c r="AI432" s="21"/>
      <c r="AJ432" s="21"/>
      <c r="AK432" s="21"/>
      <c r="AL432" s="21"/>
      <c r="AM432" s="21"/>
      <c r="AN432" s="21"/>
    </row>
    <row r="433" spans="1:43" s="337" customFormat="1" x14ac:dyDescent="0.2">
      <c r="A433" s="48"/>
      <c r="C433" s="268"/>
      <c r="D433" s="268"/>
      <c r="E433" s="53"/>
      <c r="F433" s="13"/>
      <c r="G433" s="13"/>
      <c r="H433" s="53"/>
      <c r="I433" s="326"/>
      <c r="J433" s="21"/>
      <c r="K433" s="21"/>
      <c r="L433" s="13"/>
      <c r="M433" s="50"/>
      <c r="N433" s="98"/>
      <c r="O433" s="50"/>
      <c r="P433" s="50"/>
      <c r="Q433" s="300"/>
      <c r="R433" s="21"/>
      <c r="S433" s="13"/>
      <c r="T433" s="13"/>
      <c r="U433" s="21"/>
      <c r="V433" s="21"/>
      <c r="W433" s="21"/>
      <c r="X433" s="264"/>
      <c r="Y433" s="180"/>
      <c r="Z433" s="180"/>
      <c r="AA433" s="50"/>
      <c r="AB433" s="65"/>
      <c r="AC433" s="50"/>
      <c r="AD433" s="50"/>
      <c r="AE433" s="19"/>
      <c r="AF433" s="122"/>
      <c r="AG433" s="121"/>
      <c r="AH433" s="1"/>
      <c r="AI433" s="21"/>
      <c r="AJ433" s="21"/>
      <c r="AK433" s="21"/>
      <c r="AL433" s="21"/>
      <c r="AM433" s="21"/>
      <c r="AN433" s="21"/>
    </row>
    <row r="434" spans="1:43" s="337" customFormat="1" x14ac:dyDescent="0.2">
      <c r="A434" s="48"/>
      <c r="C434" s="268"/>
      <c r="D434" s="268"/>
      <c r="E434" s="53"/>
      <c r="F434" s="13"/>
      <c r="G434" s="13"/>
      <c r="H434" s="53"/>
      <c r="I434" s="326"/>
      <c r="J434" s="21"/>
      <c r="K434" s="21"/>
      <c r="L434" s="13"/>
      <c r="M434" s="50"/>
      <c r="N434" s="98"/>
      <c r="O434" s="50"/>
      <c r="P434" s="50"/>
      <c r="Q434" s="300"/>
      <c r="R434" s="21"/>
      <c r="S434" s="13"/>
      <c r="T434" s="13"/>
      <c r="U434" s="21"/>
      <c r="V434" s="21"/>
      <c r="W434" s="21"/>
      <c r="X434" s="264"/>
      <c r="Y434" s="180"/>
      <c r="Z434" s="180"/>
      <c r="AA434" s="50"/>
      <c r="AB434" s="65"/>
      <c r="AC434" s="50"/>
      <c r="AD434" s="50"/>
      <c r="AE434" s="19"/>
      <c r="AF434" s="122"/>
      <c r="AG434" s="121"/>
      <c r="AH434" s="1"/>
      <c r="AI434" s="21"/>
      <c r="AJ434" s="21"/>
      <c r="AK434" s="21"/>
      <c r="AL434" s="21"/>
      <c r="AM434" s="21"/>
      <c r="AN434" s="21"/>
    </row>
    <row r="435" spans="1:43" s="337" customFormat="1" x14ac:dyDescent="0.2">
      <c r="A435" s="48"/>
      <c r="C435" s="268"/>
      <c r="D435" s="268"/>
      <c r="E435" s="53"/>
      <c r="F435" s="13"/>
      <c r="G435" s="13"/>
      <c r="H435" s="53"/>
      <c r="I435" s="326"/>
      <c r="J435" s="21"/>
      <c r="K435" s="21"/>
      <c r="L435" s="13"/>
      <c r="M435" s="50"/>
      <c r="N435" s="98"/>
      <c r="O435" s="50"/>
      <c r="P435" s="50"/>
      <c r="Q435" s="300"/>
      <c r="R435" s="21"/>
      <c r="S435" s="13"/>
      <c r="T435" s="13"/>
      <c r="U435" s="21"/>
      <c r="V435" s="21"/>
      <c r="W435" s="21"/>
      <c r="X435" s="264"/>
      <c r="Y435" s="180"/>
      <c r="Z435" s="180"/>
      <c r="AA435" s="50"/>
      <c r="AB435" s="65"/>
      <c r="AC435" s="50"/>
      <c r="AD435" s="50"/>
      <c r="AE435" s="19"/>
      <c r="AF435" s="122"/>
      <c r="AG435" s="121"/>
      <c r="AH435" s="1"/>
      <c r="AI435" s="21"/>
      <c r="AJ435" s="21"/>
      <c r="AK435" s="21"/>
      <c r="AL435" s="21"/>
      <c r="AM435" s="21"/>
      <c r="AN435" s="21"/>
    </row>
    <row r="436" spans="1:43" s="337" customFormat="1" x14ac:dyDescent="0.2">
      <c r="A436" s="48"/>
      <c r="C436" s="268"/>
      <c r="D436" s="268"/>
      <c r="E436" s="53"/>
      <c r="F436" s="13"/>
      <c r="G436" s="13"/>
      <c r="H436" s="53"/>
      <c r="I436" s="326"/>
      <c r="J436" s="21"/>
      <c r="K436" s="21"/>
      <c r="L436" s="13"/>
      <c r="M436" s="50"/>
      <c r="N436" s="98"/>
      <c r="O436" s="50"/>
      <c r="P436" s="50"/>
      <c r="Q436" s="300"/>
      <c r="R436" s="21"/>
      <c r="S436" s="13"/>
      <c r="T436" s="13"/>
      <c r="U436" s="21"/>
      <c r="V436" s="21"/>
      <c r="W436" s="21"/>
      <c r="X436" s="264"/>
      <c r="Y436" s="180"/>
      <c r="Z436" s="180"/>
      <c r="AA436" s="50"/>
      <c r="AB436" s="65"/>
      <c r="AC436" s="50"/>
      <c r="AD436" s="50"/>
      <c r="AE436" s="19"/>
      <c r="AF436" s="122"/>
      <c r="AG436" s="121"/>
      <c r="AH436" s="1"/>
      <c r="AI436" s="21"/>
      <c r="AJ436" s="21"/>
      <c r="AK436" s="21"/>
      <c r="AL436" s="21"/>
      <c r="AM436" s="21"/>
      <c r="AN436" s="21"/>
    </row>
    <row r="437" spans="1:43" s="337" customFormat="1" x14ac:dyDescent="0.2">
      <c r="A437" s="48"/>
      <c r="C437" s="268"/>
      <c r="D437" s="268"/>
      <c r="E437" s="53"/>
      <c r="F437" s="13"/>
      <c r="G437" s="13"/>
      <c r="H437" s="53"/>
      <c r="I437" s="326"/>
      <c r="J437" s="21"/>
      <c r="K437" s="21"/>
      <c r="L437" s="13"/>
      <c r="M437" s="50"/>
      <c r="N437" s="98"/>
      <c r="O437" s="50"/>
      <c r="P437" s="50"/>
      <c r="Q437" s="300"/>
      <c r="R437" s="21"/>
      <c r="S437" s="13"/>
      <c r="T437" s="13"/>
      <c r="U437" s="21"/>
      <c r="V437" s="21"/>
      <c r="W437" s="21"/>
      <c r="X437" s="264"/>
      <c r="Y437" s="180"/>
      <c r="Z437" s="180"/>
      <c r="AA437" s="50"/>
      <c r="AB437" s="65"/>
      <c r="AC437" s="50"/>
      <c r="AD437" s="50"/>
      <c r="AE437" s="19"/>
      <c r="AF437" s="122"/>
      <c r="AG437" s="121"/>
      <c r="AH437" s="1"/>
      <c r="AI437" s="21"/>
      <c r="AJ437" s="21"/>
      <c r="AK437" s="21"/>
      <c r="AL437" s="21"/>
      <c r="AM437" s="21"/>
      <c r="AN437" s="21"/>
    </row>
    <row r="438" spans="1:43" s="337" customFormat="1" x14ac:dyDescent="0.2">
      <c r="A438" s="48"/>
      <c r="C438" s="268"/>
      <c r="D438" s="268"/>
      <c r="E438" s="53"/>
      <c r="F438" s="13"/>
      <c r="G438" s="13"/>
      <c r="H438" s="53"/>
      <c r="I438" s="326"/>
      <c r="J438" s="21"/>
      <c r="K438" s="21"/>
      <c r="L438" s="13"/>
      <c r="M438" s="50"/>
      <c r="N438" s="98"/>
      <c r="O438" s="50"/>
      <c r="P438" s="50"/>
      <c r="Q438" s="300"/>
      <c r="R438" s="21"/>
      <c r="S438" s="13"/>
      <c r="T438" s="13"/>
      <c r="U438" s="21"/>
      <c r="V438" s="21"/>
      <c r="W438" s="21"/>
      <c r="X438" s="264"/>
      <c r="Y438" s="180"/>
      <c r="Z438" s="180"/>
      <c r="AA438" s="50"/>
      <c r="AB438" s="65"/>
      <c r="AC438" s="50"/>
      <c r="AD438" s="50"/>
      <c r="AE438" s="19"/>
      <c r="AF438" s="122"/>
      <c r="AG438" s="121"/>
      <c r="AH438" s="1"/>
      <c r="AI438" s="21"/>
      <c r="AJ438" s="21"/>
      <c r="AK438" s="21"/>
      <c r="AL438" s="21"/>
      <c r="AM438" s="21"/>
      <c r="AN438" s="21"/>
    </row>
    <row r="439" spans="1:43" s="337" customFormat="1" x14ac:dyDescent="0.2">
      <c r="A439" s="48"/>
      <c r="C439" s="268"/>
      <c r="D439" s="268"/>
      <c r="E439" s="53"/>
      <c r="F439" s="13"/>
      <c r="G439" s="13"/>
      <c r="H439" s="53"/>
      <c r="I439" s="326"/>
      <c r="J439" s="21"/>
      <c r="K439" s="21"/>
      <c r="L439" s="13"/>
      <c r="M439" s="50"/>
      <c r="N439" s="98"/>
      <c r="O439" s="50"/>
      <c r="P439" s="50"/>
      <c r="Q439" s="300"/>
      <c r="R439" s="21"/>
      <c r="S439" s="13"/>
      <c r="T439" s="13"/>
      <c r="U439" s="21"/>
      <c r="V439" s="21"/>
      <c r="W439" s="21"/>
      <c r="X439" s="264"/>
      <c r="Y439" s="180"/>
      <c r="Z439" s="180"/>
      <c r="AA439" s="50"/>
      <c r="AB439" s="65"/>
      <c r="AC439" s="50"/>
      <c r="AD439" s="50"/>
      <c r="AE439" s="19"/>
      <c r="AF439" s="122"/>
      <c r="AG439" s="121"/>
      <c r="AH439" s="1"/>
      <c r="AI439" s="21"/>
      <c r="AJ439" s="21"/>
      <c r="AK439" s="21"/>
      <c r="AL439" s="21"/>
      <c r="AM439" s="21"/>
      <c r="AN439" s="21"/>
    </row>
    <row r="440" spans="1:43" s="337" customFormat="1" x14ac:dyDescent="0.2">
      <c r="A440" s="48"/>
      <c r="C440" s="268"/>
      <c r="D440" s="268"/>
      <c r="E440" s="53"/>
      <c r="F440" s="13"/>
      <c r="G440" s="13"/>
      <c r="H440" s="53"/>
      <c r="I440" s="326"/>
      <c r="J440" s="21"/>
      <c r="K440" s="21"/>
      <c r="L440" s="13"/>
      <c r="M440" s="50"/>
      <c r="N440" s="98"/>
      <c r="O440" s="50"/>
      <c r="P440" s="50"/>
      <c r="Q440" s="300"/>
      <c r="R440" s="21"/>
      <c r="S440" s="13"/>
      <c r="T440" s="13"/>
      <c r="U440" s="21"/>
      <c r="V440" s="21"/>
      <c r="W440" s="21"/>
      <c r="X440" s="264"/>
      <c r="Y440" s="180"/>
      <c r="Z440" s="180"/>
      <c r="AA440" s="50"/>
      <c r="AB440" s="65"/>
      <c r="AC440" s="50"/>
      <c r="AD440" s="50"/>
      <c r="AE440" s="19"/>
      <c r="AF440" s="122"/>
      <c r="AG440" s="121"/>
      <c r="AH440" s="1"/>
      <c r="AI440" s="21"/>
      <c r="AJ440" s="21"/>
      <c r="AK440" s="21"/>
      <c r="AL440" s="21"/>
      <c r="AM440" s="21"/>
      <c r="AN440" s="21"/>
    </row>
    <row r="441" spans="1:43" s="337" customFormat="1" x14ac:dyDescent="0.2">
      <c r="A441" s="48"/>
      <c r="C441" s="268"/>
      <c r="D441" s="268"/>
      <c r="E441" s="53"/>
      <c r="F441" s="13"/>
      <c r="G441" s="13"/>
      <c r="H441" s="53"/>
      <c r="I441" s="326"/>
      <c r="J441" s="21"/>
      <c r="K441" s="21"/>
      <c r="L441" s="13"/>
      <c r="M441" s="50"/>
      <c r="N441" s="98"/>
      <c r="O441" s="50"/>
      <c r="P441" s="50"/>
      <c r="Q441" s="300"/>
      <c r="R441" s="21"/>
      <c r="S441" s="13"/>
      <c r="T441" s="13"/>
      <c r="U441" s="21"/>
      <c r="V441" s="21"/>
      <c r="W441" s="21"/>
      <c r="X441" s="264"/>
      <c r="Y441" s="180"/>
      <c r="Z441" s="180"/>
      <c r="AA441" s="50"/>
      <c r="AB441" s="65"/>
      <c r="AC441" s="50"/>
      <c r="AD441" s="50"/>
      <c r="AE441" s="19"/>
      <c r="AF441" s="122"/>
      <c r="AG441" s="121"/>
      <c r="AH441" s="1"/>
      <c r="AI441" s="21"/>
      <c r="AJ441" s="21"/>
      <c r="AK441" s="21"/>
      <c r="AL441" s="21"/>
      <c r="AM441" s="21"/>
      <c r="AN441" s="21"/>
    </row>
    <row r="442" spans="1:43" s="337" customFormat="1" x14ac:dyDescent="0.2">
      <c r="A442" s="48"/>
      <c r="C442" s="268"/>
      <c r="D442" s="268"/>
      <c r="E442" s="53"/>
      <c r="F442" s="13"/>
      <c r="G442" s="13"/>
      <c r="H442" s="53"/>
      <c r="I442" s="326"/>
      <c r="J442" s="21"/>
      <c r="K442" s="21"/>
      <c r="L442" s="13"/>
      <c r="M442" s="50"/>
      <c r="N442" s="98"/>
      <c r="O442" s="50"/>
      <c r="P442" s="50"/>
      <c r="Q442" s="300"/>
      <c r="R442" s="21"/>
      <c r="S442" s="13"/>
      <c r="T442" s="13"/>
      <c r="U442" s="21"/>
      <c r="V442" s="21"/>
      <c r="W442" s="21"/>
      <c r="X442" s="264"/>
      <c r="Y442" s="180"/>
      <c r="Z442" s="180"/>
      <c r="AA442" s="50"/>
      <c r="AB442" s="65"/>
      <c r="AC442" s="50"/>
      <c r="AD442" s="50"/>
      <c r="AE442" s="19"/>
      <c r="AF442" s="122"/>
      <c r="AG442" s="121"/>
      <c r="AH442" s="1"/>
      <c r="AI442" s="21"/>
      <c r="AJ442" s="21"/>
      <c r="AK442" s="21"/>
      <c r="AL442" s="21"/>
      <c r="AM442" s="21"/>
      <c r="AN442" s="21"/>
    </row>
    <row r="443" spans="1:43" s="337" customFormat="1" x14ac:dyDescent="0.2">
      <c r="A443" s="48"/>
      <c r="C443" s="268"/>
      <c r="D443" s="268"/>
      <c r="E443" s="53"/>
      <c r="F443" s="13"/>
      <c r="G443" s="13"/>
      <c r="H443" s="53"/>
      <c r="I443" s="326"/>
      <c r="J443" s="21"/>
      <c r="K443" s="21"/>
      <c r="L443" s="13"/>
      <c r="M443" s="50"/>
      <c r="N443" s="98"/>
      <c r="O443" s="50"/>
      <c r="P443" s="50"/>
      <c r="Q443" s="300"/>
      <c r="R443" s="21"/>
      <c r="S443" s="13"/>
      <c r="T443" s="13"/>
      <c r="U443" s="21"/>
      <c r="V443" s="21"/>
      <c r="W443" s="21"/>
      <c r="X443" s="264"/>
      <c r="Y443" s="180"/>
      <c r="Z443" s="180"/>
      <c r="AA443" s="50"/>
      <c r="AB443" s="65"/>
      <c r="AC443" s="50"/>
      <c r="AD443" s="50"/>
      <c r="AE443" s="19"/>
      <c r="AF443" s="122"/>
      <c r="AG443" s="121"/>
      <c r="AH443" s="1"/>
      <c r="AI443" s="21"/>
      <c r="AJ443" s="21"/>
      <c r="AK443" s="21"/>
      <c r="AL443" s="21"/>
      <c r="AM443" s="21"/>
      <c r="AN443" s="21"/>
    </row>
    <row r="444" spans="1:43" s="337" customFormat="1" x14ac:dyDescent="0.2">
      <c r="A444" s="48"/>
      <c r="C444" s="268"/>
      <c r="D444" s="268"/>
      <c r="E444" s="53"/>
      <c r="F444" s="13"/>
      <c r="G444" s="13"/>
      <c r="H444" s="53"/>
      <c r="I444" s="326"/>
      <c r="J444" s="21"/>
      <c r="K444" s="21"/>
      <c r="L444" s="13"/>
      <c r="M444" s="50"/>
      <c r="N444" s="98"/>
      <c r="O444" s="50"/>
      <c r="P444" s="50"/>
      <c r="Q444" s="300"/>
      <c r="R444" s="21"/>
      <c r="S444" s="13"/>
      <c r="T444" s="13"/>
      <c r="U444" s="21"/>
      <c r="V444" s="21"/>
      <c r="W444" s="21"/>
      <c r="X444" s="264"/>
      <c r="Y444" s="180"/>
      <c r="Z444" s="180"/>
      <c r="AA444" s="50"/>
      <c r="AB444" s="65"/>
      <c r="AC444" s="50"/>
      <c r="AD444" s="50"/>
      <c r="AE444" s="19"/>
      <c r="AF444" s="122"/>
      <c r="AG444" s="121"/>
      <c r="AH444" s="1"/>
      <c r="AI444" s="21"/>
      <c r="AJ444" s="21"/>
      <c r="AK444" s="21"/>
      <c r="AL444" s="21"/>
      <c r="AM444" s="21"/>
      <c r="AN444" s="21"/>
      <c r="AP444" s="21"/>
      <c r="AQ444" s="21"/>
    </row>
    <row r="445" spans="1:43" s="337" customFormat="1" x14ac:dyDescent="0.2">
      <c r="A445" s="48"/>
      <c r="C445" s="268"/>
      <c r="D445" s="268"/>
      <c r="E445" s="53"/>
      <c r="F445" s="13"/>
      <c r="G445" s="13"/>
      <c r="H445" s="53"/>
      <c r="I445" s="326"/>
      <c r="J445" s="21"/>
      <c r="K445" s="21"/>
      <c r="L445" s="13"/>
      <c r="M445" s="50"/>
      <c r="N445" s="98"/>
      <c r="O445" s="50"/>
      <c r="P445" s="50"/>
      <c r="Q445" s="300"/>
      <c r="R445" s="21"/>
      <c r="S445" s="13"/>
      <c r="T445" s="13"/>
      <c r="U445" s="21"/>
      <c r="V445" s="21"/>
      <c r="W445" s="21"/>
      <c r="X445" s="264"/>
      <c r="Y445" s="180"/>
      <c r="Z445" s="180"/>
      <c r="AA445" s="50"/>
      <c r="AB445" s="65"/>
      <c r="AC445" s="50"/>
      <c r="AD445" s="50"/>
      <c r="AE445" s="19"/>
      <c r="AF445" s="122"/>
      <c r="AG445" s="121"/>
      <c r="AH445" s="1"/>
      <c r="AI445" s="21"/>
      <c r="AJ445" s="21"/>
      <c r="AK445" s="21"/>
      <c r="AL445" s="21"/>
      <c r="AM445" s="21"/>
      <c r="AN445" s="21"/>
      <c r="AP445" s="21"/>
      <c r="AQ445" s="21"/>
    </row>
    <row r="446" spans="1:43" x14ac:dyDescent="0.2">
      <c r="A446" s="48"/>
      <c r="AO446" s="337"/>
    </row>
    <row r="447" spans="1:43" x14ac:dyDescent="0.2">
      <c r="A447" s="48"/>
      <c r="AO447" s="337"/>
    </row>
    <row r="448" spans="1:43" x14ac:dyDescent="0.2">
      <c r="A448" s="48"/>
      <c r="AO448" s="337"/>
    </row>
    <row r="449" spans="1:43" x14ac:dyDescent="0.2">
      <c r="A449" s="48"/>
      <c r="AO449" s="337"/>
    </row>
    <row r="450" spans="1:43" x14ac:dyDescent="0.2">
      <c r="A450" s="48"/>
      <c r="AO450" s="337"/>
    </row>
    <row r="451" spans="1:43" x14ac:dyDescent="0.2">
      <c r="A451" s="48"/>
      <c r="AO451" s="337"/>
    </row>
    <row r="452" spans="1:43" x14ac:dyDescent="0.2">
      <c r="A452" s="48"/>
      <c r="AO452" s="337"/>
      <c r="AP452" s="337"/>
      <c r="AQ452" s="337"/>
    </row>
    <row r="453" spans="1:43" x14ac:dyDescent="0.2">
      <c r="A453" s="48"/>
      <c r="AO453" s="337"/>
      <c r="AP453" s="337"/>
      <c r="AQ453" s="337"/>
    </row>
    <row r="454" spans="1:43" s="337" customFormat="1" x14ac:dyDescent="0.2">
      <c r="A454" s="48"/>
      <c r="C454" s="268"/>
      <c r="D454" s="268"/>
      <c r="E454" s="53"/>
      <c r="F454" s="13"/>
      <c r="G454" s="13"/>
      <c r="H454" s="53"/>
      <c r="I454" s="326"/>
      <c r="J454" s="21"/>
      <c r="K454" s="21"/>
      <c r="L454" s="13"/>
      <c r="M454" s="50"/>
      <c r="N454" s="98"/>
      <c r="O454" s="50"/>
      <c r="P454" s="50"/>
      <c r="Q454" s="300"/>
      <c r="R454" s="21"/>
      <c r="S454" s="13"/>
      <c r="T454" s="13"/>
      <c r="U454" s="21"/>
      <c r="V454" s="21"/>
      <c r="W454" s="21"/>
      <c r="X454" s="264"/>
      <c r="Y454" s="180"/>
      <c r="Z454" s="180"/>
      <c r="AA454" s="50"/>
      <c r="AB454" s="65"/>
      <c r="AC454" s="50"/>
      <c r="AD454" s="50"/>
      <c r="AE454" s="19"/>
      <c r="AF454" s="122"/>
      <c r="AG454" s="121"/>
      <c r="AH454" s="1"/>
      <c r="AI454" s="21"/>
      <c r="AJ454" s="21"/>
      <c r="AK454" s="21"/>
      <c r="AL454" s="21"/>
      <c r="AM454" s="21"/>
      <c r="AN454" s="21"/>
    </row>
    <row r="455" spans="1:43" s="337" customFormat="1" x14ac:dyDescent="0.2">
      <c r="A455" s="48"/>
      <c r="C455" s="268"/>
      <c r="D455" s="268"/>
      <c r="E455" s="53"/>
      <c r="F455" s="13"/>
      <c r="G455" s="13"/>
      <c r="H455" s="53"/>
      <c r="I455" s="326"/>
      <c r="J455" s="21"/>
      <c r="K455" s="21"/>
      <c r="L455" s="13"/>
      <c r="M455" s="50"/>
      <c r="N455" s="98"/>
      <c r="O455" s="50"/>
      <c r="P455" s="50"/>
      <c r="Q455" s="300"/>
      <c r="R455" s="21"/>
      <c r="S455" s="13"/>
      <c r="T455" s="13"/>
      <c r="U455" s="21"/>
      <c r="V455" s="21"/>
      <c r="W455" s="21"/>
      <c r="X455" s="264"/>
      <c r="Y455" s="180"/>
      <c r="Z455" s="180"/>
      <c r="AA455" s="50"/>
      <c r="AB455" s="65"/>
      <c r="AC455" s="50"/>
      <c r="AD455" s="50"/>
      <c r="AE455" s="19"/>
      <c r="AF455" s="122"/>
      <c r="AG455" s="121"/>
      <c r="AH455" s="1"/>
      <c r="AI455" s="21"/>
      <c r="AJ455" s="21"/>
      <c r="AK455" s="21"/>
      <c r="AL455" s="21"/>
      <c r="AM455" s="21"/>
      <c r="AN455" s="21"/>
    </row>
    <row r="456" spans="1:43" s="337" customFormat="1" x14ac:dyDescent="0.2">
      <c r="A456" s="48"/>
      <c r="C456" s="268"/>
      <c r="D456" s="268"/>
      <c r="E456" s="53"/>
      <c r="F456" s="13"/>
      <c r="G456" s="13"/>
      <c r="H456" s="53"/>
      <c r="I456" s="326"/>
      <c r="J456" s="21"/>
      <c r="K456" s="21"/>
      <c r="L456" s="13"/>
      <c r="M456" s="50"/>
      <c r="N456" s="98"/>
      <c r="O456" s="50"/>
      <c r="P456" s="50"/>
      <c r="Q456" s="300"/>
      <c r="R456" s="21"/>
      <c r="S456" s="13"/>
      <c r="T456" s="13"/>
      <c r="U456" s="21"/>
      <c r="V456" s="21"/>
      <c r="W456" s="21"/>
      <c r="X456" s="264"/>
      <c r="Y456" s="180"/>
      <c r="Z456" s="180"/>
      <c r="AA456" s="50"/>
      <c r="AB456" s="65"/>
      <c r="AC456" s="50"/>
      <c r="AD456" s="50"/>
      <c r="AE456" s="19"/>
      <c r="AF456" s="122"/>
      <c r="AG456" s="121"/>
      <c r="AH456" s="1"/>
      <c r="AI456" s="21"/>
      <c r="AJ456" s="21"/>
      <c r="AK456" s="21"/>
      <c r="AL456" s="21"/>
      <c r="AM456" s="21"/>
      <c r="AN456" s="21"/>
    </row>
    <row r="457" spans="1:43" s="337" customFormat="1" x14ac:dyDescent="0.2">
      <c r="A457" s="48"/>
      <c r="C457" s="268"/>
      <c r="D457" s="268"/>
      <c r="E457" s="53"/>
      <c r="F457" s="13"/>
      <c r="G457" s="13"/>
      <c r="H457" s="53"/>
      <c r="I457" s="326"/>
      <c r="J457" s="21"/>
      <c r="K457" s="21"/>
      <c r="L457" s="13"/>
      <c r="M457" s="50"/>
      <c r="N457" s="98"/>
      <c r="O457" s="50"/>
      <c r="P457" s="50"/>
      <c r="Q457" s="300"/>
      <c r="R457" s="21"/>
      <c r="S457" s="13"/>
      <c r="T457" s="13"/>
      <c r="U457" s="21"/>
      <c r="V457" s="21"/>
      <c r="W457" s="21"/>
      <c r="X457" s="264"/>
      <c r="Y457" s="180"/>
      <c r="Z457" s="180"/>
      <c r="AA457" s="50"/>
      <c r="AB457" s="65"/>
      <c r="AC457" s="50"/>
      <c r="AD457" s="50"/>
      <c r="AE457" s="19"/>
      <c r="AF457" s="122"/>
      <c r="AG457" s="121"/>
      <c r="AH457" s="1"/>
      <c r="AI457" s="21"/>
      <c r="AJ457" s="21"/>
      <c r="AK457" s="21"/>
      <c r="AL457" s="21"/>
      <c r="AM457" s="21"/>
      <c r="AN457" s="21"/>
    </row>
    <row r="458" spans="1:43" s="337" customFormat="1" x14ac:dyDescent="0.2">
      <c r="A458" s="48"/>
      <c r="C458" s="268"/>
      <c r="D458" s="268"/>
      <c r="E458" s="53"/>
      <c r="F458" s="13"/>
      <c r="G458" s="13"/>
      <c r="H458" s="53"/>
      <c r="I458" s="326"/>
      <c r="J458" s="21"/>
      <c r="K458" s="21"/>
      <c r="L458" s="13"/>
      <c r="M458" s="50"/>
      <c r="N458" s="98"/>
      <c r="O458" s="50"/>
      <c r="P458" s="50"/>
      <c r="Q458" s="300"/>
      <c r="R458" s="21"/>
      <c r="S458" s="13"/>
      <c r="T458" s="13"/>
      <c r="U458" s="21"/>
      <c r="V458" s="21"/>
      <c r="W458" s="21"/>
      <c r="X458" s="264"/>
      <c r="Y458" s="180"/>
      <c r="Z458" s="180"/>
      <c r="AA458" s="50"/>
      <c r="AB458" s="65"/>
      <c r="AC458" s="50"/>
      <c r="AD458" s="50"/>
      <c r="AE458" s="19"/>
      <c r="AF458" s="122"/>
      <c r="AG458" s="121"/>
      <c r="AH458" s="1"/>
      <c r="AI458" s="21"/>
      <c r="AJ458" s="21"/>
      <c r="AK458" s="21"/>
      <c r="AL458" s="21"/>
      <c r="AM458" s="21"/>
      <c r="AN458" s="21"/>
    </row>
    <row r="459" spans="1:43" s="337" customFormat="1" x14ac:dyDescent="0.2">
      <c r="A459" s="48"/>
      <c r="C459" s="268"/>
      <c r="D459" s="268"/>
      <c r="E459" s="53"/>
      <c r="F459" s="13"/>
      <c r="G459" s="13"/>
      <c r="H459" s="53"/>
      <c r="I459" s="326"/>
      <c r="J459" s="21"/>
      <c r="K459" s="21"/>
      <c r="L459" s="13"/>
      <c r="M459" s="50"/>
      <c r="N459" s="98"/>
      <c r="O459" s="50"/>
      <c r="P459" s="50"/>
      <c r="Q459" s="300"/>
      <c r="R459" s="21"/>
      <c r="S459" s="13"/>
      <c r="T459" s="13"/>
      <c r="U459" s="21"/>
      <c r="V459" s="21"/>
      <c r="W459" s="21"/>
      <c r="X459" s="264"/>
      <c r="Y459" s="180"/>
      <c r="Z459" s="180"/>
      <c r="AA459" s="50"/>
      <c r="AB459" s="65"/>
      <c r="AC459" s="50"/>
      <c r="AD459" s="50"/>
      <c r="AE459" s="19"/>
      <c r="AF459" s="122"/>
      <c r="AG459" s="121"/>
      <c r="AH459" s="1"/>
      <c r="AI459" s="21"/>
      <c r="AJ459" s="21"/>
      <c r="AK459" s="21"/>
      <c r="AL459" s="21"/>
      <c r="AM459" s="21"/>
      <c r="AN459" s="21"/>
    </row>
    <row r="460" spans="1:43" s="337" customFormat="1" x14ac:dyDescent="0.2">
      <c r="A460" s="48"/>
      <c r="C460" s="268"/>
      <c r="D460" s="268"/>
      <c r="E460" s="53"/>
      <c r="F460" s="13"/>
      <c r="G460" s="13"/>
      <c r="H460" s="53"/>
      <c r="I460" s="326"/>
      <c r="J460" s="21"/>
      <c r="K460" s="21"/>
      <c r="L460" s="13"/>
      <c r="M460" s="50"/>
      <c r="N460" s="98"/>
      <c r="O460" s="50"/>
      <c r="P460" s="50"/>
      <c r="Q460" s="300"/>
      <c r="R460" s="21"/>
      <c r="S460" s="13"/>
      <c r="T460" s="13"/>
      <c r="U460" s="21"/>
      <c r="V460" s="21"/>
      <c r="W460" s="21"/>
      <c r="X460" s="264"/>
      <c r="Y460" s="180"/>
      <c r="Z460" s="180"/>
      <c r="AA460" s="50"/>
      <c r="AB460" s="65"/>
      <c r="AC460" s="50"/>
      <c r="AD460" s="50"/>
      <c r="AE460" s="19"/>
      <c r="AF460" s="122"/>
      <c r="AG460" s="121"/>
      <c r="AH460" s="1"/>
      <c r="AI460" s="21"/>
      <c r="AJ460" s="21"/>
      <c r="AK460" s="21"/>
      <c r="AL460" s="21"/>
      <c r="AM460" s="21"/>
      <c r="AN460" s="21"/>
    </row>
    <row r="461" spans="1:43" s="337" customFormat="1" x14ac:dyDescent="0.2">
      <c r="A461" s="48"/>
      <c r="C461" s="268"/>
      <c r="D461" s="268"/>
      <c r="E461" s="53"/>
      <c r="F461" s="13"/>
      <c r="G461" s="13"/>
      <c r="H461" s="53"/>
      <c r="I461" s="326"/>
      <c r="J461" s="21"/>
      <c r="K461" s="21"/>
      <c r="L461" s="13"/>
      <c r="M461" s="50"/>
      <c r="N461" s="98"/>
      <c r="O461" s="50"/>
      <c r="P461" s="50"/>
      <c r="Q461" s="300"/>
      <c r="R461" s="21"/>
      <c r="S461" s="13"/>
      <c r="T461" s="13"/>
      <c r="U461" s="21"/>
      <c r="V461" s="21"/>
      <c r="W461" s="21"/>
      <c r="X461" s="264"/>
      <c r="Y461" s="180"/>
      <c r="Z461" s="180"/>
      <c r="AA461" s="50"/>
      <c r="AB461" s="65"/>
      <c r="AC461" s="50"/>
      <c r="AD461" s="50"/>
      <c r="AE461" s="19"/>
      <c r="AF461" s="122"/>
      <c r="AG461" s="121"/>
      <c r="AH461" s="1"/>
      <c r="AI461" s="21"/>
      <c r="AJ461" s="21"/>
      <c r="AK461" s="21"/>
      <c r="AL461" s="21"/>
      <c r="AM461" s="21"/>
      <c r="AN461" s="21"/>
    </row>
    <row r="462" spans="1:43" s="337" customFormat="1" x14ac:dyDescent="0.2">
      <c r="A462" s="48"/>
      <c r="C462" s="268"/>
      <c r="D462" s="268"/>
      <c r="E462" s="53"/>
      <c r="F462" s="13"/>
      <c r="G462" s="13"/>
      <c r="H462" s="53"/>
      <c r="I462" s="326"/>
      <c r="J462" s="21"/>
      <c r="K462" s="21"/>
      <c r="L462" s="13"/>
      <c r="M462" s="50"/>
      <c r="N462" s="98"/>
      <c r="O462" s="50"/>
      <c r="P462" s="50"/>
      <c r="Q462" s="300"/>
      <c r="R462" s="21"/>
      <c r="S462" s="13"/>
      <c r="T462" s="13"/>
      <c r="U462" s="21"/>
      <c r="V462" s="21"/>
      <c r="W462" s="21"/>
      <c r="X462" s="264"/>
      <c r="Y462" s="180"/>
      <c r="Z462" s="180"/>
      <c r="AA462" s="50"/>
      <c r="AB462" s="65"/>
      <c r="AC462" s="50"/>
      <c r="AD462" s="50"/>
      <c r="AE462" s="19"/>
      <c r="AF462" s="122"/>
      <c r="AG462" s="121"/>
      <c r="AH462" s="1"/>
      <c r="AI462" s="21"/>
      <c r="AJ462" s="21"/>
      <c r="AK462" s="21"/>
      <c r="AL462" s="21"/>
      <c r="AM462" s="21"/>
      <c r="AN462" s="21"/>
    </row>
    <row r="463" spans="1:43" s="337" customFormat="1" x14ac:dyDescent="0.2">
      <c r="A463" s="48"/>
      <c r="C463" s="268"/>
      <c r="D463" s="268"/>
      <c r="E463" s="53"/>
      <c r="F463" s="13"/>
      <c r="G463" s="13"/>
      <c r="H463" s="53"/>
      <c r="I463" s="326"/>
      <c r="J463" s="21"/>
      <c r="K463" s="21"/>
      <c r="L463" s="13"/>
      <c r="M463" s="50"/>
      <c r="N463" s="98"/>
      <c r="O463" s="50"/>
      <c r="P463" s="50"/>
      <c r="Q463" s="300"/>
      <c r="R463" s="21"/>
      <c r="S463" s="13"/>
      <c r="T463" s="13"/>
      <c r="U463" s="21"/>
      <c r="V463" s="21"/>
      <c r="W463" s="21"/>
      <c r="X463" s="264"/>
      <c r="Y463" s="180"/>
      <c r="Z463" s="180"/>
      <c r="AA463" s="50"/>
      <c r="AB463" s="65"/>
      <c r="AC463" s="50"/>
      <c r="AD463" s="50"/>
      <c r="AE463" s="19"/>
      <c r="AF463" s="122"/>
      <c r="AG463" s="121"/>
      <c r="AH463" s="1"/>
      <c r="AI463" s="21"/>
      <c r="AJ463" s="21"/>
      <c r="AK463" s="21"/>
      <c r="AL463" s="21"/>
      <c r="AM463" s="21"/>
      <c r="AN463" s="21"/>
    </row>
    <row r="464" spans="1:43" s="337" customFormat="1" x14ac:dyDescent="0.2">
      <c r="A464" s="48"/>
      <c r="C464" s="268"/>
      <c r="D464" s="268"/>
      <c r="E464" s="53"/>
      <c r="F464" s="13"/>
      <c r="G464" s="13"/>
      <c r="H464" s="53"/>
      <c r="I464" s="326"/>
      <c r="J464" s="21"/>
      <c r="K464" s="21"/>
      <c r="L464" s="13"/>
      <c r="M464" s="50"/>
      <c r="N464" s="98"/>
      <c r="O464" s="50"/>
      <c r="P464" s="50"/>
      <c r="Q464" s="300"/>
      <c r="R464" s="21"/>
      <c r="S464" s="13"/>
      <c r="T464" s="13"/>
      <c r="U464" s="21"/>
      <c r="V464" s="21"/>
      <c r="W464" s="21"/>
      <c r="X464" s="264"/>
      <c r="Y464" s="180"/>
      <c r="Z464" s="180"/>
      <c r="AA464" s="50"/>
      <c r="AB464" s="65"/>
      <c r="AC464" s="50"/>
      <c r="AD464" s="50"/>
      <c r="AE464" s="19"/>
      <c r="AF464" s="122"/>
      <c r="AG464" s="121"/>
      <c r="AH464" s="1"/>
      <c r="AI464" s="21"/>
      <c r="AJ464" s="21"/>
      <c r="AK464" s="21"/>
      <c r="AL464" s="21"/>
      <c r="AM464" s="21"/>
      <c r="AN464" s="21"/>
    </row>
    <row r="465" spans="1:43" s="337" customFormat="1" x14ac:dyDescent="0.2">
      <c r="A465" s="48"/>
      <c r="C465" s="268"/>
      <c r="D465" s="268"/>
      <c r="E465" s="53"/>
      <c r="F465" s="13"/>
      <c r="G465" s="13"/>
      <c r="H465" s="53"/>
      <c r="I465" s="326"/>
      <c r="J465" s="21"/>
      <c r="K465" s="21"/>
      <c r="L465" s="13"/>
      <c r="M465" s="50"/>
      <c r="N465" s="98"/>
      <c r="O465" s="50"/>
      <c r="P465" s="50"/>
      <c r="Q465" s="300"/>
      <c r="R465" s="21"/>
      <c r="S465" s="13"/>
      <c r="T465" s="13"/>
      <c r="U465" s="21"/>
      <c r="V465" s="21"/>
      <c r="W465" s="21"/>
      <c r="X465" s="264"/>
      <c r="Y465" s="180"/>
      <c r="Z465" s="180"/>
      <c r="AA465" s="50"/>
      <c r="AB465" s="65"/>
      <c r="AC465" s="50"/>
      <c r="AD465" s="50"/>
      <c r="AE465" s="19"/>
      <c r="AF465" s="122"/>
      <c r="AG465" s="121"/>
      <c r="AH465" s="1"/>
      <c r="AI465" s="21"/>
      <c r="AJ465" s="21"/>
      <c r="AK465" s="21"/>
      <c r="AL465" s="21"/>
      <c r="AM465" s="21"/>
      <c r="AN465" s="21"/>
    </row>
    <row r="466" spans="1:43" s="337" customFormat="1" x14ac:dyDescent="0.2">
      <c r="A466" s="48"/>
      <c r="C466" s="268"/>
      <c r="D466" s="268"/>
      <c r="E466" s="53"/>
      <c r="F466" s="13"/>
      <c r="G466" s="13"/>
      <c r="H466" s="53"/>
      <c r="I466" s="326"/>
      <c r="J466" s="21"/>
      <c r="K466" s="21"/>
      <c r="L466" s="13"/>
      <c r="M466" s="50"/>
      <c r="N466" s="98"/>
      <c r="O466" s="50"/>
      <c r="P466" s="50"/>
      <c r="Q466" s="300"/>
      <c r="R466" s="21"/>
      <c r="S466" s="13"/>
      <c r="T466" s="13"/>
      <c r="U466" s="21"/>
      <c r="V466" s="21"/>
      <c r="W466" s="21"/>
      <c r="X466" s="264"/>
      <c r="Y466" s="180"/>
      <c r="Z466" s="180"/>
      <c r="AA466" s="50"/>
      <c r="AB466" s="65"/>
      <c r="AC466" s="50"/>
      <c r="AD466" s="50"/>
      <c r="AE466" s="19"/>
      <c r="AF466" s="122"/>
      <c r="AG466" s="121"/>
      <c r="AH466" s="1"/>
      <c r="AI466" s="21"/>
      <c r="AJ466" s="21"/>
      <c r="AK466" s="21"/>
      <c r="AL466" s="21"/>
      <c r="AM466" s="21"/>
      <c r="AN466" s="21"/>
    </row>
    <row r="467" spans="1:43" s="337" customFormat="1" x14ac:dyDescent="0.2">
      <c r="A467" s="48"/>
      <c r="C467" s="268"/>
      <c r="D467" s="268"/>
      <c r="E467" s="53"/>
      <c r="F467" s="13"/>
      <c r="G467" s="13"/>
      <c r="H467" s="53"/>
      <c r="I467" s="326"/>
      <c r="J467" s="21"/>
      <c r="K467" s="21"/>
      <c r="L467" s="13"/>
      <c r="M467" s="50"/>
      <c r="N467" s="98"/>
      <c r="O467" s="50"/>
      <c r="P467" s="50"/>
      <c r="Q467" s="300"/>
      <c r="R467" s="21"/>
      <c r="S467" s="13"/>
      <c r="T467" s="13"/>
      <c r="U467" s="21"/>
      <c r="V467" s="21"/>
      <c r="W467" s="21"/>
      <c r="X467" s="264"/>
      <c r="Y467" s="180"/>
      <c r="Z467" s="180"/>
      <c r="AA467" s="50"/>
      <c r="AB467" s="65"/>
      <c r="AC467" s="50"/>
      <c r="AD467" s="50"/>
      <c r="AE467" s="19"/>
      <c r="AF467" s="122"/>
      <c r="AG467" s="121"/>
      <c r="AH467" s="1"/>
      <c r="AI467" s="21"/>
      <c r="AJ467" s="21"/>
      <c r="AK467" s="21"/>
      <c r="AL467" s="21"/>
      <c r="AM467" s="21"/>
      <c r="AN467" s="21"/>
    </row>
    <row r="468" spans="1:43" s="337" customFormat="1" x14ac:dyDescent="0.2">
      <c r="A468" s="48"/>
      <c r="C468" s="268"/>
      <c r="D468" s="268"/>
      <c r="E468" s="53"/>
      <c r="F468" s="13"/>
      <c r="G468" s="13"/>
      <c r="H468" s="53"/>
      <c r="I468" s="326"/>
      <c r="J468" s="21"/>
      <c r="K468" s="21"/>
      <c r="L468" s="13"/>
      <c r="M468" s="50"/>
      <c r="N468" s="98"/>
      <c r="O468" s="50"/>
      <c r="P468" s="50"/>
      <c r="Q468" s="300"/>
      <c r="R468" s="21"/>
      <c r="S468" s="13"/>
      <c r="T468" s="13"/>
      <c r="U468" s="21"/>
      <c r="V468" s="21"/>
      <c r="W468" s="21"/>
      <c r="X468" s="264"/>
      <c r="Y468" s="180"/>
      <c r="Z468" s="180"/>
      <c r="AA468" s="50"/>
      <c r="AB468" s="65"/>
      <c r="AC468" s="50"/>
      <c r="AD468" s="50"/>
      <c r="AE468" s="19"/>
      <c r="AF468" s="122"/>
      <c r="AG468" s="121"/>
      <c r="AH468" s="1"/>
      <c r="AI468" s="21"/>
      <c r="AJ468" s="21"/>
      <c r="AK468" s="21"/>
      <c r="AL468" s="21"/>
      <c r="AM468" s="21"/>
      <c r="AN468" s="21"/>
    </row>
    <row r="469" spans="1:43" s="337" customFormat="1" x14ac:dyDescent="0.2">
      <c r="A469" s="48"/>
      <c r="C469" s="268"/>
      <c r="D469" s="268"/>
      <c r="E469" s="53"/>
      <c r="F469" s="13"/>
      <c r="G469" s="13"/>
      <c r="H469" s="53"/>
      <c r="I469" s="326"/>
      <c r="J469" s="21"/>
      <c r="K469" s="21"/>
      <c r="L469" s="13"/>
      <c r="M469" s="50"/>
      <c r="N469" s="98"/>
      <c r="O469" s="50"/>
      <c r="P469" s="50"/>
      <c r="Q469" s="300"/>
      <c r="R469" s="21"/>
      <c r="S469" s="13"/>
      <c r="T469" s="13"/>
      <c r="U469" s="21"/>
      <c r="V469" s="21"/>
      <c r="W469" s="21"/>
      <c r="X469" s="264"/>
      <c r="Y469" s="180"/>
      <c r="Z469" s="180"/>
      <c r="AA469" s="50"/>
      <c r="AB469" s="65"/>
      <c r="AC469" s="50"/>
      <c r="AD469" s="50"/>
      <c r="AE469" s="19"/>
      <c r="AF469" s="122"/>
      <c r="AG469" s="121"/>
      <c r="AH469" s="1"/>
      <c r="AI469" s="21"/>
      <c r="AJ469" s="21"/>
      <c r="AK469" s="21"/>
      <c r="AL469" s="21"/>
      <c r="AM469" s="21"/>
      <c r="AN469" s="21"/>
    </row>
    <row r="470" spans="1:43" s="337" customFormat="1" x14ac:dyDescent="0.2">
      <c r="A470" s="48"/>
      <c r="C470" s="268"/>
      <c r="D470" s="268"/>
      <c r="E470" s="53"/>
      <c r="F470" s="13"/>
      <c r="G470" s="13"/>
      <c r="H470" s="53"/>
      <c r="I470" s="326"/>
      <c r="J470" s="21"/>
      <c r="K470" s="21"/>
      <c r="L470" s="13"/>
      <c r="M470" s="50"/>
      <c r="N470" s="98"/>
      <c r="O470" s="50"/>
      <c r="P470" s="50"/>
      <c r="Q470" s="300"/>
      <c r="R470" s="21"/>
      <c r="S470" s="13"/>
      <c r="T470" s="13"/>
      <c r="U470" s="21"/>
      <c r="V470" s="21"/>
      <c r="W470" s="21"/>
      <c r="X470" s="264"/>
      <c r="Y470" s="180"/>
      <c r="Z470" s="180"/>
      <c r="AA470" s="50"/>
      <c r="AB470" s="65"/>
      <c r="AC470" s="50"/>
      <c r="AD470" s="50"/>
      <c r="AE470" s="19"/>
      <c r="AF470" s="122"/>
      <c r="AG470" s="121"/>
      <c r="AH470" s="1"/>
      <c r="AI470" s="21"/>
      <c r="AJ470" s="21"/>
      <c r="AK470" s="21"/>
      <c r="AL470" s="21"/>
      <c r="AM470" s="21"/>
      <c r="AN470" s="21"/>
    </row>
    <row r="471" spans="1:43" s="337" customFormat="1" x14ac:dyDescent="0.2">
      <c r="A471" s="48"/>
      <c r="C471" s="268"/>
      <c r="D471" s="268"/>
      <c r="E471" s="53"/>
      <c r="F471" s="13"/>
      <c r="G471" s="13"/>
      <c r="H471" s="53"/>
      <c r="I471" s="326"/>
      <c r="J471" s="21"/>
      <c r="K471" s="21"/>
      <c r="L471" s="13"/>
      <c r="M471" s="50"/>
      <c r="N471" s="98"/>
      <c r="O471" s="50"/>
      <c r="P471" s="50"/>
      <c r="Q471" s="300"/>
      <c r="R471" s="21"/>
      <c r="S471" s="13"/>
      <c r="T471" s="13"/>
      <c r="U471" s="21"/>
      <c r="V471" s="21"/>
      <c r="W471" s="21"/>
      <c r="X471" s="264"/>
      <c r="Y471" s="180"/>
      <c r="Z471" s="180"/>
      <c r="AA471" s="50"/>
      <c r="AB471" s="65"/>
      <c r="AC471" s="50"/>
      <c r="AD471" s="50"/>
      <c r="AE471" s="19"/>
      <c r="AF471" s="122"/>
      <c r="AG471" s="121"/>
      <c r="AH471" s="1"/>
      <c r="AI471" s="21"/>
      <c r="AJ471" s="21"/>
      <c r="AK471" s="21"/>
      <c r="AL471" s="21"/>
      <c r="AM471" s="21"/>
      <c r="AN471" s="21"/>
    </row>
    <row r="472" spans="1:43" s="337" customFormat="1" x14ac:dyDescent="0.2">
      <c r="A472" s="48"/>
      <c r="C472" s="268"/>
      <c r="D472" s="268"/>
      <c r="E472" s="53"/>
      <c r="F472" s="13"/>
      <c r="G472" s="13"/>
      <c r="H472" s="53"/>
      <c r="I472" s="326"/>
      <c r="J472" s="21"/>
      <c r="K472" s="21"/>
      <c r="L472" s="13"/>
      <c r="M472" s="50"/>
      <c r="N472" s="98"/>
      <c r="O472" s="50"/>
      <c r="P472" s="50"/>
      <c r="Q472" s="300"/>
      <c r="R472" s="21"/>
      <c r="S472" s="13"/>
      <c r="T472" s="13"/>
      <c r="U472" s="21"/>
      <c r="V472" s="21"/>
      <c r="W472" s="21"/>
      <c r="X472" s="264"/>
      <c r="Y472" s="180"/>
      <c r="Z472" s="180"/>
      <c r="AA472" s="50"/>
      <c r="AB472" s="65"/>
      <c r="AC472" s="50"/>
      <c r="AD472" s="50"/>
      <c r="AE472" s="19"/>
      <c r="AF472" s="122"/>
      <c r="AG472" s="121"/>
      <c r="AH472" s="1"/>
      <c r="AI472" s="21"/>
      <c r="AJ472" s="21"/>
      <c r="AK472" s="21"/>
      <c r="AL472" s="21"/>
      <c r="AM472" s="21"/>
      <c r="AN472" s="21"/>
    </row>
    <row r="473" spans="1:43" s="337" customFormat="1" x14ac:dyDescent="0.2">
      <c r="A473" s="48"/>
      <c r="C473" s="268"/>
      <c r="D473" s="268"/>
      <c r="E473" s="53"/>
      <c r="F473" s="13"/>
      <c r="G473" s="13"/>
      <c r="H473" s="53"/>
      <c r="I473" s="326"/>
      <c r="J473" s="21"/>
      <c r="K473" s="21"/>
      <c r="L473" s="13"/>
      <c r="M473" s="50"/>
      <c r="N473" s="98"/>
      <c r="O473" s="50"/>
      <c r="P473" s="50"/>
      <c r="Q473" s="300"/>
      <c r="R473" s="21"/>
      <c r="S473" s="13"/>
      <c r="T473" s="13"/>
      <c r="U473" s="21"/>
      <c r="V473" s="21"/>
      <c r="W473" s="21"/>
      <c r="X473" s="264"/>
      <c r="Y473" s="180"/>
      <c r="Z473" s="180"/>
      <c r="AA473" s="50"/>
      <c r="AB473" s="65"/>
      <c r="AC473" s="50"/>
      <c r="AD473" s="50"/>
      <c r="AE473" s="19"/>
      <c r="AF473" s="122"/>
      <c r="AG473" s="121"/>
      <c r="AH473" s="1"/>
      <c r="AI473" s="21"/>
      <c r="AJ473" s="21"/>
      <c r="AK473" s="21"/>
      <c r="AL473" s="21"/>
      <c r="AM473" s="21"/>
      <c r="AN473" s="21"/>
    </row>
    <row r="474" spans="1:43" s="337" customFormat="1" x14ac:dyDescent="0.2">
      <c r="A474" s="48"/>
      <c r="C474" s="268"/>
      <c r="D474" s="268"/>
      <c r="E474" s="53"/>
      <c r="F474" s="13"/>
      <c r="G474" s="13"/>
      <c r="H474" s="53"/>
      <c r="I474" s="326"/>
      <c r="J474" s="21"/>
      <c r="K474" s="21"/>
      <c r="L474" s="13"/>
      <c r="M474" s="50"/>
      <c r="N474" s="98"/>
      <c r="O474" s="50"/>
      <c r="P474" s="50"/>
      <c r="Q474" s="300"/>
      <c r="R474" s="21"/>
      <c r="S474" s="13"/>
      <c r="T474" s="13"/>
      <c r="U474" s="21"/>
      <c r="V474" s="21"/>
      <c r="W474" s="21"/>
      <c r="X474" s="264"/>
      <c r="Y474" s="180"/>
      <c r="Z474" s="180"/>
      <c r="AA474" s="50"/>
      <c r="AB474" s="65"/>
      <c r="AC474" s="50"/>
      <c r="AD474" s="50"/>
      <c r="AE474" s="19"/>
      <c r="AF474" s="122"/>
      <c r="AG474" s="121"/>
      <c r="AH474" s="1"/>
      <c r="AI474" s="21"/>
      <c r="AJ474" s="21"/>
      <c r="AK474" s="21"/>
      <c r="AL474" s="21"/>
      <c r="AM474" s="21"/>
      <c r="AN474" s="21"/>
    </row>
    <row r="475" spans="1:43" s="337" customFormat="1" x14ac:dyDescent="0.2">
      <c r="A475" s="48"/>
      <c r="C475" s="268"/>
      <c r="D475" s="268"/>
      <c r="E475" s="53"/>
      <c r="F475" s="13"/>
      <c r="G475" s="13"/>
      <c r="H475" s="53"/>
      <c r="I475" s="326"/>
      <c r="J475" s="21"/>
      <c r="K475" s="21"/>
      <c r="L475" s="13"/>
      <c r="M475" s="50"/>
      <c r="N475" s="98"/>
      <c r="O475" s="50"/>
      <c r="P475" s="50"/>
      <c r="Q475" s="300"/>
      <c r="R475" s="21"/>
      <c r="S475" s="13"/>
      <c r="T475" s="13"/>
      <c r="U475" s="21"/>
      <c r="V475" s="21"/>
      <c r="W475" s="21"/>
      <c r="X475" s="264"/>
      <c r="Y475" s="180"/>
      <c r="Z475" s="180"/>
      <c r="AA475" s="50"/>
      <c r="AB475" s="65"/>
      <c r="AC475" s="50"/>
      <c r="AD475" s="50"/>
      <c r="AE475" s="19"/>
      <c r="AF475" s="122"/>
      <c r="AG475" s="121"/>
      <c r="AH475" s="1"/>
      <c r="AI475" s="21"/>
      <c r="AJ475" s="21"/>
      <c r="AK475" s="21"/>
      <c r="AL475" s="21"/>
      <c r="AM475" s="21"/>
      <c r="AN475" s="21"/>
    </row>
    <row r="476" spans="1:43" s="337" customFormat="1" x14ac:dyDescent="0.2">
      <c r="A476" s="48"/>
      <c r="C476" s="268"/>
      <c r="D476" s="268"/>
      <c r="E476" s="53"/>
      <c r="F476" s="13"/>
      <c r="G476" s="13"/>
      <c r="H476" s="53"/>
      <c r="I476" s="326"/>
      <c r="J476" s="21"/>
      <c r="K476" s="21"/>
      <c r="L476" s="13"/>
      <c r="M476" s="50"/>
      <c r="N476" s="98"/>
      <c r="O476" s="50"/>
      <c r="P476" s="50"/>
      <c r="Q476" s="300"/>
      <c r="R476" s="21"/>
      <c r="S476" s="13"/>
      <c r="T476" s="13"/>
      <c r="U476" s="21"/>
      <c r="V476" s="21"/>
      <c r="W476" s="21"/>
      <c r="X476" s="264"/>
      <c r="Y476" s="180"/>
      <c r="Z476" s="180"/>
      <c r="AA476" s="50"/>
      <c r="AB476" s="65"/>
      <c r="AC476" s="50"/>
      <c r="AD476" s="50"/>
      <c r="AE476" s="19"/>
      <c r="AF476" s="122"/>
      <c r="AG476" s="121"/>
      <c r="AH476" s="1"/>
      <c r="AI476" s="21"/>
      <c r="AJ476" s="21"/>
      <c r="AK476" s="21"/>
      <c r="AL476" s="21"/>
      <c r="AM476" s="21"/>
      <c r="AN476" s="21"/>
    </row>
    <row r="477" spans="1:43" s="337" customFormat="1" x14ac:dyDescent="0.2">
      <c r="A477" s="48"/>
      <c r="C477" s="268"/>
      <c r="D477" s="268"/>
      <c r="E477" s="53"/>
      <c r="F477" s="13"/>
      <c r="G477" s="13"/>
      <c r="H477" s="53"/>
      <c r="I477" s="326"/>
      <c r="J477" s="21"/>
      <c r="K477" s="21"/>
      <c r="L477" s="13"/>
      <c r="M477" s="50"/>
      <c r="N477" s="98"/>
      <c r="O477" s="50"/>
      <c r="P477" s="50"/>
      <c r="Q477" s="300"/>
      <c r="R477" s="21"/>
      <c r="S477" s="13"/>
      <c r="T477" s="13"/>
      <c r="U477" s="21"/>
      <c r="V477" s="21"/>
      <c r="W477" s="21"/>
      <c r="X477" s="264"/>
      <c r="Y477" s="180"/>
      <c r="Z477" s="180"/>
      <c r="AA477" s="50"/>
      <c r="AB477" s="65"/>
      <c r="AC477" s="50"/>
      <c r="AD477" s="50"/>
      <c r="AE477" s="19"/>
      <c r="AF477" s="122"/>
      <c r="AG477" s="121"/>
      <c r="AH477" s="1"/>
      <c r="AI477" s="21"/>
      <c r="AJ477" s="21"/>
      <c r="AK477" s="21"/>
      <c r="AL477" s="21"/>
      <c r="AM477" s="21"/>
      <c r="AN477" s="21"/>
    </row>
    <row r="478" spans="1:43" s="337" customFormat="1" x14ac:dyDescent="0.2">
      <c r="A478" s="48"/>
      <c r="C478" s="268"/>
      <c r="D478" s="268"/>
      <c r="E478" s="53"/>
      <c r="F478" s="13"/>
      <c r="G478" s="13"/>
      <c r="H478" s="53"/>
      <c r="I478" s="326"/>
      <c r="J478" s="21"/>
      <c r="K478" s="21"/>
      <c r="L478" s="13"/>
      <c r="M478" s="50"/>
      <c r="N478" s="98"/>
      <c r="O478" s="50"/>
      <c r="P478" s="50"/>
      <c r="Q478" s="300"/>
      <c r="R478" s="21"/>
      <c r="S478" s="13"/>
      <c r="T478" s="13"/>
      <c r="U478" s="21"/>
      <c r="V478" s="21"/>
      <c r="W478" s="21"/>
      <c r="X478" s="264"/>
      <c r="Y478" s="180"/>
      <c r="Z478" s="180"/>
      <c r="AA478" s="50"/>
      <c r="AB478" s="65"/>
      <c r="AC478" s="50"/>
      <c r="AD478" s="50"/>
      <c r="AE478" s="19"/>
      <c r="AF478" s="122"/>
      <c r="AG478" s="121"/>
      <c r="AH478" s="1"/>
      <c r="AI478" s="21"/>
      <c r="AJ478" s="21"/>
      <c r="AK478" s="21"/>
      <c r="AL478" s="21"/>
      <c r="AM478" s="21"/>
      <c r="AN478" s="21"/>
    </row>
    <row r="479" spans="1:43" s="337" customFormat="1" x14ac:dyDescent="0.2">
      <c r="A479" s="48"/>
      <c r="C479" s="268"/>
      <c r="D479" s="268"/>
      <c r="E479" s="53"/>
      <c r="F479" s="13"/>
      <c r="G479" s="13"/>
      <c r="H479" s="53"/>
      <c r="I479" s="326"/>
      <c r="J479" s="21"/>
      <c r="K479" s="21"/>
      <c r="L479" s="13"/>
      <c r="M479" s="50"/>
      <c r="N479" s="98"/>
      <c r="O479" s="50"/>
      <c r="P479" s="50"/>
      <c r="Q479" s="300"/>
      <c r="R479" s="21"/>
      <c r="S479" s="13"/>
      <c r="T479" s="13"/>
      <c r="U479" s="21"/>
      <c r="V479" s="21"/>
      <c r="W479" s="21"/>
      <c r="X479" s="264"/>
      <c r="Y479" s="180"/>
      <c r="Z479" s="180"/>
      <c r="AA479" s="50"/>
      <c r="AB479" s="65"/>
      <c r="AC479" s="50"/>
      <c r="AD479" s="50"/>
      <c r="AE479" s="19"/>
      <c r="AF479" s="122"/>
      <c r="AG479" s="121"/>
      <c r="AH479" s="1"/>
      <c r="AI479" s="21"/>
      <c r="AJ479" s="21"/>
      <c r="AK479" s="21"/>
      <c r="AL479" s="21"/>
      <c r="AM479" s="21"/>
      <c r="AN479" s="21"/>
      <c r="AP479" s="21"/>
      <c r="AQ479" s="21"/>
    </row>
    <row r="480" spans="1:43" s="337" customFormat="1" x14ac:dyDescent="0.2">
      <c r="A480" s="48"/>
      <c r="C480" s="268"/>
      <c r="D480" s="268"/>
      <c r="E480" s="53"/>
      <c r="F480" s="13"/>
      <c r="G480" s="13"/>
      <c r="H480" s="53"/>
      <c r="I480" s="326"/>
      <c r="J480" s="21"/>
      <c r="K480" s="21"/>
      <c r="L480" s="13"/>
      <c r="M480" s="50"/>
      <c r="N480" s="98"/>
      <c r="O480" s="50"/>
      <c r="P480" s="50"/>
      <c r="Q480" s="300"/>
      <c r="R480" s="21"/>
      <c r="S480" s="13"/>
      <c r="T480" s="13"/>
      <c r="U480" s="21"/>
      <c r="V480" s="21"/>
      <c r="W480" s="21"/>
      <c r="X480" s="264"/>
      <c r="Y480" s="180"/>
      <c r="Z480" s="180"/>
      <c r="AA480" s="50"/>
      <c r="AB480" s="65"/>
      <c r="AC480" s="50"/>
      <c r="AD480" s="50"/>
      <c r="AE480" s="19"/>
      <c r="AF480" s="122"/>
      <c r="AG480" s="121"/>
      <c r="AH480" s="1"/>
      <c r="AI480" s="21"/>
      <c r="AJ480" s="21"/>
      <c r="AK480" s="21"/>
      <c r="AL480" s="21"/>
      <c r="AM480" s="21"/>
      <c r="AN480" s="21"/>
      <c r="AP480" s="21"/>
      <c r="AQ480" s="21"/>
    </row>
    <row r="481" spans="1:41" x14ac:dyDescent="0.2">
      <c r="A481" s="48"/>
      <c r="AO481" s="337"/>
    </row>
    <row r="482" spans="1:41" x14ac:dyDescent="0.2">
      <c r="A482" s="48"/>
      <c r="AO482" s="337"/>
    </row>
    <row r="483" spans="1:41" x14ac:dyDescent="0.2">
      <c r="A483" s="48"/>
      <c r="AO483" s="337"/>
    </row>
    <row r="484" spans="1:41" x14ac:dyDescent="0.2">
      <c r="A484" s="48"/>
      <c r="AO484" s="337"/>
    </row>
    <row r="485" spans="1:41" x14ac:dyDescent="0.2">
      <c r="A485" s="48"/>
      <c r="AO485" s="337"/>
    </row>
    <row r="486" spans="1:41" x14ac:dyDescent="0.2">
      <c r="A486" s="48"/>
      <c r="AO486" s="337"/>
    </row>
    <row r="487" spans="1:41" x14ac:dyDescent="0.2">
      <c r="A487" s="48"/>
      <c r="AO487" s="337"/>
    </row>
    <row r="488" spans="1:41" x14ac:dyDescent="0.2">
      <c r="A488" s="48"/>
      <c r="AO488" s="337"/>
    </row>
    <row r="489" spans="1:41" x14ac:dyDescent="0.2">
      <c r="A489" s="48"/>
      <c r="AO489" s="337"/>
    </row>
    <row r="490" spans="1:41" x14ac:dyDescent="0.2">
      <c r="A490" s="48"/>
      <c r="AO490" s="337"/>
    </row>
    <row r="491" spans="1:41" x14ac:dyDescent="0.2">
      <c r="A491" s="48"/>
      <c r="AO491" s="337"/>
    </row>
    <row r="492" spans="1:41" x14ac:dyDescent="0.2">
      <c r="A492" s="48"/>
    </row>
    <row r="493" spans="1:41" x14ac:dyDescent="0.2">
      <c r="A493" s="48"/>
    </row>
    <row r="494" spans="1:41" x14ac:dyDescent="0.2">
      <c r="A494" s="48"/>
    </row>
    <row r="495" spans="1:41" x14ac:dyDescent="0.2">
      <c r="A495" s="48"/>
    </row>
    <row r="496" spans="1:41" x14ac:dyDescent="0.2">
      <c r="A496" s="48"/>
    </row>
    <row r="497" spans="1:41" x14ac:dyDescent="0.2">
      <c r="A497" s="48"/>
    </row>
    <row r="498" spans="1:41" x14ac:dyDescent="0.2">
      <c r="A498" s="48"/>
    </row>
    <row r="499" spans="1:41" x14ac:dyDescent="0.2">
      <c r="A499" s="48"/>
    </row>
    <row r="500" spans="1:41" x14ac:dyDescent="0.2">
      <c r="A500" s="48"/>
      <c r="AO500" s="337"/>
    </row>
    <row r="501" spans="1:41" x14ac:dyDescent="0.2">
      <c r="A501" s="48"/>
      <c r="AO501" s="337"/>
    </row>
    <row r="502" spans="1:41" x14ac:dyDescent="0.2">
      <c r="A502" s="48"/>
      <c r="AO502" s="337"/>
    </row>
    <row r="503" spans="1:41" x14ac:dyDescent="0.2">
      <c r="A503" s="48"/>
      <c r="AO503" s="337"/>
    </row>
    <row r="504" spans="1:41" x14ac:dyDescent="0.2">
      <c r="A504" s="48"/>
      <c r="AO504" s="337"/>
    </row>
    <row r="505" spans="1:41" x14ac:dyDescent="0.2">
      <c r="A505" s="48"/>
      <c r="AO505" s="337"/>
    </row>
    <row r="506" spans="1:41" x14ac:dyDescent="0.2">
      <c r="A506" s="48"/>
      <c r="AO506" s="337"/>
    </row>
    <row r="507" spans="1:41" x14ac:dyDescent="0.2">
      <c r="A507" s="48"/>
      <c r="AO507" s="337"/>
    </row>
    <row r="508" spans="1:41" x14ac:dyDescent="0.2">
      <c r="A508" s="48"/>
      <c r="AO508" s="337"/>
    </row>
    <row r="509" spans="1:41" x14ac:dyDescent="0.2">
      <c r="A509" s="48"/>
      <c r="AO509" s="337"/>
    </row>
    <row r="510" spans="1:41" x14ac:dyDescent="0.2">
      <c r="A510" s="48"/>
      <c r="AO510" s="337"/>
    </row>
    <row r="511" spans="1:41" x14ac:dyDescent="0.2">
      <c r="A511" s="48"/>
      <c r="AO511" s="337"/>
    </row>
    <row r="512" spans="1:41" x14ac:dyDescent="0.2">
      <c r="A512" s="48"/>
      <c r="AO512" s="337"/>
    </row>
    <row r="513" spans="1:41" x14ac:dyDescent="0.2">
      <c r="A513" s="48"/>
      <c r="AO513" s="337"/>
    </row>
    <row r="514" spans="1:41" x14ac:dyDescent="0.2">
      <c r="A514" s="48"/>
      <c r="AO514" s="337"/>
    </row>
    <row r="515" spans="1:41" x14ac:dyDescent="0.2">
      <c r="A515" s="48"/>
      <c r="AO515" s="337"/>
    </row>
    <row r="516" spans="1:41" x14ac:dyDescent="0.2">
      <c r="A516" s="48"/>
      <c r="AO516" s="337"/>
    </row>
    <row r="517" spans="1:41" x14ac:dyDescent="0.2">
      <c r="A517" s="48"/>
      <c r="AO517" s="337"/>
    </row>
    <row r="518" spans="1:41" x14ac:dyDescent="0.2">
      <c r="A518" s="48"/>
      <c r="AO518" s="337"/>
    </row>
    <row r="519" spans="1:41" x14ac:dyDescent="0.2">
      <c r="A519" s="48"/>
      <c r="AO519" s="337"/>
    </row>
    <row r="520" spans="1:41" x14ac:dyDescent="0.2">
      <c r="A520" s="48"/>
      <c r="AO520" s="337"/>
    </row>
    <row r="521" spans="1:41" x14ac:dyDescent="0.2">
      <c r="A521" s="48"/>
      <c r="AO521" s="337"/>
    </row>
    <row r="522" spans="1:41" x14ac:dyDescent="0.2">
      <c r="A522" s="48"/>
      <c r="AO522" s="337"/>
    </row>
    <row r="523" spans="1:41" x14ac:dyDescent="0.2">
      <c r="A523" s="48"/>
      <c r="AO523" s="337"/>
    </row>
    <row r="524" spans="1:41" x14ac:dyDescent="0.2">
      <c r="A524" s="48"/>
      <c r="AO524" s="337"/>
    </row>
    <row r="525" spans="1:41" x14ac:dyDescent="0.2">
      <c r="A525" s="48"/>
      <c r="AO525" s="337"/>
    </row>
    <row r="526" spans="1:41" x14ac:dyDescent="0.2">
      <c r="A526" s="48"/>
      <c r="AO526" s="337"/>
    </row>
    <row r="527" spans="1:41" x14ac:dyDescent="0.2">
      <c r="A527" s="48"/>
    </row>
    <row r="528" spans="1:41" x14ac:dyDescent="0.2">
      <c r="A528" s="48"/>
    </row>
    <row r="529" spans="1:44" x14ac:dyDescent="0.2">
      <c r="A529" s="48"/>
    </row>
    <row r="530" spans="1:44" s="337" customFormat="1" x14ac:dyDescent="0.2">
      <c r="A530" s="48"/>
      <c r="C530" s="268"/>
      <c r="D530" s="268"/>
      <c r="E530" s="53"/>
      <c r="F530" s="13"/>
      <c r="G530" s="13"/>
      <c r="H530" s="53"/>
      <c r="I530" s="326"/>
      <c r="J530" s="21"/>
      <c r="K530" s="21"/>
      <c r="L530" s="13"/>
      <c r="M530" s="50"/>
      <c r="N530" s="98"/>
      <c r="O530" s="50"/>
      <c r="P530" s="50"/>
      <c r="Q530" s="300"/>
      <c r="R530" s="21"/>
      <c r="S530" s="13"/>
      <c r="T530" s="13"/>
      <c r="U530" s="21"/>
      <c r="V530" s="21"/>
      <c r="W530" s="21"/>
      <c r="X530" s="264"/>
      <c r="Y530" s="180"/>
      <c r="Z530" s="180"/>
      <c r="AA530" s="50"/>
      <c r="AB530" s="65"/>
      <c r="AC530" s="50"/>
      <c r="AD530" s="50"/>
      <c r="AE530" s="19"/>
      <c r="AF530" s="122"/>
      <c r="AG530" s="121"/>
      <c r="AH530" s="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</row>
    <row r="531" spans="1:44" s="337" customFormat="1" x14ac:dyDescent="0.2">
      <c r="A531" s="48"/>
      <c r="C531" s="268"/>
      <c r="D531" s="268"/>
      <c r="E531" s="53"/>
      <c r="F531" s="13"/>
      <c r="G531" s="13"/>
      <c r="H531" s="53"/>
      <c r="I531" s="326"/>
      <c r="J531" s="21"/>
      <c r="K531" s="21"/>
      <c r="L531" s="13"/>
      <c r="M531" s="50"/>
      <c r="N531" s="98"/>
      <c r="O531" s="50"/>
      <c r="P531" s="50"/>
      <c r="Q531" s="300"/>
      <c r="R531" s="21"/>
      <c r="S531" s="13"/>
      <c r="T531" s="13"/>
      <c r="U531" s="21"/>
      <c r="V531" s="21"/>
      <c r="W531" s="21"/>
      <c r="X531" s="264"/>
      <c r="Y531" s="180"/>
      <c r="Z531" s="180"/>
      <c r="AA531" s="50"/>
      <c r="AB531" s="65"/>
      <c r="AC531" s="50"/>
      <c r="AD531" s="50"/>
      <c r="AE531" s="19"/>
      <c r="AF531" s="122"/>
      <c r="AG531" s="121"/>
      <c r="AH531" s="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</row>
  </sheetData>
  <autoFilter ref="A4:AR54">
    <filterColumn colId="27" showButton="0"/>
    <filterColumn colId="28" showButton="0"/>
    <filterColumn colId="29" showButton="0"/>
  </autoFilter>
  <sortState ref="B6:S23">
    <sortCondition ref="S6:S23"/>
  </sortState>
  <mergeCells count="2">
    <mergeCell ref="AB4:AE4"/>
    <mergeCell ref="D5:E5"/>
  </mergeCells>
  <printOptions horizontalCentered="1" gridLines="1"/>
  <pageMargins left="0" right="0" top="0" bottom="0" header="0" footer="0"/>
  <pageSetup scale="70" fitToHeight="2" orientation="landscape" r:id="rId1"/>
  <headerFooter alignWithMargins="0">
    <oddFooter>&amp;L&amp;F / &amp;A&amp;R&amp;P /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44"/>
  <sheetViews>
    <sheetView tabSelected="1" defaultGridColor="0" colorId="62" zoomScale="85" zoomScaleNormal="85" workbookViewId="0">
      <pane xSplit="1" ySplit="5" topLeftCell="B6" activePane="bottomRight" state="frozen"/>
      <selection activeCell="H309" sqref="H309"/>
      <selection pane="topRight" activeCell="H309" sqref="H309"/>
      <selection pane="bottomLeft" activeCell="H309" sqref="H309"/>
      <selection pane="bottomRight" activeCell="C4" sqref="C4"/>
    </sheetView>
  </sheetViews>
  <sheetFormatPr baseColWidth="10" defaultColWidth="9.140625" defaultRowHeight="11.25" outlineLevelCol="1" x14ac:dyDescent="0.2"/>
  <cols>
    <col min="1" max="1" width="7.140625" style="13" customWidth="1"/>
    <col min="2" max="2" width="19.28515625" style="337" customWidth="1" outlineLevel="1"/>
    <col min="3" max="3" width="10.42578125" style="268" customWidth="1"/>
    <col min="4" max="4" width="7.85546875" style="268" hidden="1" customWidth="1" outlineLevel="1"/>
    <col min="5" max="5" width="25.140625" style="53" customWidth="1" collapsed="1"/>
    <col min="6" max="6" width="6.28515625" style="13" customWidth="1" outlineLevel="1"/>
    <col min="7" max="7" width="13.28515625" style="13" customWidth="1"/>
    <col min="8" max="8" width="37.140625" style="53" hidden="1" customWidth="1" outlineLevel="1"/>
    <col min="9" max="9" width="14" style="326" customWidth="1" collapsed="1"/>
    <col min="10" max="10" width="2.28515625" style="21" hidden="1" customWidth="1" outlineLevel="1"/>
    <col min="11" max="11" width="23" style="21" hidden="1" customWidth="1" outlineLevel="1"/>
    <col min="12" max="12" width="28.28515625" style="13" hidden="1" customWidth="1" outlineLevel="1"/>
    <col min="13" max="13" width="17.140625" style="50" customWidth="1" collapsed="1"/>
    <col min="14" max="14" width="16" style="98" customWidth="1"/>
    <col min="15" max="15" width="17.28515625" style="50" hidden="1" customWidth="1" outlineLevel="1"/>
    <col min="16" max="16" width="17.28515625" style="50" customWidth="1" collapsed="1"/>
    <col min="17" max="17" width="17.7109375" style="300" customWidth="1" outlineLevel="1" collapsed="1"/>
    <col min="18" max="18" width="18" style="21" customWidth="1" outlineLevel="1" collapsed="1"/>
    <col min="19" max="19" width="16.28515625" style="13" customWidth="1" outlineLevel="1"/>
    <col min="20" max="20" width="18.42578125" style="13" customWidth="1"/>
    <col min="21" max="21" width="14" style="21" customWidth="1" outlineLevel="1"/>
    <col min="22" max="22" width="11" style="21" customWidth="1" outlineLevel="1"/>
    <col min="23" max="23" width="34.85546875" style="21" customWidth="1" outlineLevel="1"/>
    <col min="24" max="24" width="10.7109375" style="264" customWidth="1" outlineLevel="1"/>
    <col min="25" max="25" width="12.85546875" style="180" customWidth="1" outlineLevel="1"/>
    <col min="26" max="26" width="13.140625" style="180" customWidth="1" outlineLevel="1"/>
    <col min="27" max="27" width="12.85546875" style="50" bestFit="1" customWidth="1"/>
    <col min="28" max="28" width="13" style="65" customWidth="1" outlineLevel="1"/>
    <col min="29" max="29" width="11.140625" style="50" customWidth="1" outlineLevel="1"/>
    <col min="30" max="30" width="11.5703125" style="50" customWidth="1"/>
    <col min="31" max="31" width="13.85546875" style="19" customWidth="1"/>
    <col min="32" max="32" width="11" style="122" customWidth="1"/>
    <col min="33" max="33" width="10.42578125" style="121" customWidth="1"/>
    <col min="34" max="34" width="9.140625" style="1"/>
    <col min="35" max="35" width="10.5703125" style="21" bestFit="1" customWidth="1"/>
    <col min="36" max="36" width="10.7109375" style="21" customWidth="1"/>
    <col min="37" max="16384" width="9.140625" style="21"/>
  </cols>
  <sheetData>
    <row r="1" spans="1:44" s="6" customFormat="1" ht="12.75" customHeight="1" x14ac:dyDescent="0.2">
      <c r="A1" s="1" t="s">
        <v>49</v>
      </c>
      <c r="B1" s="381"/>
      <c r="C1" s="382" t="s">
        <v>416</v>
      </c>
      <c r="D1" s="383"/>
      <c r="E1" s="382"/>
      <c r="F1" s="384"/>
      <c r="G1" s="384"/>
      <c r="H1" s="382"/>
      <c r="I1" s="385"/>
      <c r="J1" s="3"/>
      <c r="K1" s="3"/>
      <c r="L1" s="179"/>
      <c r="M1" s="386" t="s">
        <v>115</v>
      </c>
      <c r="N1" s="387" t="s">
        <v>222</v>
      </c>
      <c r="O1" s="388"/>
      <c r="P1" s="388"/>
      <c r="Q1" s="389"/>
      <c r="R1" s="296"/>
      <c r="T1" s="1"/>
      <c r="U1" s="1"/>
      <c r="Y1" s="263"/>
      <c r="Z1" s="180"/>
      <c r="AA1" s="338"/>
      <c r="AB1" s="5"/>
      <c r="AC1" s="64"/>
      <c r="AD1" s="5"/>
      <c r="AE1" s="5"/>
      <c r="AF1" s="52"/>
      <c r="AG1" s="121"/>
      <c r="AH1" s="125"/>
    </row>
    <row r="2" spans="1:44" s="6" customFormat="1" ht="13.5" thickBot="1" x14ac:dyDescent="0.25">
      <c r="A2" s="1"/>
      <c r="B2" s="328"/>
      <c r="C2" s="128" t="s">
        <v>50</v>
      </c>
      <c r="D2" s="114"/>
      <c r="E2" s="128"/>
      <c r="F2" s="8"/>
      <c r="G2" s="8"/>
      <c r="H2" s="128"/>
      <c r="I2" s="118"/>
      <c r="J2" s="8"/>
      <c r="K2" s="8"/>
      <c r="L2" s="8"/>
      <c r="M2" s="70"/>
      <c r="N2" s="167">
        <v>0.5</v>
      </c>
      <c r="O2" s="348"/>
      <c r="P2" s="348"/>
      <c r="Q2" s="285">
        <f>30</f>
        <v>30</v>
      </c>
      <c r="R2" s="297"/>
      <c r="S2" s="32"/>
      <c r="T2" s="1"/>
      <c r="U2" s="1"/>
      <c r="Y2" s="263"/>
      <c r="Z2" s="180"/>
      <c r="AA2" s="338"/>
      <c r="AB2" s="5"/>
      <c r="AC2" s="64"/>
      <c r="AD2" s="5"/>
      <c r="AE2" s="5"/>
      <c r="AF2" s="52"/>
      <c r="AG2" s="121"/>
      <c r="AH2" s="125"/>
    </row>
    <row r="3" spans="1:44" s="6" customFormat="1" ht="13.5" customHeight="1" thickBot="1" x14ac:dyDescent="0.25">
      <c r="A3" s="1"/>
      <c r="B3" s="328"/>
      <c r="C3" s="129" t="s">
        <v>414</v>
      </c>
      <c r="D3" s="266"/>
      <c r="E3" s="129"/>
      <c r="F3" s="11"/>
      <c r="G3" s="11"/>
      <c r="H3" s="129"/>
      <c r="I3" s="118"/>
      <c r="J3" s="11"/>
      <c r="K3" s="11"/>
      <c r="L3" s="11"/>
      <c r="M3" s="5"/>
      <c r="N3" s="109" t="s">
        <v>201</v>
      </c>
      <c r="O3" s="71"/>
      <c r="P3" s="71"/>
      <c r="Q3" s="286"/>
      <c r="R3" s="297"/>
      <c r="S3" s="32"/>
      <c r="T3" s="382" t="s">
        <v>416</v>
      </c>
      <c r="U3" s="68"/>
      <c r="Y3" s="263"/>
      <c r="Z3" s="180"/>
      <c r="AA3" s="338"/>
      <c r="AB3" s="5"/>
      <c r="AC3" s="363" t="s">
        <v>31</v>
      </c>
      <c r="AD3" s="5"/>
      <c r="AE3" s="5"/>
      <c r="AF3" s="52"/>
      <c r="AG3" s="121"/>
      <c r="AH3" s="125"/>
    </row>
    <row r="4" spans="1:44" ht="13.5" thickBot="1" x14ac:dyDescent="0.25">
      <c r="B4" s="329"/>
      <c r="C4" s="345"/>
      <c r="D4" s="283"/>
      <c r="E4" s="284"/>
      <c r="F4" s="15"/>
      <c r="G4" s="16"/>
      <c r="H4" s="256"/>
      <c r="I4" s="320"/>
      <c r="J4" s="96"/>
      <c r="K4" s="293" t="s">
        <v>25</v>
      </c>
      <c r="L4" s="17"/>
      <c r="M4" s="365" t="s">
        <v>201</v>
      </c>
      <c r="N4" s="108" t="s">
        <v>34</v>
      </c>
      <c r="O4" s="136" t="s">
        <v>32</v>
      </c>
      <c r="P4" s="72"/>
      <c r="Q4" s="370" t="s">
        <v>96</v>
      </c>
      <c r="R4" s="298"/>
      <c r="S4" s="21"/>
      <c r="T4" s="68" t="s">
        <v>550</v>
      </c>
      <c r="U4" s="68"/>
      <c r="V4" s="68"/>
      <c r="X4" s="21"/>
      <c r="Y4" s="264"/>
      <c r="AA4" s="180"/>
      <c r="AB4" s="488" t="s">
        <v>153</v>
      </c>
      <c r="AC4" s="489"/>
      <c r="AD4" s="489"/>
      <c r="AE4" s="490"/>
      <c r="AF4" s="19"/>
      <c r="AH4" s="125"/>
    </row>
    <row r="5" spans="1:44" s="22" customFormat="1" ht="39" customHeight="1" thickBot="1" x14ac:dyDescent="0.25">
      <c r="A5" s="22">
        <v>0</v>
      </c>
      <c r="B5" s="330" t="s">
        <v>51</v>
      </c>
      <c r="C5" s="24" t="s">
        <v>52</v>
      </c>
      <c r="D5" s="491" t="s">
        <v>53</v>
      </c>
      <c r="E5" s="492"/>
      <c r="F5" s="25" t="s">
        <v>47</v>
      </c>
      <c r="G5" s="26" t="s">
        <v>155</v>
      </c>
      <c r="H5" s="26" t="s">
        <v>189</v>
      </c>
      <c r="I5" s="321" t="s">
        <v>54</v>
      </c>
      <c r="J5" s="25" t="s">
        <v>365</v>
      </c>
      <c r="K5" s="25" t="s">
        <v>55</v>
      </c>
      <c r="L5" s="25" t="s">
        <v>56</v>
      </c>
      <c r="M5" s="27" t="s">
        <v>303</v>
      </c>
      <c r="N5" s="97" t="s">
        <v>304</v>
      </c>
      <c r="O5" s="27" t="s">
        <v>305</v>
      </c>
      <c r="P5" s="28" t="s">
        <v>306</v>
      </c>
      <c r="Q5" s="287" t="s">
        <v>377</v>
      </c>
      <c r="R5" s="299" t="s">
        <v>378</v>
      </c>
      <c r="S5" s="22" t="s">
        <v>360</v>
      </c>
      <c r="T5" s="105" t="s">
        <v>156</v>
      </c>
      <c r="U5" s="105" t="s">
        <v>348</v>
      </c>
      <c r="V5" s="105" t="s">
        <v>333</v>
      </c>
      <c r="W5" s="106" t="s">
        <v>154</v>
      </c>
      <c r="X5" s="112" t="s">
        <v>36</v>
      </c>
      <c r="Y5" s="265" t="s">
        <v>236</v>
      </c>
      <c r="Z5" s="181"/>
      <c r="AA5" s="339"/>
      <c r="AB5" s="89" t="s">
        <v>237</v>
      </c>
      <c r="AC5" s="107" t="s">
        <v>331</v>
      </c>
      <c r="AD5" s="88" t="s">
        <v>332</v>
      </c>
      <c r="AE5" s="67" t="s">
        <v>304</v>
      </c>
      <c r="AF5" s="350"/>
      <c r="AG5" s="123"/>
      <c r="AH5" s="123"/>
    </row>
    <row r="6" spans="1:44" s="33" customFormat="1" ht="12.75" customHeight="1" thickBot="1" x14ac:dyDescent="0.25">
      <c r="A6" s="417">
        <f>+A5+1</f>
        <v>1</v>
      </c>
      <c r="B6" t="s">
        <v>500</v>
      </c>
      <c r="C6">
        <v>780404</v>
      </c>
      <c r="D6" s="393"/>
      <c r="E6" t="s">
        <v>537</v>
      </c>
      <c r="F6" s="309">
        <v>2018</v>
      </c>
      <c r="G6" s="216">
        <v>43131</v>
      </c>
      <c r="H6"/>
      <c r="I6" t="s">
        <v>538</v>
      </c>
      <c r="J6"/>
      <c r="K6"/>
      <c r="L6"/>
      <c r="M6" s="310">
        <v>512449.03</v>
      </c>
      <c r="N6" s="310">
        <v>35740.629999999997</v>
      </c>
      <c r="O6" s="310">
        <v>87710.34</v>
      </c>
      <c r="P6" s="310">
        <v>635900</v>
      </c>
      <c r="Q6" s="310">
        <v>459297</v>
      </c>
      <c r="R6" s="419">
        <f>+M6-Q6</f>
        <v>53152.030000000028</v>
      </c>
      <c r="S6" s="461" t="s">
        <v>419</v>
      </c>
      <c r="T6" s="473" t="str">
        <f t="shared" ref="T6:T29" si="0">+B6</f>
        <v>AA00881</v>
      </c>
      <c r="U6" s="417" t="str">
        <f t="shared" ref="U6:U29" si="1">+I6</f>
        <v>0038-SBN18</v>
      </c>
      <c r="V6" s="422">
        <f t="shared" ref="V6:V29" si="2">+C6</f>
        <v>780404</v>
      </c>
      <c r="W6" s="422" t="str">
        <f t="shared" ref="W6:X29" si="3">+E6</f>
        <v>FORESTER 2.0T XT TOURING CVT</v>
      </c>
      <c r="X6" s="423">
        <f t="shared" si="3"/>
        <v>2018</v>
      </c>
      <c r="Y6" s="424">
        <f t="shared" ref="Y6:Y29" si="4">+M6</f>
        <v>512449.03</v>
      </c>
      <c r="Z6" s="169">
        <v>1</v>
      </c>
      <c r="AA6" s="425">
        <f>+Y6</f>
        <v>512449.03</v>
      </c>
      <c r="AB6" s="425">
        <f t="shared" ref="AB6:AB29" si="5">VLOOKUP(Y6,TARIFA,1)</f>
        <v>471817.32</v>
      </c>
      <c r="AC6" s="426">
        <f t="shared" ref="AC6:AC29" si="6">VLOOKUP(Y6,TARIFA,4)</f>
        <v>0.17</v>
      </c>
      <c r="AD6" s="425">
        <f t="shared" ref="AD6:AD29" si="7">VLOOKUP(Y6,TARIFA,3)</f>
        <v>28833.24</v>
      </c>
      <c r="AE6" s="425">
        <f t="shared" ref="AE6:AE29" si="8">IF(Y6&lt;281240.78,(((Y6-AB6)*AC6+AD6)/2),(Y6-AB6)*AC6+AD6)</f>
        <v>35740.630700000009</v>
      </c>
      <c r="AF6" s="425"/>
      <c r="AG6" s="405"/>
      <c r="AH6" s="347"/>
      <c r="AI6" s="309"/>
      <c r="AJ6" s="324"/>
      <c r="AK6" s="324"/>
      <c r="AL6" s="324"/>
      <c r="AM6" s="309"/>
      <c r="AN6" s="309"/>
      <c r="AO6" s="309"/>
      <c r="AP6" s="309"/>
      <c r="AQ6" s="309"/>
      <c r="AR6" s="309"/>
    </row>
    <row r="7" spans="1:44" s="33" customFormat="1" ht="12.75" customHeight="1" thickBot="1" x14ac:dyDescent="0.25">
      <c r="A7" s="417">
        <f t="shared" ref="A7:A50" si="9">+A6+1</f>
        <v>2</v>
      </c>
      <c r="B7" t="s">
        <v>501</v>
      </c>
      <c r="C7">
        <v>780401</v>
      </c>
      <c r="D7"/>
      <c r="E7" t="s">
        <v>430</v>
      </c>
      <c r="F7" s="309">
        <v>2018</v>
      </c>
      <c r="G7" s="216">
        <v>43104</v>
      </c>
      <c r="H7"/>
      <c r="I7" t="s">
        <v>454</v>
      </c>
      <c r="J7"/>
      <c r="K7"/>
      <c r="L7"/>
      <c r="M7" s="310">
        <v>-363060.63</v>
      </c>
      <c r="N7" s="310">
        <v>-12715.23</v>
      </c>
      <c r="O7" s="310">
        <v>-60124.14</v>
      </c>
      <c r="P7" s="310">
        <v>-435900</v>
      </c>
      <c r="Q7" s="310">
        <v>-325267</v>
      </c>
      <c r="R7" s="419">
        <f>+M7-Q7</f>
        <v>-37793.630000000005</v>
      </c>
      <c r="S7" s="461" t="s">
        <v>419</v>
      </c>
      <c r="T7" s="473" t="str">
        <f t="shared" si="0"/>
        <v>ZA00474</v>
      </c>
      <c r="U7" s="474" t="str">
        <f t="shared" si="1"/>
        <v>0019-SBN18</v>
      </c>
      <c r="V7" s="475">
        <f t="shared" si="2"/>
        <v>780401</v>
      </c>
      <c r="W7" s="475" t="str">
        <f t="shared" si="3"/>
        <v>FORESTER 2.5I PREMIUM CVT</v>
      </c>
      <c r="X7" s="476">
        <f t="shared" si="3"/>
        <v>2018</v>
      </c>
      <c r="Y7" s="424">
        <f t="shared" si="4"/>
        <v>-363060.63</v>
      </c>
      <c r="Z7" s="478"/>
      <c r="AA7" s="479"/>
      <c r="AB7" s="425" t="e">
        <f t="shared" si="5"/>
        <v>#N/A</v>
      </c>
      <c r="AC7" s="426" t="e">
        <f t="shared" si="6"/>
        <v>#N/A</v>
      </c>
      <c r="AD7" s="425" t="e">
        <f t="shared" si="7"/>
        <v>#N/A</v>
      </c>
      <c r="AE7" s="425">
        <f>+N7</f>
        <v>-12715.23</v>
      </c>
      <c r="AF7" s="425"/>
      <c r="AG7" s="405"/>
      <c r="AH7" s="347"/>
      <c r="AI7" s="309"/>
      <c r="AJ7" s="309"/>
      <c r="AK7" s="309"/>
      <c r="AL7" s="309"/>
      <c r="AM7" s="309"/>
      <c r="AN7" s="309"/>
      <c r="AO7" s="309"/>
      <c r="AP7" s="309"/>
      <c r="AQ7" s="309"/>
      <c r="AR7" s="309"/>
    </row>
    <row r="8" spans="1:44" s="33" customFormat="1" ht="12.75" customHeight="1" thickBot="1" x14ac:dyDescent="0.3">
      <c r="A8" s="417">
        <f t="shared" si="9"/>
        <v>3</v>
      </c>
      <c r="B8" t="s">
        <v>506</v>
      </c>
      <c r="C8">
        <v>780403</v>
      </c>
      <c r="D8" s="443"/>
      <c r="E8" t="s">
        <v>423</v>
      </c>
      <c r="F8" s="309">
        <v>2018</v>
      </c>
      <c r="G8" s="216">
        <v>43109</v>
      </c>
      <c r="H8"/>
      <c r="I8" t="s">
        <v>458</v>
      </c>
      <c r="J8" s="482"/>
      <c r="K8"/>
      <c r="L8"/>
      <c r="M8" s="310">
        <v>418702.87</v>
      </c>
      <c r="N8" s="310">
        <v>20866.099999999999</v>
      </c>
      <c r="O8" s="310">
        <v>70331.03</v>
      </c>
      <c r="P8" s="310">
        <v>509900</v>
      </c>
      <c r="Q8" s="310">
        <v>386048</v>
      </c>
      <c r="R8" s="419">
        <f>+M8-Q8</f>
        <v>32654.869999999995</v>
      </c>
      <c r="S8" s="461" t="s">
        <v>419</v>
      </c>
      <c r="T8" s="473" t="str">
        <f t="shared" si="0"/>
        <v>AA00863</v>
      </c>
      <c r="U8" s="474" t="str">
        <f t="shared" si="1"/>
        <v>0033-SBN18</v>
      </c>
      <c r="V8" s="475">
        <f t="shared" si="2"/>
        <v>780403</v>
      </c>
      <c r="W8" s="475" t="str">
        <f t="shared" si="3"/>
        <v>FORESTER 2.5I TOURING CVT</v>
      </c>
      <c r="X8" s="476">
        <f t="shared" si="3"/>
        <v>2018</v>
      </c>
      <c r="Y8" s="424">
        <f t="shared" si="4"/>
        <v>418702.87</v>
      </c>
      <c r="Z8" s="479"/>
      <c r="AA8" s="479"/>
      <c r="AB8" s="425">
        <f t="shared" si="5"/>
        <v>366969.28</v>
      </c>
      <c r="AC8" s="426">
        <f t="shared" si="6"/>
        <v>0.15</v>
      </c>
      <c r="AD8" s="425">
        <f t="shared" si="7"/>
        <v>13106.06</v>
      </c>
      <c r="AE8" s="425">
        <f t="shared" si="8"/>
        <v>20866.098499999993</v>
      </c>
      <c r="AF8" s="425"/>
      <c r="AG8" s="405"/>
      <c r="AH8" s="347"/>
      <c r="AI8" s="309"/>
      <c r="AJ8" s="309"/>
      <c r="AK8" s="324"/>
      <c r="AL8" s="324"/>
      <c r="AM8" s="309"/>
      <c r="AN8" s="309"/>
      <c r="AO8" s="309"/>
      <c r="AP8" s="309"/>
      <c r="AQ8" s="309"/>
      <c r="AR8" s="309"/>
    </row>
    <row r="9" spans="1:44" s="33" customFormat="1" ht="12.75" customHeight="1" thickBot="1" x14ac:dyDescent="0.3">
      <c r="A9" s="417">
        <f t="shared" si="9"/>
        <v>4</v>
      </c>
      <c r="B9" t="s">
        <v>521</v>
      </c>
      <c r="C9">
        <v>780303</v>
      </c>
      <c r="D9"/>
      <c r="E9" t="s">
        <v>424</v>
      </c>
      <c r="F9" s="309">
        <v>2018</v>
      </c>
      <c r="G9" s="216">
        <v>43110</v>
      </c>
      <c r="H9"/>
      <c r="I9" t="s">
        <v>543</v>
      </c>
      <c r="J9" s="482"/>
      <c r="K9"/>
      <c r="L9"/>
      <c r="M9" s="310">
        <v>370726.85</v>
      </c>
      <c r="N9" s="310">
        <v>13669.7</v>
      </c>
      <c r="O9" s="310">
        <v>61503.45</v>
      </c>
      <c r="P9" s="310">
        <v>445900</v>
      </c>
      <c r="Q9" s="310">
        <v>331688</v>
      </c>
      <c r="R9" s="419">
        <f>+M9-Q9</f>
        <v>39038.849999999977</v>
      </c>
      <c r="S9" s="461" t="s">
        <v>419</v>
      </c>
      <c r="T9" s="473" t="str">
        <f t="shared" si="0"/>
        <v>AA00865</v>
      </c>
      <c r="U9" s="474" t="str">
        <f t="shared" si="1"/>
        <v>0034-SBN18</v>
      </c>
      <c r="V9" s="475">
        <f t="shared" si="2"/>
        <v>780303</v>
      </c>
      <c r="W9" s="475" t="str">
        <f t="shared" si="3"/>
        <v>XV 2.0I LIMITED CVT</v>
      </c>
      <c r="X9" s="476">
        <f t="shared" si="3"/>
        <v>2018</v>
      </c>
      <c r="Y9" s="424">
        <f t="shared" si="4"/>
        <v>370726.85</v>
      </c>
      <c r="Z9" s="481"/>
      <c r="AA9" s="479"/>
      <c r="AB9" s="425">
        <f t="shared" si="5"/>
        <v>366969.28</v>
      </c>
      <c r="AC9" s="426">
        <f t="shared" si="6"/>
        <v>0.15</v>
      </c>
      <c r="AD9" s="425">
        <f t="shared" si="7"/>
        <v>13106.06</v>
      </c>
      <c r="AE9" s="425">
        <f t="shared" si="8"/>
        <v>13669.695499999993</v>
      </c>
      <c r="AF9" s="425"/>
      <c r="AG9" s="405"/>
      <c r="AH9" s="347"/>
      <c r="AI9" s="467">
        <f>+Y9-AB9</f>
        <v>3757.5699999999488</v>
      </c>
      <c r="AJ9" s="467">
        <f>AI9*5%</f>
        <v>187.87849999999744</v>
      </c>
      <c r="AK9" s="309"/>
      <c r="AL9" s="309"/>
      <c r="AM9" s="309"/>
      <c r="AN9" s="309"/>
      <c r="AO9" s="309"/>
      <c r="AP9" s="309"/>
      <c r="AQ9" s="309"/>
      <c r="AR9" s="309"/>
    </row>
    <row r="10" spans="1:44" s="33" customFormat="1" ht="12.75" customHeight="1" thickBot="1" x14ac:dyDescent="0.3">
      <c r="A10" s="417">
        <f t="shared" si="9"/>
        <v>5</v>
      </c>
      <c r="B10" t="s">
        <v>526</v>
      </c>
      <c r="C10">
        <v>780303</v>
      </c>
      <c r="D10" s="443"/>
      <c r="E10" t="s">
        <v>424</v>
      </c>
      <c r="F10" s="309">
        <v>2018</v>
      </c>
      <c r="G10" s="216">
        <v>43119</v>
      </c>
      <c r="H10"/>
      <c r="I10" t="s">
        <v>544</v>
      </c>
      <c r="J10" s="482"/>
      <c r="K10"/>
      <c r="L10"/>
      <c r="M10" s="310">
        <v>370726.85</v>
      </c>
      <c r="N10" s="310">
        <v>13669.7</v>
      </c>
      <c r="O10" s="310">
        <v>61503.45</v>
      </c>
      <c r="P10" s="310">
        <v>445900</v>
      </c>
      <c r="Q10" s="310">
        <v>337468</v>
      </c>
      <c r="R10" s="419">
        <f>+M10-Q10</f>
        <v>33258.849999999977</v>
      </c>
      <c r="S10" s="461" t="s">
        <v>419</v>
      </c>
      <c r="T10" s="473" t="str">
        <f t="shared" si="0"/>
        <v>AA00871</v>
      </c>
      <c r="U10" s="474" t="str">
        <f t="shared" si="1"/>
        <v>0003-SBN18</v>
      </c>
      <c r="V10" s="475">
        <f t="shared" si="2"/>
        <v>780303</v>
      </c>
      <c r="W10" s="475" t="str">
        <f t="shared" si="3"/>
        <v>XV 2.0I LIMITED CVT</v>
      </c>
      <c r="X10" s="476">
        <f t="shared" si="3"/>
        <v>2018</v>
      </c>
      <c r="Y10" s="424">
        <f t="shared" si="4"/>
        <v>370726.85</v>
      </c>
      <c r="Z10" s="481"/>
      <c r="AA10" s="479"/>
      <c r="AB10" s="425">
        <f t="shared" si="5"/>
        <v>366969.28</v>
      </c>
      <c r="AC10" s="426">
        <f t="shared" si="6"/>
        <v>0.15</v>
      </c>
      <c r="AD10" s="425">
        <f t="shared" si="7"/>
        <v>13106.06</v>
      </c>
      <c r="AE10" s="425">
        <f t="shared" si="8"/>
        <v>13669.695499999993</v>
      </c>
      <c r="AF10" s="425"/>
      <c r="AG10" s="405"/>
      <c r="AH10" s="347"/>
      <c r="AI10" s="309"/>
      <c r="AJ10" s="358">
        <f>+AJ9+AD9</f>
        <v>13293.938499999997</v>
      </c>
      <c r="AK10" s="324"/>
      <c r="AL10" s="324"/>
      <c r="AM10" s="309"/>
      <c r="AN10" s="309"/>
      <c r="AO10" s="309"/>
      <c r="AP10" s="309"/>
      <c r="AQ10" s="309"/>
      <c r="AR10" s="309"/>
    </row>
    <row r="11" spans="1:44" s="393" customFormat="1" ht="12.75" customHeight="1" thickBot="1" x14ac:dyDescent="0.3">
      <c r="A11" s="417">
        <f t="shared" si="9"/>
        <v>6</v>
      </c>
      <c r="B11" t="s">
        <v>513</v>
      </c>
      <c r="C11">
        <v>780303</v>
      </c>
      <c r="E11" t="s">
        <v>424</v>
      </c>
      <c r="F11" s="309">
        <v>2018</v>
      </c>
      <c r="G11" s="216">
        <v>43129</v>
      </c>
      <c r="H11" s="471"/>
      <c r="I11" t="s">
        <v>545</v>
      </c>
      <c r="J11"/>
      <c r="K11"/>
      <c r="L11"/>
      <c r="M11" s="310">
        <v>370726.85</v>
      </c>
      <c r="N11" s="310">
        <v>13669.7</v>
      </c>
      <c r="O11" s="310">
        <v>61503.45</v>
      </c>
      <c r="P11" s="310">
        <v>445900</v>
      </c>
      <c r="Q11" s="310">
        <v>331687.93</v>
      </c>
      <c r="R11" s="419">
        <f>+M11-Q11</f>
        <v>39038.919999999984</v>
      </c>
      <c r="S11" s="461" t="s">
        <v>419</v>
      </c>
      <c r="T11" s="473" t="str">
        <f t="shared" si="0"/>
        <v>AA00876</v>
      </c>
      <c r="U11" s="474" t="str">
        <f t="shared" si="1"/>
        <v>0017-SBN18</v>
      </c>
      <c r="V11" s="475">
        <f t="shared" si="2"/>
        <v>780303</v>
      </c>
      <c r="W11" s="475" t="str">
        <f t="shared" si="3"/>
        <v>XV 2.0I LIMITED CVT</v>
      </c>
      <c r="X11" s="476">
        <f t="shared" si="3"/>
        <v>2018</v>
      </c>
      <c r="Y11" s="424">
        <f t="shared" si="4"/>
        <v>370726.85</v>
      </c>
      <c r="Z11" s="481">
        <v>3</v>
      </c>
      <c r="AA11" s="479">
        <f>+SUM(Y7:Y11)</f>
        <v>1167822.79</v>
      </c>
      <c r="AB11" s="425">
        <f t="shared" si="5"/>
        <v>366969.28</v>
      </c>
      <c r="AC11" s="426">
        <f t="shared" si="6"/>
        <v>0.15</v>
      </c>
      <c r="AD11" s="425">
        <f t="shared" si="7"/>
        <v>13106.06</v>
      </c>
      <c r="AE11" s="425">
        <f t="shared" si="8"/>
        <v>13669.695499999993</v>
      </c>
      <c r="AF11" s="425"/>
      <c r="AG11" s="405"/>
      <c r="AH11" s="484"/>
      <c r="AI11" s="431"/>
      <c r="AJ11" s="431"/>
      <c r="AK11" s="431"/>
      <c r="AL11" s="431"/>
      <c r="AM11" s="309"/>
      <c r="AN11" s="309"/>
      <c r="AO11" s="309"/>
      <c r="AP11" s="309"/>
      <c r="AQ11" s="309"/>
      <c r="AR11" s="309"/>
    </row>
    <row r="12" spans="1:44" s="33" customFormat="1" ht="12.75" customHeight="1" thickBot="1" x14ac:dyDescent="0.3">
      <c r="A12" s="417">
        <f t="shared" si="9"/>
        <v>7</v>
      </c>
      <c r="B12" t="s">
        <v>527</v>
      </c>
      <c r="C12">
        <v>780302</v>
      </c>
      <c r="D12"/>
      <c r="E12" t="s">
        <v>425</v>
      </c>
      <c r="F12" s="309">
        <v>2018</v>
      </c>
      <c r="G12" s="216">
        <v>43102</v>
      </c>
      <c r="H12" s="471"/>
      <c r="I12" t="s">
        <v>546</v>
      </c>
      <c r="J12"/>
      <c r="K12"/>
      <c r="L12"/>
      <c r="M12" s="310">
        <v>326226.78000000003</v>
      </c>
      <c r="N12" s="310">
        <v>9031.84</v>
      </c>
      <c r="O12" s="310">
        <v>53641.38</v>
      </c>
      <c r="P12" s="310">
        <v>388900</v>
      </c>
      <c r="Q12" s="310">
        <v>292448</v>
      </c>
      <c r="R12" s="419">
        <f>+M12-Q12</f>
        <v>33778.780000000028</v>
      </c>
      <c r="S12" s="461" t="s">
        <v>419</v>
      </c>
      <c r="T12" s="473" t="str">
        <f t="shared" si="0"/>
        <v>AA00858</v>
      </c>
      <c r="U12" s="474" t="str">
        <f t="shared" si="1"/>
        <v>0025-SBN18</v>
      </c>
      <c r="V12" s="475">
        <f t="shared" si="2"/>
        <v>780302</v>
      </c>
      <c r="W12" s="475" t="str">
        <f t="shared" si="3"/>
        <v>XV 2.0I PREMIUM CVT</v>
      </c>
      <c r="X12" s="476">
        <f t="shared" si="3"/>
        <v>2018</v>
      </c>
      <c r="Y12" s="424">
        <f t="shared" si="4"/>
        <v>326226.78000000003</v>
      </c>
      <c r="Z12" s="481"/>
      <c r="AA12" s="479"/>
      <c r="AB12" s="425">
        <f t="shared" si="5"/>
        <v>314544.96000000002</v>
      </c>
      <c r="AC12" s="426">
        <f t="shared" si="6"/>
        <v>0.1</v>
      </c>
      <c r="AD12" s="425">
        <f t="shared" si="7"/>
        <v>7863.66</v>
      </c>
      <c r="AE12" s="425">
        <f t="shared" si="8"/>
        <v>9031.8420000000006</v>
      </c>
      <c r="AF12" s="425"/>
      <c r="AG12" s="405"/>
      <c r="AH12" s="347"/>
      <c r="AI12" s="309"/>
      <c r="AJ12" s="431"/>
      <c r="AK12" s="431"/>
      <c r="AL12" s="431"/>
      <c r="AM12" s="309"/>
      <c r="AN12" s="309"/>
      <c r="AO12" s="309"/>
      <c r="AP12" s="309"/>
      <c r="AQ12" s="309"/>
      <c r="AR12" s="309"/>
    </row>
    <row r="13" spans="1:44" s="33" customFormat="1" ht="12.75" customHeight="1" thickBot="1" x14ac:dyDescent="0.3">
      <c r="A13" s="417">
        <f>+A12+1</f>
        <v>8</v>
      </c>
      <c r="B13" t="s">
        <v>528</v>
      </c>
      <c r="C13">
        <v>780302</v>
      </c>
      <c r="D13"/>
      <c r="E13" t="s">
        <v>425</v>
      </c>
      <c r="F13" s="309">
        <v>2018</v>
      </c>
      <c r="G13" s="216">
        <v>43103</v>
      </c>
      <c r="H13" s="471"/>
      <c r="I13" t="s">
        <v>466</v>
      </c>
      <c r="J13"/>
      <c r="K13"/>
      <c r="L13"/>
      <c r="M13" s="310">
        <v>-326226.78000000003</v>
      </c>
      <c r="N13" s="310">
        <v>-9031.84</v>
      </c>
      <c r="O13" s="310">
        <v>-53641.38</v>
      </c>
      <c r="P13" s="310">
        <v>-388900</v>
      </c>
      <c r="Q13" s="310">
        <v>-297909</v>
      </c>
      <c r="R13" s="419">
        <f>+M13-Q13</f>
        <v>-28317.780000000028</v>
      </c>
      <c r="S13" s="461" t="s">
        <v>419</v>
      </c>
      <c r="T13" s="473" t="str">
        <f t="shared" si="0"/>
        <v>ZA00471</v>
      </c>
      <c r="U13" s="474" t="str">
        <f t="shared" si="1"/>
        <v>0002-SBN18</v>
      </c>
      <c r="V13" s="475">
        <f t="shared" si="2"/>
        <v>780302</v>
      </c>
      <c r="W13" s="475" t="str">
        <f t="shared" si="3"/>
        <v>XV 2.0I PREMIUM CVT</v>
      </c>
      <c r="X13" s="476">
        <f t="shared" si="3"/>
        <v>2018</v>
      </c>
      <c r="Y13" s="424">
        <f t="shared" si="4"/>
        <v>-326226.78000000003</v>
      </c>
      <c r="Z13" s="481"/>
      <c r="AA13" s="479"/>
      <c r="AB13" s="425" t="e">
        <f t="shared" si="5"/>
        <v>#N/A</v>
      </c>
      <c r="AC13" s="426" t="e">
        <f t="shared" si="6"/>
        <v>#N/A</v>
      </c>
      <c r="AD13" s="425" t="e">
        <f t="shared" si="7"/>
        <v>#N/A</v>
      </c>
      <c r="AE13" s="425">
        <f>+N13</f>
        <v>-9031.84</v>
      </c>
      <c r="AF13" s="425"/>
      <c r="AG13" s="405"/>
      <c r="AH13" s="347"/>
      <c r="AI13" s="309"/>
      <c r="AJ13" s="431"/>
      <c r="AK13" s="431"/>
      <c r="AL13" s="431"/>
      <c r="AM13" s="309"/>
      <c r="AN13" s="309"/>
      <c r="AO13" s="309"/>
      <c r="AP13" s="309"/>
      <c r="AQ13" s="309"/>
      <c r="AR13" s="309"/>
    </row>
    <row r="14" spans="1:44" s="33" customFormat="1" ht="12.75" customHeight="1" thickBot="1" x14ac:dyDescent="0.3">
      <c r="A14" s="417">
        <f>+A13+1</f>
        <v>9</v>
      </c>
      <c r="B14" t="s">
        <v>531</v>
      </c>
      <c r="C14">
        <v>780302</v>
      </c>
      <c r="D14"/>
      <c r="E14" t="s">
        <v>425</v>
      </c>
      <c r="F14" s="309">
        <v>2018</v>
      </c>
      <c r="G14" s="216">
        <v>43112</v>
      </c>
      <c r="H14" s="471"/>
      <c r="I14" t="s">
        <v>466</v>
      </c>
      <c r="J14"/>
      <c r="K14"/>
      <c r="L14"/>
      <c r="M14" s="310">
        <v>316822.39</v>
      </c>
      <c r="N14" s="310">
        <v>8091.4</v>
      </c>
      <c r="O14" s="310">
        <v>51986.21</v>
      </c>
      <c r="P14" s="310">
        <v>376900</v>
      </c>
      <c r="Q14" s="310">
        <v>297909</v>
      </c>
      <c r="R14" s="419">
        <f>+M14-Q14</f>
        <v>18913.390000000014</v>
      </c>
      <c r="S14" s="461" t="s">
        <v>419</v>
      </c>
      <c r="T14" s="473" t="str">
        <f t="shared" si="0"/>
        <v>AA00866</v>
      </c>
      <c r="U14" s="474" t="str">
        <f t="shared" si="1"/>
        <v>0002-SBN18</v>
      </c>
      <c r="V14" s="475">
        <f t="shared" si="2"/>
        <v>780302</v>
      </c>
      <c r="W14" s="475" t="str">
        <f t="shared" si="3"/>
        <v>XV 2.0I PREMIUM CVT</v>
      </c>
      <c r="X14" s="476">
        <f t="shared" si="3"/>
        <v>2018</v>
      </c>
      <c r="Y14" s="424">
        <f t="shared" si="4"/>
        <v>316822.39</v>
      </c>
      <c r="Z14" s="481"/>
      <c r="AA14" s="479"/>
      <c r="AB14" s="425">
        <f t="shared" si="5"/>
        <v>314544.96000000002</v>
      </c>
      <c r="AC14" s="426">
        <f t="shared" si="6"/>
        <v>0.1</v>
      </c>
      <c r="AD14" s="425">
        <f t="shared" si="7"/>
        <v>7863.66</v>
      </c>
      <c r="AE14" s="425">
        <f t="shared" si="8"/>
        <v>8091.4029999999993</v>
      </c>
      <c r="AF14" s="425"/>
      <c r="AG14" s="405"/>
      <c r="AH14" s="347"/>
      <c r="AI14" s="309"/>
      <c r="AJ14" s="431"/>
      <c r="AK14" s="431"/>
      <c r="AL14" s="431"/>
      <c r="AM14" s="309"/>
      <c r="AN14" s="309"/>
      <c r="AO14" s="309"/>
      <c r="AP14" s="309"/>
      <c r="AQ14" s="309"/>
      <c r="AR14" s="309"/>
    </row>
    <row r="15" spans="1:44" s="33" customFormat="1" ht="12.75" customHeight="1" thickBot="1" x14ac:dyDescent="0.3">
      <c r="A15" s="417">
        <f>+A14+1</f>
        <v>10</v>
      </c>
      <c r="B15" t="s">
        <v>534</v>
      </c>
      <c r="C15">
        <v>780302</v>
      </c>
      <c r="D15" s="393"/>
      <c r="E15" t="s">
        <v>425</v>
      </c>
      <c r="F15" s="309">
        <v>2018</v>
      </c>
      <c r="G15" s="216">
        <v>43122</v>
      </c>
      <c r="H15" s="471"/>
      <c r="I15" t="s">
        <v>547</v>
      </c>
      <c r="J15"/>
      <c r="K15"/>
      <c r="L15"/>
      <c r="M15" s="310">
        <v>326226.78000000003</v>
      </c>
      <c r="N15" s="310">
        <v>9031.84</v>
      </c>
      <c r="O15" s="310">
        <v>53641.38</v>
      </c>
      <c r="P15" s="310">
        <v>388900</v>
      </c>
      <c r="Q15" s="310">
        <v>292448</v>
      </c>
      <c r="R15" s="419">
        <f>+M15-Q15</f>
        <v>33778.780000000028</v>
      </c>
      <c r="S15" s="461" t="s">
        <v>419</v>
      </c>
      <c r="T15" s="473" t="str">
        <f t="shared" si="0"/>
        <v>AA00873</v>
      </c>
      <c r="U15" s="474" t="str">
        <f t="shared" si="1"/>
        <v>0035-SBN18</v>
      </c>
      <c r="V15" s="475">
        <f t="shared" si="2"/>
        <v>780302</v>
      </c>
      <c r="W15" s="475" t="str">
        <f t="shared" si="3"/>
        <v>XV 2.0I PREMIUM CVT</v>
      </c>
      <c r="X15" s="476">
        <f t="shared" si="3"/>
        <v>2018</v>
      </c>
      <c r="Y15" s="424">
        <f t="shared" si="4"/>
        <v>326226.78000000003</v>
      </c>
      <c r="Z15" s="481">
        <v>2</v>
      </c>
      <c r="AA15" s="479">
        <f>+SUM(Y12:Y15)</f>
        <v>643049.17000000004</v>
      </c>
      <c r="AB15" s="425">
        <f t="shared" si="5"/>
        <v>314544.96000000002</v>
      </c>
      <c r="AC15" s="426">
        <f t="shared" si="6"/>
        <v>0.1</v>
      </c>
      <c r="AD15" s="425">
        <f t="shared" si="7"/>
        <v>7863.66</v>
      </c>
      <c r="AE15" s="425">
        <f t="shared" si="8"/>
        <v>9031.8420000000006</v>
      </c>
      <c r="AF15" s="425"/>
      <c r="AG15" s="405"/>
      <c r="AH15" s="347"/>
      <c r="AI15" s="309"/>
      <c r="AJ15" s="431"/>
      <c r="AK15" s="431"/>
      <c r="AL15" s="431"/>
      <c r="AM15" s="309"/>
      <c r="AN15" s="309"/>
      <c r="AO15" s="309"/>
      <c r="AP15" s="309"/>
      <c r="AQ15" s="309"/>
      <c r="AR15" s="309"/>
    </row>
    <row r="16" spans="1:44" s="33" customFormat="1" ht="12.75" customHeight="1" thickBot="1" x14ac:dyDescent="0.3">
      <c r="A16" s="417">
        <f>+A15+1</f>
        <v>11</v>
      </c>
      <c r="B16" t="s">
        <v>535</v>
      </c>
      <c r="C16" t="s">
        <v>536</v>
      </c>
      <c r="D16" s="396"/>
      <c r="E16" t="s">
        <v>425</v>
      </c>
      <c r="F16" s="309">
        <v>2018</v>
      </c>
      <c r="G16" s="216">
        <v>43123</v>
      </c>
      <c r="H16" s="471"/>
      <c r="I16" t="s">
        <v>548</v>
      </c>
      <c r="J16" s="393"/>
      <c r="K16" s="393"/>
      <c r="L16" s="393"/>
      <c r="M16" s="310">
        <v>326226.78000000003</v>
      </c>
      <c r="N16" s="310">
        <v>9031.84</v>
      </c>
      <c r="O16" s="310">
        <v>53641.38</v>
      </c>
      <c r="P16" s="310">
        <v>388900</v>
      </c>
      <c r="Q16" s="310">
        <v>292448</v>
      </c>
      <c r="R16" s="419">
        <f>+M16-Q16</f>
        <v>33778.780000000028</v>
      </c>
      <c r="S16" s="461" t="s">
        <v>419</v>
      </c>
      <c r="T16" s="473" t="str">
        <f t="shared" si="0"/>
        <v>AA00874</v>
      </c>
      <c r="U16" s="474" t="str">
        <f t="shared" si="1"/>
        <v>0037-SBN18</v>
      </c>
      <c r="V16" s="475" t="str">
        <f t="shared" si="2"/>
        <v>CB61486</v>
      </c>
      <c r="W16" s="475" t="str">
        <f t="shared" si="3"/>
        <v>XV 2.0I PREMIUM CVT</v>
      </c>
      <c r="X16" s="476">
        <f t="shared" si="3"/>
        <v>2018</v>
      </c>
      <c r="Y16" s="424">
        <f t="shared" si="4"/>
        <v>326226.78000000003</v>
      </c>
      <c r="Z16" s="481">
        <v>1</v>
      </c>
      <c r="AA16" s="479">
        <f>+Y16</f>
        <v>326226.78000000003</v>
      </c>
      <c r="AB16" s="425">
        <f t="shared" si="5"/>
        <v>314544.96000000002</v>
      </c>
      <c r="AC16" s="426">
        <f t="shared" si="6"/>
        <v>0.1</v>
      </c>
      <c r="AD16" s="425">
        <f t="shared" si="7"/>
        <v>7863.66</v>
      </c>
      <c r="AE16" s="425">
        <f t="shared" si="8"/>
        <v>9031.8420000000006</v>
      </c>
      <c r="AF16" s="425"/>
      <c r="AG16" s="405"/>
      <c r="AH16" s="347"/>
      <c r="AI16" s="309"/>
      <c r="AJ16" s="431"/>
      <c r="AK16" s="431"/>
      <c r="AL16" s="431"/>
      <c r="AM16" s="309"/>
      <c r="AN16" s="309"/>
      <c r="AO16" s="309"/>
      <c r="AP16" s="309"/>
      <c r="AQ16" s="309"/>
      <c r="AR16" s="309"/>
    </row>
    <row r="17" spans="1:44" s="33" customFormat="1" ht="12.75" customHeight="1" thickBot="1" x14ac:dyDescent="0.25">
      <c r="A17" s="417">
        <f>+A16+1</f>
        <v>12</v>
      </c>
      <c r="B17" t="s">
        <v>498</v>
      </c>
      <c r="C17">
        <v>780404</v>
      </c>
      <c r="D17"/>
      <c r="E17" t="s">
        <v>537</v>
      </c>
      <c r="F17" s="309">
        <v>2018</v>
      </c>
      <c r="G17" s="216">
        <v>43130</v>
      </c>
      <c r="H17" t="s">
        <v>427</v>
      </c>
      <c r="I17" t="s">
        <v>538</v>
      </c>
      <c r="J17" t="s">
        <v>415</v>
      </c>
      <c r="K17" t="s">
        <v>469</v>
      </c>
      <c r="L17" t="s">
        <v>482</v>
      </c>
      <c r="M17" s="310">
        <v>512449.03</v>
      </c>
      <c r="N17" s="310">
        <v>35740.629999999997</v>
      </c>
      <c r="O17" s="310">
        <v>87710.34</v>
      </c>
      <c r="P17" s="310">
        <v>635900</v>
      </c>
      <c r="Q17" s="310">
        <v>459297</v>
      </c>
      <c r="R17" s="419">
        <f>+M17-Q17</f>
        <v>53152.030000000028</v>
      </c>
      <c r="S17" s="403" t="s">
        <v>417</v>
      </c>
      <c r="T17" s="432"/>
      <c r="U17" s="417"/>
      <c r="V17" s="422"/>
      <c r="W17" s="422"/>
      <c r="X17" s="423"/>
      <c r="Y17" s="424"/>
      <c r="Z17" s="169"/>
      <c r="AA17" s="425"/>
      <c r="AB17" s="425"/>
      <c r="AC17" s="426"/>
      <c r="AD17" s="425"/>
      <c r="AE17" s="425"/>
      <c r="AF17" s="425"/>
      <c r="AG17" s="405"/>
      <c r="AH17" s="347"/>
      <c r="AI17" s="309"/>
      <c r="AJ17" s="431"/>
      <c r="AK17" s="431"/>
      <c r="AL17" s="431"/>
      <c r="AM17" s="309"/>
      <c r="AN17" s="309"/>
      <c r="AO17" s="309"/>
      <c r="AP17" s="309"/>
      <c r="AQ17" s="309"/>
      <c r="AR17" s="309"/>
    </row>
    <row r="18" spans="1:44" s="33" customFormat="1" ht="12.75" customHeight="1" thickBot="1" x14ac:dyDescent="0.25">
      <c r="A18" s="417">
        <f>+A17+1</f>
        <v>13</v>
      </c>
      <c r="B18" t="s">
        <v>499</v>
      </c>
      <c r="C18">
        <v>780404</v>
      </c>
      <c r="D18"/>
      <c r="E18" t="s">
        <v>537</v>
      </c>
      <c r="F18" s="309">
        <v>2018</v>
      </c>
      <c r="G18" s="216">
        <v>43131</v>
      </c>
      <c r="H18"/>
      <c r="I18" t="s">
        <v>538</v>
      </c>
      <c r="J18"/>
      <c r="K18"/>
      <c r="L18"/>
      <c r="M18" s="310">
        <v>-512449.03</v>
      </c>
      <c r="N18" s="310">
        <v>-35740.629999999997</v>
      </c>
      <c r="O18" s="310">
        <v>-87710.34</v>
      </c>
      <c r="P18" s="310">
        <v>-635900</v>
      </c>
      <c r="Q18" s="310">
        <v>-459297</v>
      </c>
      <c r="R18" s="419">
        <f>+M18-Q18</f>
        <v>-53152.030000000028</v>
      </c>
      <c r="S18" s="403" t="s">
        <v>417</v>
      </c>
      <c r="T18" s="432"/>
      <c r="U18" s="417"/>
      <c r="V18" s="422"/>
      <c r="W18" s="422"/>
      <c r="X18" s="423"/>
      <c r="Y18" s="424"/>
      <c r="Z18" s="169"/>
      <c r="AA18" s="425"/>
      <c r="AB18" s="425"/>
      <c r="AC18" s="426"/>
      <c r="AD18" s="425"/>
      <c r="AE18" s="425"/>
      <c r="AF18" s="425"/>
      <c r="AG18" s="405"/>
      <c r="AH18" s="347"/>
      <c r="AI18" s="309"/>
      <c r="AJ18" s="431"/>
      <c r="AK18" s="431"/>
      <c r="AL18" s="431"/>
      <c r="AM18" s="309"/>
      <c r="AN18" s="309"/>
      <c r="AO18" s="309"/>
      <c r="AP18" s="309"/>
      <c r="AQ18" s="309"/>
      <c r="AR18" s="309"/>
    </row>
    <row r="19" spans="1:44" s="33" customFormat="1" ht="12.75" customHeight="1" thickBot="1" x14ac:dyDescent="0.25">
      <c r="A19" s="417">
        <f>+A18+1</f>
        <v>14</v>
      </c>
      <c r="B19" t="s">
        <v>502</v>
      </c>
      <c r="C19">
        <v>780403</v>
      </c>
      <c r="D19"/>
      <c r="E19" t="s">
        <v>423</v>
      </c>
      <c r="F19" s="309">
        <v>2018</v>
      </c>
      <c r="G19" s="216">
        <v>43102</v>
      </c>
      <c r="H19"/>
      <c r="I19" t="s">
        <v>458</v>
      </c>
      <c r="J19"/>
      <c r="K19"/>
      <c r="L19"/>
      <c r="M19" s="310">
        <v>418702.87</v>
      </c>
      <c r="N19" s="310">
        <v>20866.099999999999</v>
      </c>
      <c r="O19" s="310">
        <v>70331.03</v>
      </c>
      <c r="P19" s="310">
        <v>509900</v>
      </c>
      <c r="Q19" s="310">
        <v>386048</v>
      </c>
      <c r="R19" s="419">
        <f>+M19-Q19</f>
        <v>32654.869999999995</v>
      </c>
      <c r="S19" s="403" t="s">
        <v>417</v>
      </c>
      <c r="T19" s="432"/>
      <c r="U19" s="417"/>
      <c r="V19" s="422"/>
      <c r="W19" s="422"/>
      <c r="X19" s="423"/>
      <c r="Y19" s="424"/>
      <c r="Z19" s="169"/>
      <c r="AA19" s="425"/>
      <c r="AB19" s="425"/>
      <c r="AC19" s="426"/>
      <c r="AD19" s="425"/>
      <c r="AE19" s="425"/>
      <c r="AF19" s="425"/>
      <c r="AG19" s="405"/>
      <c r="AH19" s="347"/>
      <c r="AI19" s="309"/>
      <c r="AJ19" s="431"/>
      <c r="AK19" s="431"/>
      <c r="AL19" s="431"/>
      <c r="AM19" s="309"/>
      <c r="AN19" s="309"/>
      <c r="AO19" s="309"/>
      <c r="AP19" s="309"/>
      <c r="AQ19" s="309"/>
      <c r="AR19" s="309"/>
    </row>
    <row r="20" spans="1:44" s="33" customFormat="1" ht="12.75" customHeight="1" thickBot="1" x14ac:dyDescent="0.3">
      <c r="A20" s="417">
        <f>+A19+1</f>
        <v>15</v>
      </c>
      <c r="B20" t="s">
        <v>503</v>
      </c>
      <c r="C20">
        <v>780403</v>
      </c>
      <c r="D20"/>
      <c r="E20" t="s">
        <v>423</v>
      </c>
      <c r="F20" s="309">
        <v>2018</v>
      </c>
      <c r="G20" s="216">
        <v>43104</v>
      </c>
      <c r="H20"/>
      <c r="I20" t="s">
        <v>458</v>
      </c>
      <c r="J20" s="482"/>
      <c r="K20"/>
      <c r="L20"/>
      <c r="M20" s="310">
        <v>-418702.87</v>
      </c>
      <c r="N20" s="310">
        <v>-20866.099999999999</v>
      </c>
      <c r="O20" s="310">
        <v>-70331.03</v>
      </c>
      <c r="P20" s="310">
        <v>-509900</v>
      </c>
      <c r="Q20" s="310">
        <v>-386048</v>
      </c>
      <c r="R20" s="419">
        <f>+M20-Q20</f>
        <v>-32654.869999999995</v>
      </c>
      <c r="S20" s="403" t="s">
        <v>417</v>
      </c>
      <c r="T20" s="432"/>
      <c r="U20" s="417"/>
      <c r="V20" s="422"/>
      <c r="W20" s="422"/>
      <c r="X20" s="423"/>
      <c r="Y20" s="424"/>
      <c r="Z20" s="169"/>
      <c r="AA20" s="425"/>
      <c r="AB20" s="425"/>
      <c r="AC20" s="426"/>
      <c r="AD20" s="425"/>
      <c r="AE20" s="425"/>
      <c r="AF20" s="425"/>
      <c r="AG20" s="405"/>
      <c r="AH20" s="347"/>
      <c r="AI20" s="309"/>
      <c r="AJ20" s="431"/>
      <c r="AK20" s="431"/>
      <c r="AL20" s="431"/>
      <c r="AM20" s="309"/>
      <c r="AN20" s="309"/>
      <c r="AO20" s="309"/>
      <c r="AP20" s="309"/>
      <c r="AQ20" s="309"/>
      <c r="AR20" s="309"/>
    </row>
    <row r="21" spans="1:44" s="33" customFormat="1" ht="12.75" customHeight="1" thickBot="1" x14ac:dyDescent="0.3">
      <c r="A21" s="417">
        <f>+A20+1</f>
        <v>16</v>
      </c>
      <c r="B21" t="s">
        <v>504</v>
      </c>
      <c r="C21">
        <v>780403</v>
      </c>
      <c r="D21" s="443"/>
      <c r="E21" t="s">
        <v>423</v>
      </c>
      <c r="F21" s="309">
        <v>2018</v>
      </c>
      <c r="G21" s="216">
        <v>43104</v>
      </c>
      <c r="H21"/>
      <c r="I21" t="s">
        <v>458</v>
      </c>
      <c r="J21" s="482"/>
      <c r="K21"/>
      <c r="L21"/>
      <c r="M21" s="310">
        <v>418702.87</v>
      </c>
      <c r="N21" s="310">
        <v>20866.099999999999</v>
      </c>
      <c r="O21" s="310">
        <v>70331.03</v>
      </c>
      <c r="P21" s="310">
        <v>509900</v>
      </c>
      <c r="Q21" s="310">
        <v>386048</v>
      </c>
      <c r="R21" s="419">
        <f>+M21-Q21</f>
        <v>32654.869999999995</v>
      </c>
      <c r="S21" s="403" t="s">
        <v>417</v>
      </c>
      <c r="T21" s="432"/>
      <c r="U21" s="417"/>
      <c r="V21" s="422"/>
      <c r="W21" s="422"/>
      <c r="X21" s="423"/>
      <c r="Y21" s="424"/>
      <c r="Z21" s="169"/>
      <c r="AA21" s="425"/>
      <c r="AB21" s="425"/>
      <c r="AC21" s="426"/>
      <c r="AD21" s="425"/>
      <c r="AE21" s="425"/>
      <c r="AF21" s="425"/>
      <c r="AG21" s="405"/>
      <c r="AH21" s="347"/>
      <c r="AI21" s="309"/>
      <c r="AJ21" s="431"/>
      <c r="AK21" s="431"/>
      <c r="AL21" s="431"/>
      <c r="AM21" s="309"/>
      <c r="AN21" s="309"/>
      <c r="AO21" s="309"/>
      <c r="AP21" s="309"/>
      <c r="AQ21" s="309"/>
      <c r="AR21" s="309"/>
    </row>
    <row r="22" spans="1:44" s="33" customFormat="1" ht="12.75" customHeight="1" thickBot="1" x14ac:dyDescent="0.3">
      <c r="A22" s="417">
        <f>+A21+1</f>
        <v>17</v>
      </c>
      <c r="B22" t="s">
        <v>505</v>
      </c>
      <c r="C22">
        <v>780403</v>
      </c>
      <c r="D22" s="443"/>
      <c r="E22" t="s">
        <v>423</v>
      </c>
      <c r="F22" s="309">
        <v>2018</v>
      </c>
      <c r="G22" s="216">
        <v>43109</v>
      </c>
      <c r="H22"/>
      <c r="I22" t="s">
        <v>458</v>
      </c>
      <c r="J22" s="482"/>
      <c r="K22"/>
      <c r="L22"/>
      <c r="M22" s="310">
        <v>-418702.87</v>
      </c>
      <c r="N22" s="310">
        <v>-20866.099999999999</v>
      </c>
      <c r="O22" s="310">
        <v>-70331.03</v>
      </c>
      <c r="P22" s="310">
        <v>-509900</v>
      </c>
      <c r="Q22" s="310">
        <v>-386048</v>
      </c>
      <c r="R22" s="419">
        <f>+M22-Q22</f>
        <v>-32654.869999999995</v>
      </c>
      <c r="S22" s="403" t="s">
        <v>417</v>
      </c>
      <c r="T22" s="432"/>
      <c r="U22" s="417"/>
      <c r="V22" s="422"/>
      <c r="W22" s="422"/>
      <c r="X22" s="423"/>
      <c r="Y22" s="424"/>
      <c r="Z22" s="169"/>
      <c r="AA22" s="425"/>
      <c r="AB22" s="425"/>
      <c r="AC22" s="426"/>
      <c r="AD22" s="425"/>
      <c r="AE22" s="425"/>
      <c r="AF22" s="425"/>
      <c r="AG22" s="405"/>
      <c r="AH22" s="347"/>
      <c r="AI22" s="309"/>
      <c r="AJ22" s="431"/>
      <c r="AK22" s="431"/>
      <c r="AL22" s="431"/>
      <c r="AM22" s="309"/>
      <c r="AN22" s="309"/>
      <c r="AO22" s="309"/>
      <c r="AP22" s="309"/>
      <c r="AQ22" s="309"/>
      <c r="AR22" s="309"/>
    </row>
    <row r="23" spans="1:44" s="33" customFormat="1" ht="12.75" customHeight="1" thickBot="1" x14ac:dyDescent="0.3">
      <c r="A23" s="417">
        <v>18</v>
      </c>
      <c r="B23" t="s">
        <v>519</v>
      </c>
      <c r="C23">
        <v>780303</v>
      </c>
      <c r="D23"/>
      <c r="E23" t="s">
        <v>424</v>
      </c>
      <c r="F23" s="309">
        <v>2018</v>
      </c>
      <c r="G23" s="216">
        <v>43110</v>
      </c>
      <c r="H23"/>
      <c r="I23" t="s">
        <v>543</v>
      </c>
      <c r="J23" s="482"/>
      <c r="K23"/>
      <c r="L23"/>
      <c r="M23" s="310">
        <v>370726.85</v>
      </c>
      <c r="N23" s="310">
        <v>13669.7</v>
      </c>
      <c r="O23" s="310">
        <v>61503.45</v>
      </c>
      <c r="P23" s="310">
        <v>445900</v>
      </c>
      <c r="Q23" s="310">
        <v>331688</v>
      </c>
      <c r="R23" s="419">
        <f>+M23-Q23</f>
        <v>39038.849999999977</v>
      </c>
      <c r="S23" s="403" t="s">
        <v>417</v>
      </c>
      <c r="T23" s="432"/>
      <c r="U23" s="417"/>
      <c r="V23" s="422"/>
      <c r="W23" s="422"/>
      <c r="X23" s="423"/>
      <c r="Y23" s="424"/>
      <c r="Z23" s="169"/>
      <c r="AA23" s="425"/>
      <c r="AB23" s="425"/>
      <c r="AC23" s="426"/>
      <c r="AD23" s="425"/>
      <c r="AE23" s="425"/>
      <c r="AF23" s="425"/>
      <c r="AG23" s="405"/>
      <c r="AH23" s="347"/>
      <c r="AI23" s="309"/>
      <c r="AJ23" s="431"/>
      <c r="AK23" s="431"/>
      <c r="AL23" s="431"/>
      <c r="AM23" s="309"/>
      <c r="AN23" s="309"/>
      <c r="AO23" s="309"/>
      <c r="AP23" s="309"/>
      <c r="AQ23" s="309"/>
      <c r="AR23" s="309"/>
    </row>
    <row r="24" spans="1:44" s="33" customFormat="1" ht="12.75" customHeight="1" thickBot="1" x14ac:dyDescent="0.3">
      <c r="A24" s="417">
        <v>19</v>
      </c>
      <c r="B24" t="s">
        <v>520</v>
      </c>
      <c r="C24">
        <v>780303</v>
      </c>
      <c r="D24"/>
      <c r="E24" t="s">
        <v>424</v>
      </c>
      <c r="F24" s="309">
        <v>2018</v>
      </c>
      <c r="G24" s="216">
        <v>43110</v>
      </c>
      <c r="H24"/>
      <c r="I24" t="s">
        <v>543</v>
      </c>
      <c r="J24" s="482"/>
      <c r="K24"/>
      <c r="L24"/>
      <c r="M24" s="310">
        <v>-370726.85</v>
      </c>
      <c r="N24" s="310">
        <v>-13669.7</v>
      </c>
      <c r="O24" s="310">
        <v>-61503.45</v>
      </c>
      <c r="P24" s="310">
        <v>-445900</v>
      </c>
      <c r="Q24" s="310">
        <v>-331688</v>
      </c>
      <c r="R24" s="419">
        <f>+M24-Q24</f>
        <v>-39038.849999999977</v>
      </c>
      <c r="S24" s="403" t="s">
        <v>417</v>
      </c>
      <c r="T24" s="432"/>
      <c r="U24" s="417"/>
      <c r="V24" s="422"/>
      <c r="W24" s="422"/>
      <c r="X24" s="423"/>
      <c r="Y24" s="424"/>
      <c r="Z24" s="169"/>
      <c r="AA24" s="425"/>
      <c r="AB24" s="425"/>
      <c r="AC24" s="426"/>
      <c r="AD24" s="425"/>
      <c r="AE24" s="425"/>
      <c r="AF24" s="425"/>
      <c r="AG24" s="405"/>
      <c r="AH24" s="347"/>
      <c r="AI24" s="309"/>
      <c r="AJ24" s="431"/>
      <c r="AK24" s="431"/>
      <c r="AL24" s="431"/>
      <c r="AM24" s="309"/>
      <c r="AN24" s="309"/>
      <c r="AO24" s="309"/>
      <c r="AP24" s="309"/>
      <c r="AQ24" s="309"/>
      <c r="AR24" s="309"/>
    </row>
    <row r="25" spans="1:44" s="33" customFormat="1" ht="12.75" customHeight="1" thickBot="1" x14ac:dyDescent="0.25">
      <c r="A25" s="417">
        <v>20</v>
      </c>
      <c r="B25" t="s">
        <v>522</v>
      </c>
      <c r="C25">
        <v>780303</v>
      </c>
      <c r="D25" s="396"/>
      <c r="E25" t="s">
        <v>424</v>
      </c>
      <c r="F25" s="309">
        <v>2018</v>
      </c>
      <c r="G25" s="216">
        <v>43117</v>
      </c>
      <c r="H25"/>
      <c r="I25" t="s">
        <v>544</v>
      </c>
      <c r="J25"/>
      <c r="K25"/>
      <c r="L25"/>
      <c r="M25" s="310">
        <v>370726.85</v>
      </c>
      <c r="N25" s="310">
        <v>13669.7</v>
      </c>
      <c r="O25" s="310">
        <v>61503.45</v>
      </c>
      <c r="P25" s="310">
        <v>445900</v>
      </c>
      <c r="Q25" s="310">
        <v>337468</v>
      </c>
      <c r="R25" s="419">
        <f>+M25-Q25</f>
        <v>33258.849999999977</v>
      </c>
      <c r="S25" s="403" t="s">
        <v>417</v>
      </c>
      <c r="T25" s="432"/>
      <c r="U25" s="417"/>
      <c r="V25" s="422"/>
      <c r="W25" s="422"/>
      <c r="X25" s="423"/>
      <c r="Y25" s="424"/>
      <c r="Z25" s="169"/>
      <c r="AA25" s="425"/>
      <c r="AB25" s="425"/>
      <c r="AC25" s="426"/>
      <c r="AD25" s="425"/>
      <c r="AE25" s="425"/>
      <c r="AF25" s="425"/>
      <c r="AG25" s="405"/>
      <c r="AH25" s="347"/>
      <c r="AI25" s="309"/>
      <c r="AJ25" s="431"/>
      <c r="AK25" s="431"/>
      <c r="AL25" s="431"/>
      <c r="AM25" s="309"/>
      <c r="AN25" s="309"/>
      <c r="AO25" s="309"/>
      <c r="AP25" s="309"/>
      <c r="AQ25" s="309"/>
      <c r="AR25" s="309"/>
    </row>
    <row r="26" spans="1:44" s="110" customFormat="1" ht="12.75" customHeight="1" thickBot="1" x14ac:dyDescent="0.25">
      <c r="A26" s="417">
        <v>21</v>
      </c>
      <c r="B26" t="s">
        <v>523</v>
      </c>
      <c r="C26">
        <v>780303</v>
      </c>
      <c r="D26" s="393"/>
      <c r="E26" t="s">
        <v>424</v>
      </c>
      <c r="F26" s="309">
        <v>2018</v>
      </c>
      <c r="G26" s="216">
        <v>43117</v>
      </c>
      <c r="H26"/>
      <c r="I26" t="s">
        <v>544</v>
      </c>
      <c r="J26"/>
      <c r="K26"/>
      <c r="L26"/>
      <c r="M26" s="310">
        <v>-370726.85</v>
      </c>
      <c r="N26" s="310">
        <v>-13669.7</v>
      </c>
      <c r="O26" s="310">
        <v>-61503.45</v>
      </c>
      <c r="P26" s="310">
        <v>-445900</v>
      </c>
      <c r="Q26" s="310">
        <v>-337468</v>
      </c>
      <c r="R26" s="419">
        <f>+M26-Q26</f>
        <v>-33258.849999999977</v>
      </c>
      <c r="S26" s="403" t="s">
        <v>417</v>
      </c>
      <c r="T26" s="432"/>
      <c r="U26" s="417"/>
      <c r="V26" s="422"/>
      <c r="W26" s="422"/>
      <c r="X26" s="423"/>
      <c r="Y26" s="424"/>
      <c r="Z26" s="169"/>
      <c r="AA26" s="425"/>
      <c r="AB26" s="425"/>
      <c r="AC26" s="426"/>
      <c r="AD26" s="425"/>
      <c r="AE26" s="425"/>
      <c r="AF26" s="425"/>
      <c r="AG26" s="405"/>
      <c r="AH26" s="347"/>
      <c r="AI26" s="309"/>
      <c r="AJ26" s="324"/>
      <c r="AK26" s="431"/>
      <c r="AL26" s="431"/>
      <c r="AM26" s="324"/>
      <c r="AN26" s="324"/>
      <c r="AO26" s="324"/>
      <c r="AP26" s="324"/>
      <c r="AQ26" s="324"/>
      <c r="AR26" s="324"/>
    </row>
    <row r="27" spans="1:44" s="33" customFormat="1" ht="12.75" customHeight="1" thickBot="1" x14ac:dyDescent="0.25">
      <c r="A27" s="417">
        <v>22</v>
      </c>
      <c r="B27" t="s">
        <v>524</v>
      </c>
      <c r="C27">
        <v>780303</v>
      </c>
      <c r="D27" s="393"/>
      <c r="E27" t="s">
        <v>424</v>
      </c>
      <c r="F27" s="309">
        <v>2018</v>
      </c>
      <c r="G27" s="216">
        <v>43118</v>
      </c>
      <c r="H27"/>
      <c r="I27" t="s">
        <v>544</v>
      </c>
      <c r="J27"/>
      <c r="K27"/>
      <c r="L27"/>
      <c r="M27" s="310">
        <v>370726.85</v>
      </c>
      <c r="N27" s="310">
        <v>13669.7</v>
      </c>
      <c r="O27" s="310">
        <v>61503.45</v>
      </c>
      <c r="P27" s="310">
        <v>445900</v>
      </c>
      <c r="Q27" s="310">
        <v>337468</v>
      </c>
      <c r="R27" s="419">
        <f>+M27-Q27</f>
        <v>33258.849999999977</v>
      </c>
      <c r="S27" s="403" t="s">
        <v>417</v>
      </c>
      <c r="T27" s="432"/>
      <c r="U27" s="417"/>
      <c r="V27" s="422"/>
      <c r="W27" s="422"/>
      <c r="X27" s="423"/>
      <c r="Y27" s="424"/>
      <c r="Z27" s="169"/>
      <c r="AA27" s="425"/>
      <c r="AB27" s="425"/>
      <c r="AC27" s="426"/>
      <c r="AD27" s="425"/>
      <c r="AE27" s="425"/>
      <c r="AF27" s="425"/>
      <c r="AG27" s="405"/>
      <c r="AH27" s="347"/>
      <c r="AI27" s="431"/>
      <c r="AJ27" s="324"/>
      <c r="AK27" s="431"/>
      <c r="AL27" s="431"/>
      <c r="AM27" s="309"/>
      <c r="AN27" s="309"/>
      <c r="AO27" s="309"/>
      <c r="AP27" s="309"/>
      <c r="AQ27" s="309"/>
      <c r="AR27" s="309"/>
    </row>
    <row r="28" spans="1:44" s="33" customFormat="1" ht="12.75" customHeight="1" thickBot="1" x14ac:dyDescent="0.25">
      <c r="A28" s="417">
        <v>23</v>
      </c>
      <c r="B28" t="s">
        <v>525</v>
      </c>
      <c r="C28">
        <v>780303</v>
      </c>
      <c r="D28"/>
      <c r="E28" t="s">
        <v>424</v>
      </c>
      <c r="F28" s="309">
        <v>2018</v>
      </c>
      <c r="G28" s="216">
        <v>43119</v>
      </c>
      <c r="H28"/>
      <c r="I28" t="s">
        <v>544</v>
      </c>
      <c r="J28"/>
      <c r="K28"/>
      <c r="L28"/>
      <c r="M28" s="310">
        <v>-370726.85</v>
      </c>
      <c r="N28" s="310">
        <v>-13669.7</v>
      </c>
      <c r="O28" s="310">
        <v>-61503.45</v>
      </c>
      <c r="P28" s="310">
        <v>-445900</v>
      </c>
      <c r="Q28" s="310">
        <v>-337468</v>
      </c>
      <c r="R28" s="419">
        <f>+M28-Q28</f>
        <v>-33258.849999999977</v>
      </c>
      <c r="S28" s="403" t="s">
        <v>417</v>
      </c>
      <c r="T28" s="432"/>
      <c r="U28" s="417"/>
      <c r="V28" s="422"/>
      <c r="W28" s="422"/>
      <c r="X28" s="423"/>
      <c r="Y28" s="424"/>
      <c r="Z28" s="169"/>
      <c r="AA28" s="425"/>
      <c r="AB28" s="425"/>
      <c r="AC28" s="426"/>
      <c r="AD28" s="425"/>
      <c r="AE28" s="425"/>
      <c r="AF28" s="425"/>
      <c r="AG28" s="405"/>
      <c r="AH28" s="347"/>
      <c r="AI28" s="309"/>
      <c r="AJ28" s="324"/>
      <c r="AK28" s="431"/>
      <c r="AL28" s="431"/>
      <c r="AM28" s="309"/>
      <c r="AN28" s="309"/>
      <c r="AO28" s="309"/>
      <c r="AP28" s="309"/>
      <c r="AQ28" s="309"/>
      <c r="AR28" s="309"/>
    </row>
    <row r="29" spans="1:44" s="33" customFormat="1" ht="12.75" customHeight="1" thickBot="1" x14ac:dyDescent="0.25">
      <c r="A29" s="417">
        <v>24</v>
      </c>
      <c r="B29" t="s">
        <v>511</v>
      </c>
      <c r="C29">
        <v>780303</v>
      </c>
      <c r="D29"/>
      <c r="E29" t="s">
        <v>424</v>
      </c>
      <c r="F29" s="309">
        <v>2018</v>
      </c>
      <c r="G29" s="216">
        <v>43129</v>
      </c>
      <c r="H29"/>
      <c r="I29" t="s">
        <v>545</v>
      </c>
      <c r="J29"/>
      <c r="K29"/>
      <c r="L29"/>
      <c r="M29" s="310">
        <v>370726.85</v>
      </c>
      <c r="N29" s="310">
        <v>13669.7</v>
      </c>
      <c r="O29" s="310">
        <v>61503.45</v>
      </c>
      <c r="P29" s="310">
        <v>445900</v>
      </c>
      <c r="Q29" s="310">
        <v>331687.93</v>
      </c>
      <c r="R29" s="419">
        <f>+M29-Q29</f>
        <v>39038.919999999984</v>
      </c>
      <c r="S29" s="403" t="s">
        <v>417</v>
      </c>
      <c r="T29" s="432"/>
      <c r="U29" s="417"/>
      <c r="V29" s="422"/>
      <c r="W29" s="422"/>
      <c r="X29" s="423"/>
      <c r="Y29" s="424"/>
      <c r="Z29" s="169"/>
      <c r="AA29" s="425"/>
      <c r="AB29" s="425"/>
      <c r="AC29" s="426"/>
      <c r="AD29" s="425"/>
      <c r="AE29" s="425"/>
      <c r="AF29" s="425"/>
      <c r="AG29" s="405"/>
      <c r="AH29" s="347"/>
      <c r="AI29" s="309"/>
      <c r="AJ29" s="431"/>
      <c r="AK29" s="431"/>
      <c r="AL29" s="431"/>
      <c r="AM29" s="309"/>
      <c r="AN29" s="309"/>
      <c r="AO29" s="309"/>
      <c r="AP29" s="309"/>
      <c r="AQ29" s="309"/>
      <c r="AR29" s="309"/>
    </row>
    <row r="30" spans="1:44" s="393" customFormat="1" ht="12.75" customHeight="1" thickBot="1" x14ac:dyDescent="0.25">
      <c r="A30" s="417">
        <v>25</v>
      </c>
      <c r="B30" t="s">
        <v>512</v>
      </c>
      <c r="C30">
        <v>780303</v>
      </c>
      <c r="D30" s="443"/>
      <c r="E30" t="s">
        <v>424</v>
      </c>
      <c r="F30" s="309">
        <v>2018</v>
      </c>
      <c r="G30" s="216">
        <v>43129</v>
      </c>
      <c r="H30"/>
      <c r="I30" t="s">
        <v>545</v>
      </c>
      <c r="J30"/>
      <c r="K30"/>
      <c r="L30"/>
      <c r="M30" s="310">
        <v>-370726.85</v>
      </c>
      <c r="N30" s="310">
        <v>-13669.7</v>
      </c>
      <c r="O30" s="310">
        <v>-61503.45</v>
      </c>
      <c r="P30" s="310">
        <v>-445900</v>
      </c>
      <c r="Q30" s="310">
        <v>-331687.93</v>
      </c>
      <c r="R30" s="419">
        <f>+M30-Q30</f>
        <v>-39038.919999999984</v>
      </c>
      <c r="S30" s="403" t="s">
        <v>417</v>
      </c>
      <c r="T30" s="432"/>
      <c r="U30" s="417"/>
      <c r="V30" s="422"/>
      <c r="W30" s="422"/>
      <c r="X30" s="423"/>
      <c r="Y30" s="424"/>
      <c r="Z30" s="169">
        <f>+Y30</f>
        <v>0</v>
      </c>
      <c r="AA30" s="425"/>
      <c r="AB30" s="425"/>
      <c r="AC30" s="426"/>
      <c r="AD30" s="425"/>
      <c r="AE30" s="425"/>
      <c r="AF30" s="425"/>
      <c r="AG30" s="405"/>
      <c r="AH30" s="408"/>
      <c r="AJ30" s="374"/>
      <c r="AK30" s="374"/>
      <c r="AL30" s="374"/>
      <c r="AM30" s="397"/>
    </row>
    <row r="31" spans="1:44" s="33" customFormat="1" ht="12.75" customHeight="1" thickBot="1" x14ac:dyDescent="0.3">
      <c r="A31" s="417">
        <v>26</v>
      </c>
      <c r="B31" t="s">
        <v>529</v>
      </c>
      <c r="C31">
        <v>780302</v>
      </c>
      <c r="D31"/>
      <c r="E31" t="s">
        <v>425</v>
      </c>
      <c r="F31" s="309">
        <v>2018</v>
      </c>
      <c r="G31" s="216">
        <v>43105</v>
      </c>
      <c r="H31" s="471"/>
      <c r="I31" t="s">
        <v>546</v>
      </c>
      <c r="J31"/>
      <c r="K31"/>
      <c r="L31"/>
      <c r="M31" s="310">
        <v>-326226.78000000003</v>
      </c>
      <c r="N31" s="310">
        <v>-9031.84</v>
      </c>
      <c r="O31" s="310">
        <v>-53641.38</v>
      </c>
      <c r="P31" s="310">
        <v>-388900</v>
      </c>
      <c r="Q31" s="310">
        <v>-292448</v>
      </c>
      <c r="R31" s="419">
        <f>+M31-Q31</f>
        <v>-33778.780000000028</v>
      </c>
      <c r="S31" s="403" t="s">
        <v>417</v>
      </c>
      <c r="T31" s="432"/>
      <c r="U31" s="417"/>
      <c r="V31" s="422"/>
      <c r="W31" s="422"/>
      <c r="X31" s="423"/>
      <c r="Y31" s="424"/>
      <c r="Z31" s="169">
        <f>+Y31</f>
        <v>0</v>
      </c>
      <c r="AA31" s="425"/>
      <c r="AB31" s="425"/>
      <c r="AC31" s="426"/>
      <c r="AD31" s="425"/>
      <c r="AE31" s="425"/>
      <c r="AF31" s="466"/>
      <c r="AG31" s="405"/>
      <c r="AH31" s="405"/>
      <c r="AI31" s="309"/>
      <c r="AJ31" s="431"/>
      <c r="AK31" s="431"/>
      <c r="AL31" s="431"/>
      <c r="AM31" s="324"/>
      <c r="AN31" s="309"/>
      <c r="AO31" s="309"/>
      <c r="AP31" s="309"/>
      <c r="AQ31" s="309"/>
      <c r="AR31" s="309"/>
    </row>
    <row r="32" spans="1:44" s="33" customFormat="1" ht="12.75" customHeight="1" thickBot="1" x14ac:dyDescent="0.3">
      <c r="A32" s="417">
        <v>27</v>
      </c>
      <c r="B32" t="s">
        <v>530</v>
      </c>
      <c r="C32">
        <v>780302</v>
      </c>
      <c r="D32"/>
      <c r="E32" t="s">
        <v>425</v>
      </c>
      <c r="F32" s="309">
        <v>2018</v>
      </c>
      <c r="G32" s="216">
        <v>43105</v>
      </c>
      <c r="H32" s="471"/>
      <c r="I32" t="s">
        <v>546</v>
      </c>
      <c r="J32"/>
      <c r="K32"/>
      <c r="L32"/>
      <c r="M32" s="310">
        <v>326226.78000000003</v>
      </c>
      <c r="N32" s="310">
        <v>9031.84</v>
      </c>
      <c r="O32" s="310">
        <v>53641.38</v>
      </c>
      <c r="P32" s="310">
        <v>388900</v>
      </c>
      <c r="Q32" s="310">
        <v>292448</v>
      </c>
      <c r="R32" s="419">
        <f>+M32-Q32</f>
        <v>33778.780000000028</v>
      </c>
      <c r="S32" s="403" t="s">
        <v>417</v>
      </c>
      <c r="T32" s="432"/>
      <c r="U32" s="417"/>
      <c r="V32" s="422"/>
      <c r="W32" s="422"/>
      <c r="X32" s="423"/>
      <c r="Y32" s="424"/>
      <c r="Z32" s="169">
        <f>+Y32</f>
        <v>0</v>
      </c>
      <c r="AA32" s="425"/>
      <c r="AB32" s="425"/>
      <c r="AC32" s="426"/>
      <c r="AD32" s="425"/>
      <c r="AE32" s="425"/>
      <c r="AF32" s="425"/>
      <c r="AG32" s="405"/>
      <c r="AH32" s="347"/>
      <c r="AI32" s="309"/>
      <c r="AJ32" s="324"/>
      <c r="AK32" s="431"/>
      <c r="AL32" s="431"/>
      <c r="AM32" s="324"/>
      <c r="AN32" s="309"/>
      <c r="AO32" s="309"/>
      <c r="AP32" s="309"/>
      <c r="AQ32" s="309"/>
      <c r="AR32" s="309"/>
    </row>
    <row r="33" spans="1:44" s="33" customFormat="1" ht="12.75" customHeight="1" thickBot="1" x14ac:dyDescent="0.3">
      <c r="A33" s="417">
        <v>28</v>
      </c>
      <c r="B33" t="s">
        <v>532</v>
      </c>
      <c r="C33">
        <v>780302</v>
      </c>
      <c r="D33"/>
      <c r="E33" t="s">
        <v>425</v>
      </c>
      <c r="F33" s="309">
        <v>2018</v>
      </c>
      <c r="G33" s="216">
        <v>43120</v>
      </c>
      <c r="H33" s="471"/>
      <c r="I33" t="s">
        <v>546</v>
      </c>
      <c r="J33"/>
      <c r="K33"/>
      <c r="L33"/>
      <c r="M33" s="310">
        <v>-326226.78000000003</v>
      </c>
      <c r="N33" s="310">
        <v>-9031.84</v>
      </c>
      <c r="O33" s="310">
        <v>-53641.38</v>
      </c>
      <c r="P33" s="310">
        <v>-388900</v>
      </c>
      <c r="Q33" s="310">
        <v>-292448</v>
      </c>
      <c r="R33" s="419">
        <f>+M33-Q33</f>
        <v>-33778.780000000028</v>
      </c>
      <c r="S33" s="403" t="s">
        <v>417</v>
      </c>
      <c r="T33" s="432"/>
      <c r="U33" s="417"/>
      <c r="V33" s="422"/>
      <c r="W33" s="422"/>
      <c r="X33" s="423"/>
      <c r="Y33" s="424"/>
      <c r="AA33" s="425"/>
      <c r="AB33" s="425"/>
      <c r="AC33" s="426"/>
      <c r="AD33" s="425"/>
      <c r="AE33" s="425"/>
      <c r="AF33" s="425"/>
      <c r="AG33" s="405"/>
      <c r="AH33" s="347"/>
      <c r="AI33" s="309"/>
      <c r="AJ33" s="324"/>
      <c r="AK33" s="431"/>
      <c r="AL33" s="431"/>
      <c r="AM33" s="309"/>
      <c r="AN33" s="309"/>
      <c r="AO33" s="309"/>
      <c r="AP33" s="309"/>
      <c r="AQ33" s="309"/>
      <c r="AR33" s="309"/>
    </row>
    <row r="34" spans="1:44" s="33" customFormat="1" ht="12.75" customHeight="1" thickBot="1" x14ac:dyDescent="0.3">
      <c r="A34" s="417">
        <v>29</v>
      </c>
      <c r="B34" t="s">
        <v>533</v>
      </c>
      <c r="C34">
        <v>780302</v>
      </c>
      <c r="D34"/>
      <c r="E34" t="s">
        <v>425</v>
      </c>
      <c r="F34" s="309">
        <v>2018</v>
      </c>
      <c r="G34" s="216">
        <v>43120</v>
      </c>
      <c r="H34" s="471"/>
      <c r="I34" t="s">
        <v>546</v>
      </c>
      <c r="J34"/>
      <c r="K34"/>
      <c r="L34"/>
      <c r="M34" s="310">
        <v>326226.78000000003</v>
      </c>
      <c r="N34" s="310">
        <v>9031.84</v>
      </c>
      <c r="O34" s="310">
        <v>53641.38</v>
      </c>
      <c r="P34" s="310">
        <v>388900</v>
      </c>
      <c r="Q34" s="310">
        <v>292448</v>
      </c>
      <c r="R34" s="419">
        <f>+M34-Q34</f>
        <v>33778.780000000028</v>
      </c>
      <c r="S34" s="403" t="s">
        <v>417</v>
      </c>
      <c r="T34" s="432"/>
      <c r="U34" s="417"/>
      <c r="V34" s="422"/>
      <c r="W34" s="422"/>
      <c r="X34" s="423"/>
      <c r="Y34" s="424"/>
      <c r="Z34" s="169">
        <f>+Y33+Y34</f>
        <v>0</v>
      </c>
      <c r="AA34" s="425"/>
      <c r="AB34" s="425"/>
      <c r="AC34" s="426"/>
      <c r="AD34" s="425"/>
      <c r="AE34" s="425"/>
      <c r="AF34" s="425"/>
      <c r="AG34" s="405"/>
      <c r="AH34" s="347"/>
      <c r="AI34" s="309"/>
      <c r="AJ34" s="324"/>
      <c r="AK34" s="431"/>
      <c r="AL34" s="431"/>
      <c r="AM34" s="309"/>
      <c r="AN34" s="309"/>
      <c r="AO34" s="309"/>
      <c r="AP34" s="309"/>
      <c r="AQ34" s="309"/>
      <c r="AR34" s="309"/>
    </row>
    <row r="35" spans="1:44" s="393" customFormat="1" ht="12.75" customHeight="1" thickBot="1" x14ac:dyDescent="0.3">
      <c r="A35" s="417">
        <v>30</v>
      </c>
      <c r="B35" t="s">
        <v>507</v>
      </c>
      <c r="C35">
        <v>630601</v>
      </c>
      <c r="D35" s="443"/>
      <c r="E35" t="s">
        <v>418</v>
      </c>
      <c r="F35" s="309"/>
      <c r="G35" s="216">
        <v>43104</v>
      </c>
      <c r="H35"/>
      <c r="I35" t="s">
        <v>539</v>
      </c>
      <c r="J35" s="482"/>
      <c r="K35"/>
      <c r="L35"/>
      <c r="M35" s="310">
        <v>94827.59</v>
      </c>
      <c r="N35">
        <v>0</v>
      </c>
      <c r="O35" s="310">
        <v>15172.41</v>
      </c>
      <c r="P35" s="310">
        <v>110000</v>
      </c>
      <c r="Q35" s="310">
        <v>116379.31</v>
      </c>
      <c r="R35" s="419">
        <f>+M35-Q35</f>
        <v>-21551.72</v>
      </c>
      <c r="S35" s="403" t="s">
        <v>264</v>
      </c>
      <c r="T35" s="432"/>
      <c r="U35" s="417"/>
      <c r="V35" s="422"/>
      <c r="W35" s="422"/>
      <c r="X35" s="423"/>
      <c r="Y35" s="424"/>
      <c r="Z35" s="169">
        <f>+Y35</f>
        <v>0</v>
      </c>
      <c r="AA35" s="425"/>
      <c r="AB35" s="425"/>
      <c r="AC35" s="426"/>
      <c r="AD35" s="425"/>
      <c r="AE35" s="425"/>
      <c r="AF35" s="425"/>
      <c r="AG35" s="405"/>
      <c r="AH35" s="347"/>
      <c r="AI35" s="309"/>
      <c r="AJ35" s="324"/>
      <c r="AK35" s="431"/>
      <c r="AL35" s="431"/>
      <c r="AM35" s="309"/>
      <c r="AN35" s="309"/>
      <c r="AO35" s="309"/>
      <c r="AP35" s="309"/>
      <c r="AQ35" s="309"/>
      <c r="AR35" s="309"/>
    </row>
    <row r="36" spans="1:44" s="393" customFormat="1" ht="12.75" customHeight="1" thickBot="1" x14ac:dyDescent="0.3">
      <c r="A36" s="417">
        <v>31</v>
      </c>
      <c r="B36" t="s">
        <v>508</v>
      </c>
      <c r="C36">
        <v>630507</v>
      </c>
      <c r="D36" s="443"/>
      <c r="E36" t="s">
        <v>418</v>
      </c>
      <c r="F36" s="309"/>
      <c r="G36" s="216">
        <v>43115</v>
      </c>
      <c r="H36"/>
      <c r="I36" t="s">
        <v>540</v>
      </c>
      <c r="J36" s="482"/>
      <c r="K36"/>
      <c r="L36"/>
      <c r="M36" s="310">
        <v>254310.34</v>
      </c>
      <c r="N36">
        <v>0</v>
      </c>
      <c r="O36" s="310">
        <v>40689.660000000003</v>
      </c>
      <c r="P36" s="310">
        <v>295000</v>
      </c>
      <c r="Q36" s="310">
        <v>219827.59</v>
      </c>
      <c r="R36" s="419">
        <f>+M36-Q36</f>
        <v>34482.75</v>
      </c>
      <c r="S36" s="403" t="s">
        <v>264</v>
      </c>
      <c r="T36" s="432"/>
      <c r="U36" s="417"/>
      <c r="V36" s="422"/>
      <c r="W36" s="422"/>
      <c r="X36" s="423"/>
      <c r="Y36" s="424"/>
      <c r="Z36" s="169"/>
      <c r="AA36" s="425"/>
      <c r="AB36" s="425"/>
      <c r="AC36" s="426"/>
      <c r="AD36" s="425"/>
      <c r="AE36" s="425"/>
      <c r="AF36" s="425"/>
      <c r="AG36" s="405"/>
      <c r="AH36" s="407"/>
      <c r="AJ36" s="397"/>
      <c r="AK36" s="374"/>
      <c r="AL36" s="374"/>
    </row>
    <row r="37" spans="1:44" s="393" customFormat="1" ht="12.75" customHeight="1" thickBot="1" x14ac:dyDescent="0.3">
      <c r="A37" s="417">
        <v>32</v>
      </c>
      <c r="B37" t="s">
        <v>509</v>
      </c>
      <c r="C37">
        <v>630507</v>
      </c>
      <c r="D37" s="443"/>
      <c r="E37" t="s">
        <v>418</v>
      </c>
      <c r="F37" s="309"/>
      <c r="G37" s="216">
        <v>43115</v>
      </c>
      <c r="H37"/>
      <c r="I37" t="s">
        <v>540</v>
      </c>
      <c r="J37" s="482"/>
      <c r="K37"/>
      <c r="L37"/>
      <c r="M37" s="310">
        <v>-254310.34</v>
      </c>
      <c r="N37">
        <v>0</v>
      </c>
      <c r="O37" s="310">
        <v>-40689.660000000003</v>
      </c>
      <c r="P37" s="310">
        <v>-295000</v>
      </c>
      <c r="Q37" s="310">
        <v>-219827.59</v>
      </c>
      <c r="R37" s="419">
        <f>+M37-Q37</f>
        <v>-34482.75</v>
      </c>
      <c r="S37" s="403" t="s">
        <v>264</v>
      </c>
      <c r="T37" s="432"/>
      <c r="U37" s="417"/>
      <c r="V37" s="422"/>
      <c r="W37" s="422"/>
      <c r="X37" s="423"/>
      <c r="Y37" s="424"/>
      <c r="Z37" s="169"/>
      <c r="AA37" s="425"/>
      <c r="AB37" s="425"/>
      <c r="AC37" s="426"/>
      <c r="AD37" s="425"/>
      <c r="AE37" s="425"/>
      <c r="AF37" s="425"/>
      <c r="AG37" s="405"/>
      <c r="AH37" s="407"/>
      <c r="AJ37" s="397"/>
      <c r="AK37" s="374"/>
      <c r="AL37" s="374"/>
    </row>
    <row r="38" spans="1:44" s="393" customFormat="1" ht="12.75" customHeight="1" thickBot="1" x14ac:dyDescent="0.3">
      <c r="A38" s="417">
        <v>33</v>
      </c>
      <c r="B38" t="s">
        <v>510</v>
      </c>
      <c r="C38">
        <v>630507</v>
      </c>
      <c r="D38" s="443"/>
      <c r="E38" t="s">
        <v>418</v>
      </c>
      <c r="F38" s="309"/>
      <c r="G38" s="216">
        <v>43115</v>
      </c>
      <c r="H38"/>
      <c r="I38" t="s">
        <v>540</v>
      </c>
      <c r="J38" s="482"/>
      <c r="K38"/>
      <c r="L38"/>
      <c r="M38" s="310">
        <v>254310.34</v>
      </c>
      <c r="N38">
        <v>0</v>
      </c>
      <c r="O38" s="310">
        <v>40689.660000000003</v>
      </c>
      <c r="P38" s="310">
        <v>295000</v>
      </c>
      <c r="Q38" s="310">
        <v>219827.59</v>
      </c>
      <c r="R38" s="419">
        <f>+M38-Q38</f>
        <v>34482.75</v>
      </c>
      <c r="S38" s="403" t="s">
        <v>264</v>
      </c>
      <c r="T38" s="432"/>
      <c r="U38" s="417"/>
      <c r="V38" s="422"/>
      <c r="W38" s="422"/>
      <c r="X38" s="423"/>
      <c r="Y38" s="424"/>
      <c r="Z38" s="169"/>
      <c r="AA38" s="425"/>
      <c r="AB38" s="425"/>
      <c r="AC38" s="426"/>
      <c r="AD38" s="425"/>
      <c r="AE38" s="425"/>
      <c r="AF38" s="425"/>
      <c r="AG38" s="405"/>
      <c r="AH38" s="407"/>
      <c r="AJ38" s="397"/>
      <c r="AK38" s="374"/>
      <c r="AL38" s="374"/>
    </row>
    <row r="39" spans="1:44" s="393" customFormat="1" ht="12.75" customHeight="1" thickBot="1" x14ac:dyDescent="0.3">
      <c r="A39" s="417">
        <v>34</v>
      </c>
      <c r="B39" t="s">
        <v>511</v>
      </c>
      <c r="C39">
        <v>260263</v>
      </c>
      <c r="D39" s="443"/>
      <c r="E39" t="s">
        <v>418</v>
      </c>
      <c r="F39" s="309"/>
      <c r="G39" s="216">
        <v>43124</v>
      </c>
      <c r="H39"/>
      <c r="I39" t="s">
        <v>541</v>
      </c>
      <c r="J39" s="482"/>
      <c r="K39"/>
      <c r="L39"/>
      <c r="M39" s="310">
        <v>230000</v>
      </c>
      <c r="N39">
        <v>0</v>
      </c>
      <c r="O39">
        <v>0</v>
      </c>
      <c r="P39" s="310">
        <v>230000</v>
      </c>
      <c r="Q39" s="310">
        <v>230000</v>
      </c>
      <c r="R39" s="419">
        <f>+M39-Q39</f>
        <v>0</v>
      </c>
      <c r="S39" s="403" t="s">
        <v>264</v>
      </c>
      <c r="T39" s="432"/>
      <c r="U39" s="417"/>
      <c r="V39" s="422"/>
      <c r="W39" s="422"/>
      <c r="X39" s="423"/>
      <c r="Y39" s="424"/>
      <c r="Z39" s="169"/>
      <c r="AA39" s="425"/>
      <c r="AB39" s="425"/>
      <c r="AC39" s="426"/>
      <c r="AD39" s="425"/>
      <c r="AE39" s="425"/>
      <c r="AF39" s="425"/>
      <c r="AG39" s="405"/>
      <c r="AH39" s="407"/>
      <c r="AJ39" s="397"/>
      <c r="AK39" s="374"/>
      <c r="AL39" s="374"/>
    </row>
    <row r="40" spans="1:44" s="393" customFormat="1" ht="12.75" customHeight="1" thickBot="1" x14ac:dyDescent="0.3">
      <c r="A40" s="417">
        <v>35</v>
      </c>
      <c r="B40" t="s">
        <v>512</v>
      </c>
      <c r="C40">
        <v>260263</v>
      </c>
      <c r="D40" s="443"/>
      <c r="E40" t="s">
        <v>418</v>
      </c>
      <c r="F40" s="309"/>
      <c r="G40" s="216">
        <v>43129</v>
      </c>
      <c r="H40"/>
      <c r="I40" t="s">
        <v>541</v>
      </c>
      <c r="J40" s="482"/>
      <c r="K40"/>
      <c r="L40"/>
      <c r="M40" s="310">
        <v>-230000</v>
      </c>
      <c r="N40">
        <v>0</v>
      </c>
      <c r="O40">
        <v>0</v>
      </c>
      <c r="P40" s="310">
        <v>-230000</v>
      </c>
      <c r="Q40" s="310">
        <v>-230000</v>
      </c>
      <c r="R40" s="419">
        <f>+M40-Q40</f>
        <v>0</v>
      </c>
      <c r="S40" s="403" t="s">
        <v>264</v>
      </c>
      <c r="T40" s="432"/>
      <c r="U40" s="417"/>
      <c r="V40" s="422"/>
      <c r="W40" s="422"/>
      <c r="X40" s="423"/>
      <c r="Y40" s="424"/>
      <c r="Z40" s="169"/>
      <c r="AA40" s="425"/>
      <c r="AB40" s="425"/>
      <c r="AC40" s="426"/>
      <c r="AD40" s="425"/>
      <c r="AE40" s="425"/>
      <c r="AF40" s="425"/>
      <c r="AG40" s="405"/>
      <c r="AH40" s="407"/>
      <c r="AJ40" s="397"/>
      <c r="AK40" s="374"/>
      <c r="AL40" s="374"/>
    </row>
    <row r="41" spans="1:44" s="393" customFormat="1" ht="12.75" customHeight="1" thickBot="1" x14ac:dyDescent="0.3">
      <c r="A41" s="417">
        <v>36</v>
      </c>
      <c r="B41" t="s">
        <v>513</v>
      </c>
      <c r="C41">
        <v>260263</v>
      </c>
      <c r="D41" s="443"/>
      <c r="E41" t="s">
        <v>418</v>
      </c>
      <c r="F41" s="309"/>
      <c r="G41" s="216">
        <v>43129</v>
      </c>
      <c r="H41"/>
      <c r="I41" t="s">
        <v>541</v>
      </c>
      <c r="J41" s="482"/>
      <c r="K41"/>
      <c r="L41"/>
      <c r="M41" s="310">
        <v>230000</v>
      </c>
      <c r="N41">
        <v>0</v>
      </c>
      <c r="O41">
        <v>0</v>
      </c>
      <c r="P41" s="310">
        <v>230000</v>
      </c>
      <c r="Q41" s="310">
        <v>230000</v>
      </c>
      <c r="R41" s="419">
        <f>+M41-Q41</f>
        <v>0</v>
      </c>
      <c r="S41" s="403" t="s">
        <v>264</v>
      </c>
      <c r="T41" s="432"/>
      <c r="U41" s="417"/>
      <c r="V41" s="422"/>
      <c r="W41" s="422"/>
      <c r="X41" s="423"/>
      <c r="Y41" s="424"/>
      <c r="Z41" s="169"/>
      <c r="AA41" s="425"/>
      <c r="AB41" s="425"/>
      <c r="AC41" s="426"/>
      <c r="AD41" s="425"/>
      <c r="AE41" s="425"/>
      <c r="AF41" s="425"/>
      <c r="AG41" s="405"/>
      <c r="AH41" s="407"/>
      <c r="AJ41" s="397"/>
      <c r="AK41" s="374"/>
      <c r="AL41" s="374"/>
    </row>
    <row r="42" spans="1:44" s="393" customFormat="1" ht="12.75" customHeight="1" thickBot="1" x14ac:dyDescent="0.3">
      <c r="A42" s="417">
        <v>37</v>
      </c>
      <c r="B42" t="s">
        <v>514</v>
      </c>
      <c r="C42">
        <v>260263</v>
      </c>
      <c r="D42" s="443"/>
      <c r="E42" t="s">
        <v>418</v>
      </c>
      <c r="F42" s="309"/>
      <c r="G42" s="216">
        <v>43129</v>
      </c>
      <c r="H42"/>
      <c r="I42" t="s">
        <v>541</v>
      </c>
      <c r="J42" s="482"/>
      <c r="K42"/>
      <c r="L42"/>
      <c r="M42" s="310">
        <v>-230000</v>
      </c>
      <c r="N42">
        <v>0</v>
      </c>
      <c r="O42">
        <v>0</v>
      </c>
      <c r="P42" s="310">
        <v>-230000</v>
      </c>
      <c r="Q42" s="310">
        <v>-230000</v>
      </c>
      <c r="R42" s="419">
        <f>+M42-Q42</f>
        <v>0</v>
      </c>
      <c r="S42" s="403" t="s">
        <v>264</v>
      </c>
      <c r="T42" s="432"/>
      <c r="U42" s="417"/>
      <c r="V42" s="422"/>
      <c r="W42" s="422"/>
      <c r="X42" s="423"/>
      <c r="Y42" s="424"/>
      <c r="Z42" s="169"/>
      <c r="AA42" s="425"/>
      <c r="AB42" s="425"/>
      <c r="AC42" s="426"/>
      <c r="AD42" s="425"/>
      <c r="AE42" s="425"/>
      <c r="AF42" s="425"/>
      <c r="AG42" s="405"/>
      <c r="AH42" s="407"/>
      <c r="AJ42" s="397"/>
      <c r="AK42" s="374"/>
      <c r="AL42" s="374"/>
    </row>
    <row r="43" spans="1:44" s="393" customFormat="1" ht="12.75" customHeight="1" thickBot="1" x14ac:dyDescent="0.3">
      <c r="A43" s="417">
        <v>38</v>
      </c>
      <c r="B43" t="s">
        <v>515</v>
      </c>
      <c r="C43">
        <v>260263</v>
      </c>
      <c r="D43" s="443"/>
      <c r="E43" t="s">
        <v>418</v>
      </c>
      <c r="F43" s="309"/>
      <c r="G43" s="216">
        <v>43129</v>
      </c>
      <c r="H43"/>
      <c r="I43" t="s">
        <v>541</v>
      </c>
      <c r="J43" s="482"/>
      <c r="K43"/>
      <c r="L43"/>
      <c r="M43" s="310">
        <v>230000</v>
      </c>
      <c r="N43">
        <v>0</v>
      </c>
      <c r="O43">
        <v>0</v>
      </c>
      <c r="P43" s="310">
        <v>230000</v>
      </c>
      <c r="Q43" s="310">
        <v>230000</v>
      </c>
      <c r="R43" s="419">
        <f>+M43-Q43</f>
        <v>0</v>
      </c>
      <c r="S43" s="403" t="s">
        <v>264</v>
      </c>
      <c r="T43" s="432"/>
      <c r="U43" s="417"/>
      <c r="V43" s="422"/>
      <c r="W43" s="422"/>
      <c r="X43" s="423"/>
      <c r="Y43" s="424"/>
      <c r="Z43" s="169"/>
      <c r="AA43" s="425"/>
      <c r="AB43" s="425"/>
      <c r="AC43" s="426"/>
      <c r="AD43" s="425"/>
      <c r="AE43" s="425"/>
      <c r="AF43" s="425"/>
      <c r="AG43" s="405"/>
      <c r="AH43" s="407"/>
      <c r="AJ43" s="397"/>
      <c r="AK43" s="374"/>
      <c r="AL43" s="374"/>
    </row>
    <row r="44" spans="1:44" s="393" customFormat="1" ht="12.75" customHeight="1" thickBot="1" x14ac:dyDescent="0.3">
      <c r="A44" s="417">
        <v>39</v>
      </c>
      <c r="B44" t="s">
        <v>516</v>
      </c>
      <c r="C44">
        <v>630701</v>
      </c>
      <c r="D44" s="443"/>
      <c r="E44" t="s">
        <v>418</v>
      </c>
      <c r="F44" s="309"/>
      <c r="G44" s="216">
        <v>43130</v>
      </c>
      <c r="H44"/>
      <c r="I44" t="s">
        <v>542</v>
      </c>
      <c r="J44" s="482"/>
      <c r="K44"/>
      <c r="L44"/>
      <c r="M44" s="310">
        <v>207241.38</v>
      </c>
      <c r="N44">
        <v>0</v>
      </c>
      <c r="O44" s="310">
        <v>2758.62</v>
      </c>
      <c r="P44" s="310">
        <v>210000</v>
      </c>
      <c r="Q44" s="310">
        <v>190000</v>
      </c>
      <c r="R44" s="419">
        <f>+M44-Q44</f>
        <v>17241.380000000005</v>
      </c>
      <c r="S44" s="403" t="s">
        <v>264</v>
      </c>
      <c r="T44" s="432"/>
      <c r="U44" s="417"/>
      <c r="V44" s="422"/>
      <c r="W44" s="422"/>
      <c r="X44" s="423"/>
      <c r="Y44" s="424"/>
      <c r="Z44" s="169"/>
      <c r="AA44" s="425"/>
      <c r="AB44" s="425"/>
      <c r="AC44" s="426"/>
      <c r="AD44" s="425"/>
      <c r="AE44" s="425"/>
      <c r="AF44" s="425"/>
      <c r="AG44" s="405"/>
      <c r="AH44" s="407"/>
      <c r="AJ44" s="397"/>
      <c r="AK44" s="374"/>
      <c r="AL44" s="374"/>
    </row>
    <row r="45" spans="1:44" s="33" customFormat="1" ht="12.75" customHeight="1" thickBot="1" x14ac:dyDescent="0.3">
      <c r="A45" s="417">
        <v>40</v>
      </c>
      <c r="B45" t="s">
        <v>517</v>
      </c>
      <c r="C45">
        <v>630701</v>
      </c>
      <c r="D45" s="443"/>
      <c r="E45" t="s">
        <v>418</v>
      </c>
      <c r="F45" s="309"/>
      <c r="G45" s="216">
        <v>43131</v>
      </c>
      <c r="H45"/>
      <c r="I45" t="s">
        <v>542</v>
      </c>
      <c r="J45" s="482"/>
      <c r="K45"/>
      <c r="L45"/>
      <c r="M45" s="310">
        <v>-207241.38</v>
      </c>
      <c r="N45">
        <v>0</v>
      </c>
      <c r="O45" s="310">
        <v>-2758.62</v>
      </c>
      <c r="P45" s="310">
        <v>-210000</v>
      </c>
      <c r="Q45" s="310">
        <v>-190000</v>
      </c>
      <c r="R45" s="419">
        <f>+M45-Q45</f>
        <v>-17241.380000000005</v>
      </c>
      <c r="S45" s="403" t="s">
        <v>264</v>
      </c>
      <c r="T45" s="399"/>
      <c r="U45" s="360"/>
      <c r="V45" s="361"/>
      <c r="W45" s="361"/>
      <c r="X45" s="398"/>
      <c r="Y45" s="362"/>
      <c r="Z45" s="372"/>
      <c r="AA45" s="372"/>
      <c r="AB45" s="425"/>
      <c r="AC45" s="426"/>
      <c r="AD45" s="425"/>
      <c r="AE45" s="425"/>
      <c r="AF45" s="425">
        <f t="shared" ref="AF45:AF46" si="10">+N45-AE45</f>
        <v>0</v>
      </c>
      <c r="AG45" s="405"/>
      <c r="AH45" s="347"/>
      <c r="AI45" s="431"/>
      <c r="AJ45" s="431"/>
      <c r="AK45" s="431"/>
      <c r="AL45" s="431"/>
      <c r="AM45" s="309"/>
      <c r="AN45" s="309"/>
      <c r="AO45" s="309"/>
      <c r="AP45" s="309"/>
      <c r="AQ45" s="309"/>
      <c r="AR45" s="309"/>
    </row>
    <row r="46" spans="1:44" s="393" customFormat="1" ht="12.75" customHeight="1" x14ac:dyDescent="0.25">
      <c r="A46" s="417">
        <v>41</v>
      </c>
      <c r="B46" t="s">
        <v>518</v>
      </c>
      <c r="C46">
        <v>630701</v>
      </c>
      <c r="E46" t="s">
        <v>418</v>
      </c>
      <c r="F46" s="309"/>
      <c r="G46" s="216">
        <v>43131</v>
      </c>
      <c r="H46"/>
      <c r="I46" t="s">
        <v>542</v>
      </c>
      <c r="J46" s="482"/>
      <c r="K46"/>
      <c r="L46"/>
      <c r="M46" s="310">
        <v>207241.38</v>
      </c>
      <c r="N46">
        <v>0</v>
      </c>
      <c r="O46" s="310">
        <v>2758.62</v>
      </c>
      <c r="P46" s="310">
        <v>210000</v>
      </c>
      <c r="Q46" s="310">
        <v>190000</v>
      </c>
      <c r="R46" s="419">
        <f>+M46-Q46</f>
        <v>17241.380000000005</v>
      </c>
      <c r="S46" s="403" t="s">
        <v>264</v>
      </c>
      <c r="T46" s="402"/>
      <c r="U46" s="463"/>
      <c r="V46" s="464"/>
      <c r="W46" s="464"/>
      <c r="X46" s="404"/>
      <c r="Y46" s="465"/>
      <c r="Z46" s="169"/>
      <c r="AA46" s="425"/>
      <c r="AB46" s="425"/>
      <c r="AC46" s="426"/>
      <c r="AD46" s="425"/>
      <c r="AE46" s="425"/>
      <c r="AF46" s="425">
        <f t="shared" si="10"/>
        <v>0</v>
      </c>
      <c r="AG46" s="408"/>
      <c r="AH46" s="407"/>
      <c r="AI46" s="374"/>
      <c r="AJ46" s="374"/>
      <c r="AK46" s="374"/>
      <c r="AL46" s="374"/>
    </row>
    <row r="47" spans="1:44" s="396" customFormat="1" ht="12.75" customHeight="1" x14ac:dyDescent="0.25">
      <c r="A47" s="417"/>
      <c r="C47"/>
      <c r="D47" s="443"/>
      <c r="E47" s="443"/>
      <c r="F47" s="309"/>
      <c r="G47" s="444"/>
      <c r="H47" s="443"/>
      <c r="I47" s="471"/>
      <c r="J47" s="443"/>
      <c r="K47" s="443"/>
      <c r="L47" s="443"/>
      <c r="M47" s="445"/>
      <c r="N47" s="445"/>
      <c r="O47" s="445"/>
      <c r="P47" s="445"/>
      <c r="Q47" s="445"/>
      <c r="R47" s="445">
        <f t="shared" ref="R47:R67" si="11">+M47-Q47</f>
        <v>0</v>
      </c>
      <c r="S47" s="420"/>
      <c r="T47" s="432"/>
      <c r="U47" s="417"/>
      <c r="V47" s="422"/>
      <c r="W47" s="422"/>
      <c r="X47" s="423"/>
      <c r="Y47" s="424"/>
      <c r="Z47" s="169"/>
      <c r="AA47" s="425"/>
      <c r="AB47" s="169"/>
      <c r="AC47" s="104"/>
      <c r="AD47" s="169"/>
      <c r="AE47" s="425"/>
      <c r="AF47" s="103"/>
      <c r="AG47" s="405"/>
      <c r="AH47" s="347"/>
      <c r="AI47" s="431"/>
      <c r="AJ47" s="431"/>
      <c r="AK47" s="431"/>
      <c r="AL47" s="431"/>
      <c r="AM47" s="309"/>
      <c r="AN47" s="309"/>
      <c r="AO47" s="309"/>
      <c r="AP47" s="309"/>
      <c r="AQ47" s="309"/>
      <c r="AR47" s="309"/>
    </row>
    <row r="48" spans="1:44" s="393" customFormat="1" ht="12.75" customHeight="1" thickBot="1" x14ac:dyDescent="0.3">
      <c r="A48" s="417"/>
      <c r="C48"/>
      <c r="F48" s="309"/>
      <c r="G48" s="411"/>
      <c r="I48" s="471"/>
      <c r="M48" s="447"/>
      <c r="N48" s="447"/>
      <c r="O48" s="447"/>
      <c r="P48" s="447"/>
      <c r="Q48" s="447"/>
      <c r="R48" s="447">
        <f t="shared" si="11"/>
        <v>0</v>
      </c>
      <c r="S48" s="420"/>
      <c r="T48" s="421"/>
      <c r="U48" s="417"/>
      <c r="V48" s="422"/>
      <c r="W48" s="422"/>
      <c r="X48" s="343">
        <v>7</v>
      </c>
      <c r="Y48" s="327">
        <f>SUM(Y6:Y46)</f>
        <v>2649547.7700000005</v>
      </c>
      <c r="Z48" s="327">
        <f>SUM(Z6:Z46)</f>
        <v>7</v>
      </c>
      <c r="AA48" s="327">
        <f>SUM(AA6:AA46)</f>
        <v>2649547.7700000005</v>
      </c>
      <c r="AB48" s="327"/>
      <c r="AC48" s="327"/>
      <c r="AD48" s="327"/>
      <c r="AE48" s="468">
        <f>SUM(AE6:AE46)</f>
        <v>111055.6747</v>
      </c>
      <c r="AF48" s="103"/>
      <c r="AG48" s="405"/>
      <c r="AH48" s="347"/>
      <c r="AI48" s="375"/>
      <c r="AJ48" s="374"/>
      <c r="AK48" s="374"/>
      <c r="AL48" s="374"/>
    </row>
    <row r="49" spans="1:44" s="33" customFormat="1" ht="12.75" customHeight="1" thickTop="1" x14ac:dyDescent="0.25">
      <c r="A49" s="417"/>
      <c r="C49"/>
      <c r="D49" s="393"/>
      <c r="E49" s="393"/>
      <c r="F49" s="309"/>
      <c r="G49" s="411"/>
      <c r="H49" s="393"/>
      <c r="I49" s="471"/>
      <c r="J49" s="393"/>
      <c r="K49" s="393"/>
      <c r="L49" s="393"/>
      <c r="M49" s="447"/>
      <c r="N49" s="447"/>
      <c r="O49" s="447"/>
      <c r="P49" s="447"/>
      <c r="Q49" s="447"/>
      <c r="R49" s="447">
        <f t="shared" si="11"/>
        <v>0</v>
      </c>
      <c r="S49" s="420"/>
      <c r="T49" s="359"/>
      <c r="U49" s="360"/>
      <c r="V49" s="361"/>
      <c r="W49" s="361"/>
      <c r="X49" s="190"/>
      <c r="Y49" s="187"/>
      <c r="Z49" s="410"/>
      <c r="AA49" s="372"/>
      <c r="AB49" s="372"/>
      <c r="AC49" s="377"/>
      <c r="AD49" s="372"/>
      <c r="AE49" s="372"/>
      <c r="AF49" s="391"/>
      <c r="AG49" s="405">
        <f>SUM(AG6:AG48)</f>
        <v>0</v>
      </c>
      <c r="AH49" s="347"/>
      <c r="AI49" s="375"/>
      <c r="AJ49" s="431"/>
      <c r="AK49" s="431"/>
      <c r="AL49" s="431"/>
      <c r="AM49" s="309"/>
      <c r="AN49" s="309"/>
      <c r="AO49" s="309"/>
      <c r="AP49" s="309"/>
      <c r="AQ49" s="309"/>
      <c r="AR49" s="309"/>
    </row>
    <row r="50" spans="1:44" s="396" customFormat="1" ht="12.75" customHeight="1" x14ac:dyDescent="0.2">
      <c r="A50" s="417"/>
      <c r="C50"/>
      <c r="D50" s="443"/>
      <c r="E50" s="443"/>
      <c r="F50" s="309"/>
      <c r="G50" s="444"/>
      <c r="H50" s="443"/>
      <c r="I50" s="443"/>
      <c r="J50" s="443"/>
      <c r="K50" s="443"/>
      <c r="L50" s="443"/>
      <c r="M50" s="445"/>
      <c r="N50" s="445"/>
      <c r="O50" s="445"/>
      <c r="P50" s="445"/>
      <c r="Q50" s="445"/>
      <c r="R50" s="445">
        <f t="shared" si="11"/>
        <v>0</v>
      </c>
      <c r="S50" s="420"/>
      <c r="T50" s="423"/>
      <c r="U50" s="423"/>
      <c r="V50" s="432"/>
      <c r="W50" s="431"/>
      <c r="X50" s="440">
        <f>SUM(AG46:AG46)</f>
        <v>0</v>
      </c>
      <c r="Y50" s="364">
        <v>0</v>
      </c>
      <c r="Z50" s="372"/>
      <c r="AA50" s="372"/>
      <c r="AB50" s="103"/>
      <c r="AC50" s="104"/>
      <c r="AD50" s="391"/>
      <c r="AE50" s="393"/>
      <c r="AF50" s="393"/>
      <c r="AG50" s="280"/>
      <c r="AH50" s="347"/>
      <c r="AI50" s="374"/>
      <c r="AJ50" s="431"/>
      <c r="AK50" s="431"/>
      <c r="AL50" s="431"/>
      <c r="AM50" s="309"/>
      <c r="AN50" s="309"/>
      <c r="AO50" s="309"/>
      <c r="AP50" s="309"/>
      <c r="AQ50" s="309"/>
      <c r="AR50" s="309"/>
    </row>
    <row r="51" spans="1:44" s="393" customFormat="1" ht="12.75" customHeight="1" x14ac:dyDescent="0.2">
      <c r="A51" s="417"/>
      <c r="C51"/>
      <c r="F51" s="309"/>
      <c r="G51" s="411"/>
      <c r="M51" s="447"/>
      <c r="N51" s="447"/>
      <c r="O51" s="447"/>
      <c r="P51" s="447"/>
      <c r="Q51" s="447"/>
      <c r="R51" s="447">
        <f t="shared" si="11"/>
        <v>0</v>
      </c>
      <c r="S51" s="420"/>
      <c r="T51" s="398"/>
      <c r="U51" s="304" t="s">
        <v>251</v>
      </c>
      <c r="V51" s="223" t="s">
        <v>549</v>
      </c>
      <c r="W51" s="374"/>
      <c r="X51" s="434">
        <v>0</v>
      </c>
      <c r="Y51" s="355">
        <v>0</v>
      </c>
      <c r="Z51" s="378"/>
      <c r="AA51" s="378"/>
      <c r="AB51" s="103"/>
      <c r="AC51" s="104"/>
      <c r="AD51" s="394"/>
      <c r="AE51" s="378">
        <f>+AE48-AE49</f>
        <v>111055.6747</v>
      </c>
      <c r="AF51" s="394"/>
      <c r="AG51" s="280"/>
      <c r="AH51" s="347"/>
      <c r="AI51" s="431"/>
      <c r="AJ51" s="374"/>
      <c r="AK51" s="374"/>
      <c r="AL51" s="374"/>
    </row>
    <row r="52" spans="1:44" s="33" customFormat="1" ht="12.75" customHeight="1" x14ac:dyDescent="0.2">
      <c r="A52" s="417"/>
      <c r="C52"/>
      <c r="D52" s="443"/>
      <c r="E52" s="443"/>
      <c r="F52" s="309"/>
      <c r="G52" s="444"/>
      <c r="H52" s="443"/>
      <c r="I52" s="443"/>
      <c r="J52" s="443"/>
      <c r="K52" s="443"/>
      <c r="L52" s="443"/>
      <c r="M52" s="445"/>
      <c r="N52" s="445"/>
      <c r="O52" s="445"/>
      <c r="P52" s="445"/>
      <c r="Q52" s="445"/>
      <c r="R52" s="445">
        <f t="shared" si="11"/>
        <v>0</v>
      </c>
      <c r="S52" s="420"/>
      <c r="T52" s="423"/>
      <c r="U52" s="304" t="s">
        <v>252</v>
      </c>
      <c r="V52" s="223" t="s">
        <v>500</v>
      </c>
      <c r="W52" s="431"/>
      <c r="X52" s="435">
        <v>7</v>
      </c>
      <c r="Y52" s="355">
        <f>+Z48</f>
        <v>7</v>
      </c>
      <c r="Z52" s="372"/>
      <c r="AA52" s="372"/>
      <c r="AB52" s="372"/>
      <c r="AC52" s="377"/>
      <c r="AD52" s="372"/>
      <c r="AE52" s="372"/>
      <c r="AF52" s="391"/>
      <c r="AG52" s="280"/>
      <c r="AH52" s="347"/>
      <c r="AI52" s="375"/>
      <c r="AJ52" s="431"/>
      <c r="AK52" s="431"/>
      <c r="AL52" s="431"/>
      <c r="AM52" s="309"/>
      <c r="AN52" s="309"/>
      <c r="AO52" s="309"/>
      <c r="AP52" s="309"/>
      <c r="AQ52" s="309"/>
      <c r="AR52" s="309"/>
    </row>
    <row r="53" spans="1:44" s="33" customFormat="1" ht="12.75" customHeight="1" x14ac:dyDescent="0.2">
      <c r="A53" s="417"/>
      <c r="C53"/>
      <c r="D53" s="393"/>
      <c r="E53" s="393"/>
      <c r="F53" s="309"/>
      <c r="G53" s="411"/>
      <c r="H53" s="393"/>
      <c r="I53" s="393"/>
      <c r="J53" s="393"/>
      <c r="K53" s="393"/>
      <c r="L53" s="393"/>
      <c r="M53" s="447"/>
      <c r="N53" s="447"/>
      <c r="O53" s="447"/>
      <c r="P53" s="447"/>
      <c r="Q53" s="447"/>
      <c r="R53" s="447">
        <f t="shared" si="11"/>
        <v>0</v>
      </c>
      <c r="S53" s="420"/>
      <c r="T53" s="423"/>
      <c r="U53" s="423"/>
      <c r="V53" s="432"/>
      <c r="W53" s="431"/>
      <c r="X53" s="21"/>
      <c r="Y53" s="124"/>
      <c r="Z53" s="169"/>
      <c r="AA53" s="169"/>
      <c r="AB53" s="169"/>
      <c r="AC53" s="104"/>
      <c r="AD53" s="169"/>
      <c r="AE53" s="169"/>
      <c r="AF53" s="103"/>
      <c r="AG53" s="280"/>
      <c r="AH53" s="347"/>
      <c r="AI53" s="431"/>
      <c r="AJ53" s="431"/>
      <c r="AK53" s="431"/>
      <c r="AL53" s="431"/>
      <c r="AM53" s="309"/>
      <c r="AN53" s="309"/>
      <c r="AO53" s="309"/>
      <c r="AP53" s="309"/>
      <c r="AQ53" s="309"/>
      <c r="AR53" s="309"/>
    </row>
    <row r="54" spans="1:44" s="393" customFormat="1" ht="12.75" customHeight="1" thickBot="1" x14ac:dyDescent="0.25">
      <c r="A54" s="417"/>
      <c r="C54"/>
      <c r="F54" s="309"/>
      <c r="G54" s="411"/>
      <c r="M54" s="447"/>
      <c r="N54" s="447"/>
      <c r="O54" s="447"/>
      <c r="P54" s="447"/>
      <c r="Q54" s="447"/>
      <c r="R54" s="447">
        <f t="shared" si="11"/>
        <v>0</v>
      </c>
      <c r="S54" s="420"/>
      <c r="T54" s="398"/>
      <c r="U54" s="398"/>
      <c r="V54" s="399"/>
      <c r="W54" s="374"/>
      <c r="X54" s="409">
        <f>SUM(X50:X53)</f>
        <v>7</v>
      </c>
      <c r="Y54" s="413">
        <f>SUM(Y50:Y53)</f>
        <v>7</v>
      </c>
      <c r="Z54" s="378"/>
      <c r="AA54" s="378"/>
      <c r="AB54" s="378"/>
      <c r="AC54" s="379"/>
      <c r="AD54" s="378"/>
      <c r="AE54" s="378"/>
      <c r="AF54" s="394"/>
      <c r="AG54" s="395"/>
      <c r="AH54" s="347"/>
      <c r="AI54" s="375"/>
      <c r="AJ54" s="431"/>
      <c r="AK54" s="431"/>
      <c r="AL54" s="431"/>
      <c r="AM54" s="309"/>
      <c r="AN54" s="309"/>
      <c r="AO54" s="309"/>
      <c r="AP54" s="309"/>
      <c r="AQ54" s="309"/>
      <c r="AR54" s="309"/>
    </row>
    <row r="55" spans="1:44" s="393" customFormat="1" ht="12.75" customHeight="1" thickTop="1" x14ac:dyDescent="0.2">
      <c r="A55" s="417"/>
      <c r="C55"/>
      <c r="F55" s="309"/>
      <c r="G55" s="411"/>
      <c r="M55" s="447"/>
      <c r="N55" s="447"/>
      <c r="O55" s="447"/>
      <c r="P55" s="447"/>
      <c r="Q55" s="447"/>
      <c r="R55" s="447">
        <f t="shared" si="11"/>
        <v>0</v>
      </c>
      <c r="S55" s="420"/>
      <c r="T55" s="398"/>
      <c r="U55" s="398"/>
      <c r="V55" s="399"/>
      <c r="W55" s="374"/>
      <c r="X55" s="398"/>
      <c r="Y55" s="372"/>
      <c r="Z55" s="372"/>
      <c r="AA55" s="372"/>
      <c r="AB55" s="391"/>
      <c r="AC55" s="377"/>
      <c r="AD55" s="391"/>
      <c r="AE55" s="391"/>
      <c r="AF55" s="391"/>
      <c r="AG55" s="347"/>
      <c r="AH55" s="347"/>
      <c r="AI55" s="431"/>
      <c r="AJ55" s="374"/>
      <c r="AK55" s="374"/>
      <c r="AL55" s="374"/>
    </row>
    <row r="56" spans="1:44" s="393" customFormat="1" ht="12.75" customHeight="1" x14ac:dyDescent="0.2">
      <c r="A56" s="417"/>
      <c r="C56"/>
      <c r="D56" s="443"/>
      <c r="E56" s="443"/>
      <c r="F56" s="309"/>
      <c r="G56" s="444"/>
      <c r="H56" s="443"/>
      <c r="I56" s="443"/>
      <c r="J56" s="443"/>
      <c r="K56" s="443"/>
      <c r="L56" s="443"/>
      <c r="M56" s="445"/>
      <c r="N56" s="445"/>
      <c r="O56" s="445"/>
      <c r="P56" s="445"/>
      <c r="Q56" s="445"/>
      <c r="R56" s="445">
        <f t="shared" si="11"/>
        <v>0</v>
      </c>
      <c r="S56" s="420"/>
      <c r="T56" s="404"/>
      <c r="U56" s="404"/>
      <c r="V56" s="402"/>
      <c r="W56" s="375"/>
      <c r="X56" s="404"/>
      <c r="Y56" s="378"/>
      <c r="Z56" s="378"/>
      <c r="AA56" s="378"/>
      <c r="AB56" s="394"/>
      <c r="AC56" s="379"/>
      <c r="AD56" s="394"/>
      <c r="AE56" s="394"/>
      <c r="AF56" s="394"/>
      <c r="AG56" s="347"/>
      <c r="AH56" s="347"/>
      <c r="AI56" s="431"/>
      <c r="AJ56" s="374"/>
      <c r="AK56" s="374"/>
      <c r="AL56" s="374"/>
    </row>
    <row r="57" spans="1:44" s="393" customFormat="1" ht="12.75" customHeight="1" x14ac:dyDescent="0.2">
      <c r="A57" s="417"/>
      <c r="C57" s="443"/>
      <c r="D57" s="443"/>
      <c r="E57" s="443"/>
      <c r="F57" s="309"/>
      <c r="G57" s="444"/>
      <c r="H57" s="443"/>
      <c r="I57" s="443"/>
      <c r="J57" s="443"/>
      <c r="K57" s="443"/>
      <c r="L57" s="443"/>
      <c r="M57" s="445"/>
      <c r="N57" s="445"/>
      <c r="O57" s="445"/>
      <c r="P57" s="445"/>
      <c r="Q57" s="445"/>
      <c r="R57" s="445">
        <f t="shared" si="11"/>
        <v>0</v>
      </c>
      <c r="S57" s="420"/>
      <c r="T57" s="423"/>
      <c r="U57" s="423"/>
      <c r="V57" s="432"/>
      <c r="W57" s="431"/>
      <c r="X57" s="423"/>
      <c r="Y57" s="425"/>
      <c r="Z57" s="425"/>
      <c r="AA57" s="425"/>
      <c r="AB57" s="277"/>
      <c r="AC57" s="426"/>
      <c r="AD57" s="277"/>
      <c r="AE57" s="277"/>
      <c r="AF57" s="277"/>
      <c r="AG57" s="347"/>
      <c r="AH57" s="347"/>
      <c r="AI57" s="431"/>
      <c r="AJ57" s="374"/>
      <c r="AK57" s="374"/>
      <c r="AL57" s="374"/>
    </row>
    <row r="58" spans="1:44" s="397" customFormat="1" ht="12.75" customHeight="1" x14ac:dyDescent="0.2">
      <c r="A58" s="417"/>
      <c r="C58" s="443"/>
      <c r="D58" s="443"/>
      <c r="E58" s="443"/>
      <c r="F58" s="309"/>
      <c r="G58" s="444"/>
      <c r="H58" s="443"/>
      <c r="I58" s="443"/>
      <c r="J58" s="443"/>
      <c r="K58" s="443"/>
      <c r="L58" s="443"/>
      <c r="M58" s="445"/>
      <c r="N58" s="445"/>
      <c r="O58" s="445"/>
      <c r="P58" s="445"/>
      <c r="Q58" s="445"/>
      <c r="R58" s="445">
        <f t="shared" si="11"/>
        <v>0</v>
      </c>
      <c r="S58" s="420"/>
      <c r="T58" s="423"/>
      <c r="U58" s="423"/>
      <c r="V58" s="432"/>
      <c r="W58" s="431"/>
      <c r="X58" s="423"/>
      <c r="Y58" s="425"/>
      <c r="Z58" s="425"/>
      <c r="AA58" s="425"/>
      <c r="AB58" s="277"/>
      <c r="AC58" s="426"/>
      <c r="AD58" s="277"/>
      <c r="AE58" s="277"/>
      <c r="AF58" s="277"/>
      <c r="AG58" s="347"/>
      <c r="AH58" s="347"/>
      <c r="AI58" s="431"/>
      <c r="AJ58" s="431"/>
      <c r="AK58" s="431"/>
      <c r="AL58" s="431"/>
      <c r="AM58" s="324"/>
      <c r="AN58" s="324"/>
      <c r="AO58" s="324"/>
      <c r="AP58" s="324"/>
      <c r="AQ58" s="324"/>
      <c r="AR58" s="324"/>
    </row>
    <row r="59" spans="1:44" s="33" customFormat="1" ht="12.75" customHeight="1" x14ac:dyDescent="0.2">
      <c r="A59" s="417"/>
      <c r="C59" s="393"/>
      <c r="D59" s="393"/>
      <c r="E59" s="393"/>
      <c r="F59" s="309"/>
      <c r="G59" s="411"/>
      <c r="H59" s="393"/>
      <c r="I59" s="393"/>
      <c r="J59" s="393"/>
      <c r="K59" s="393"/>
      <c r="L59" s="393"/>
      <c r="M59" s="447"/>
      <c r="N59" s="447"/>
      <c r="O59" s="447"/>
      <c r="P59" s="447"/>
      <c r="Q59" s="447"/>
      <c r="R59" s="447">
        <f t="shared" si="11"/>
        <v>0</v>
      </c>
      <c r="S59" s="420"/>
      <c r="T59" s="398"/>
      <c r="U59" s="398"/>
      <c r="V59" s="399"/>
      <c r="W59" s="374"/>
      <c r="X59" s="398"/>
      <c r="Y59" s="372"/>
      <c r="Z59" s="372"/>
      <c r="AA59" s="372"/>
      <c r="AB59" s="391"/>
      <c r="AC59" s="377"/>
      <c r="AD59" s="391"/>
      <c r="AE59" s="391"/>
      <c r="AF59" s="391"/>
      <c r="AG59" s="347"/>
      <c r="AH59" s="347"/>
      <c r="AI59" s="431"/>
      <c r="AJ59" s="431"/>
      <c r="AK59" s="431"/>
      <c r="AL59" s="431"/>
      <c r="AM59" s="309"/>
      <c r="AN59" s="309"/>
      <c r="AO59" s="309"/>
      <c r="AP59" s="309"/>
      <c r="AQ59" s="309"/>
      <c r="AR59" s="309"/>
    </row>
    <row r="60" spans="1:44" s="33" customFormat="1" ht="12.75" customHeight="1" x14ac:dyDescent="0.2">
      <c r="A60" s="417"/>
      <c r="B60" s="446"/>
      <c r="C60" s="393"/>
      <c r="D60" s="393"/>
      <c r="E60" s="393"/>
      <c r="F60" s="309"/>
      <c r="G60" s="411"/>
      <c r="H60" s="393"/>
      <c r="I60" s="393"/>
      <c r="J60" s="393"/>
      <c r="K60" s="393"/>
      <c r="L60" s="393"/>
      <c r="M60" s="447"/>
      <c r="N60" s="447"/>
      <c r="O60" s="447"/>
      <c r="P60" s="447"/>
      <c r="Q60" s="447"/>
      <c r="R60" s="462">
        <f t="shared" si="11"/>
        <v>0</v>
      </c>
      <c r="S60" s="420"/>
      <c r="T60" s="404"/>
      <c r="U60" s="404"/>
      <c r="V60" s="402"/>
      <c r="W60" s="375"/>
      <c r="X60" s="404"/>
      <c r="Y60" s="378"/>
      <c r="Z60" s="378"/>
      <c r="AA60" s="378"/>
      <c r="AB60" s="394"/>
      <c r="AC60" s="379"/>
      <c r="AD60" s="394"/>
      <c r="AE60" s="394"/>
      <c r="AF60" s="394"/>
      <c r="AG60" s="347"/>
      <c r="AH60" s="347"/>
      <c r="AI60" s="431"/>
      <c r="AJ60" s="431"/>
      <c r="AK60" s="431"/>
      <c r="AL60" s="431"/>
      <c r="AM60" s="309"/>
      <c r="AN60" s="309"/>
      <c r="AO60" s="309"/>
      <c r="AP60" s="309"/>
      <c r="AQ60" s="309"/>
      <c r="AR60" s="309"/>
    </row>
    <row r="61" spans="1:44" s="33" customFormat="1" ht="12.75" customHeight="1" x14ac:dyDescent="0.2">
      <c r="A61" s="417"/>
      <c r="B61" s="446"/>
      <c r="C61" s="393"/>
      <c r="D61" s="393"/>
      <c r="E61" s="393"/>
      <c r="F61" s="309"/>
      <c r="G61" s="411"/>
      <c r="H61" s="393"/>
      <c r="I61" s="393"/>
      <c r="J61" s="393"/>
      <c r="K61" s="393"/>
      <c r="L61" s="393"/>
      <c r="M61" s="447"/>
      <c r="N61" s="447"/>
      <c r="O61" s="447"/>
      <c r="P61" s="447"/>
      <c r="Q61" s="447"/>
      <c r="R61" s="462">
        <f t="shared" si="11"/>
        <v>0</v>
      </c>
      <c r="S61" s="420"/>
      <c r="T61" s="404"/>
      <c r="U61" s="404"/>
      <c r="V61" s="402"/>
      <c r="W61" s="375"/>
      <c r="X61" s="404"/>
      <c r="Y61" s="378"/>
      <c r="Z61" s="378"/>
      <c r="AA61" s="378"/>
      <c r="AB61" s="394"/>
      <c r="AC61" s="379"/>
      <c r="AD61" s="394"/>
      <c r="AE61" s="394"/>
      <c r="AF61" s="394"/>
      <c r="AG61" s="407"/>
      <c r="AH61" s="407"/>
      <c r="AI61" s="431"/>
      <c r="AJ61" s="431"/>
      <c r="AK61" s="431"/>
      <c r="AL61" s="431"/>
      <c r="AM61" s="309"/>
      <c r="AN61" s="309"/>
      <c r="AO61" s="309"/>
      <c r="AP61" s="309"/>
      <c r="AQ61" s="309"/>
      <c r="AR61" s="309"/>
    </row>
    <row r="62" spans="1:44" s="393" customFormat="1" ht="12.75" customHeight="1" x14ac:dyDescent="0.2">
      <c r="A62" s="417"/>
      <c r="B62" s="442"/>
      <c r="C62" s="443"/>
      <c r="D62" s="443"/>
      <c r="E62" s="443"/>
      <c r="F62" s="309"/>
      <c r="G62" s="444"/>
      <c r="H62" s="443"/>
      <c r="I62" s="443"/>
      <c r="J62" s="443"/>
      <c r="K62" s="443"/>
      <c r="L62" s="443"/>
      <c r="M62" s="445"/>
      <c r="N62" s="445"/>
      <c r="O62" s="445"/>
      <c r="P62" s="445"/>
      <c r="Q62" s="445"/>
      <c r="R62" s="445">
        <f t="shared" si="11"/>
        <v>0</v>
      </c>
      <c r="S62" s="420"/>
      <c r="T62" s="404"/>
      <c r="U62" s="404"/>
      <c r="V62" s="402"/>
      <c r="W62" s="375"/>
      <c r="X62" s="404"/>
      <c r="Y62" s="378"/>
      <c r="Z62" s="378"/>
      <c r="AA62" s="378"/>
      <c r="AB62" s="394"/>
      <c r="AC62" s="379"/>
      <c r="AD62" s="394"/>
      <c r="AE62" s="394"/>
      <c r="AF62" s="394"/>
      <c r="AG62" s="280"/>
      <c r="AH62" s="347"/>
      <c r="AI62" s="375"/>
      <c r="AJ62" s="374"/>
      <c r="AK62" s="374"/>
      <c r="AL62" s="374"/>
    </row>
    <row r="63" spans="1:44" s="33" customFormat="1" ht="12.75" customHeight="1" x14ac:dyDescent="0.2">
      <c r="A63" s="417"/>
      <c r="B63" s="442"/>
      <c r="C63" s="443"/>
      <c r="D63" s="443"/>
      <c r="E63" s="443"/>
      <c r="F63" s="309"/>
      <c r="G63" s="444"/>
      <c r="H63" s="443"/>
      <c r="I63" s="443"/>
      <c r="J63" s="443"/>
      <c r="K63" s="443"/>
      <c r="L63" s="443"/>
      <c r="M63" s="445"/>
      <c r="N63" s="445"/>
      <c r="O63" s="445"/>
      <c r="P63" s="445"/>
      <c r="Q63" s="445"/>
      <c r="R63" s="445">
        <f t="shared" si="11"/>
        <v>0</v>
      </c>
      <c r="S63" s="420"/>
      <c r="T63" s="423"/>
      <c r="U63" s="423"/>
      <c r="V63" s="432"/>
      <c r="W63" s="431"/>
      <c r="X63" s="423"/>
      <c r="Y63" s="425"/>
      <c r="Z63" s="425"/>
      <c r="AA63" s="425"/>
      <c r="AB63" s="277"/>
      <c r="AC63" s="426"/>
      <c r="AD63" s="277"/>
      <c r="AE63" s="277"/>
      <c r="AF63" s="277"/>
      <c r="AG63" s="392"/>
      <c r="AH63" s="407"/>
      <c r="AI63" s="375"/>
      <c r="AJ63" s="431"/>
      <c r="AK63" s="431"/>
      <c r="AL63" s="431"/>
      <c r="AM63" s="309"/>
      <c r="AN63" s="309"/>
      <c r="AO63" s="309"/>
      <c r="AP63" s="309"/>
      <c r="AQ63" s="309"/>
      <c r="AR63" s="309"/>
    </row>
    <row r="64" spans="1:44" s="33" customFormat="1" ht="12.75" customHeight="1" x14ac:dyDescent="0.2">
      <c r="A64" s="417"/>
      <c r="B64" s="442"/>
      <c r="C64" s="443"/>
      <c r="D64" s="443"/>
      <c r="E64" s="443"/>
      <c r="F64" s="309"/>
      <c r="G64" s="444"/>
      <c r="H64" s="443"/>
      <c r="I64" s="443"/>
      <c r="J64" s="443"/>
      <c r="K64" s="443"/>
      <c r="L64" s="443"/>
      <c r="M64" s="445"/>
      <c r="N64" s="445"/>
      <c r="O64" s="445"/>
      <c r="P64" s="445"/>
      <c r="Q64" s="445"/>
      <c r="R64" s="445">
        <f t="shared" si="11"/>
        <v>0</v>
      </c>
      <c r="S64" s="420"/>
      <c r="T64" s="404"/>
      <c r="U64" s="404"/>
      <c r="V64" s="402"/>
      <c r="W64" s="375"/>
      <c r="X64" s="404"/>
      <c r="Y64" s="378"/>
      <c r="Z64" s="378"/>
      <c r="AA64" s="378"/>
      <c r="AB64" s="394"/>
      <c r="AC64" s="379"/>
      <c r="AD64" s="394"/>
      <c r="AE64" s="394"/>
      <c r="AF64" s="394"/>
      <c r="AG64" s="395"/>
      <c r="AH64" s="347"/>
      <c r="AI64" s="375"/>
      <c r="AJ64" s="431"/>
      <c r="AK64" s="431"/>
      <c r="AL64" s="431"/>
      <c r="AM64" s="309"/>
      <c r="AN64" s="309"/>
      <c r="AO64" s="309"/>
      <c r="AP64" s="309"/>
      <c r="AQ64" s="309"/>
      <c r="AR64" s="309"/>
    </row>
    <row r="65" spans="1:40" s="53" customFormat="1" ht="12.75" x14ac:dyDescent="0.2">
      <c r="A65" s="48"/>
      <c r="B65" s="427"/>
      <c r="C65" s="428"/>
      <c r="D65" s="428"/>
      <c r="E65" s="429"/>
      <c r="F65" s="438"/>
      <c r="G65" s="437"/>
      <c r="H65" s="429"/>
      <c r="I65" s="429"/>
      <c r="J65" s="429"/>
      <c r="K65" s="429"/>
      <c r="L65" s="429"/>
      <c r="M65" s="196"/>
      <c r="N65" s="196"/>
      <c r="O65" s="196"/>
      <c r="P65" s="196"/>
      <c r="Q65" s="196"/>
      <c r="R65" s="430">
        <f t="shared" si="11"/>
        <v>0</v>
      </c>
      <c r="S65" s="441"/>
      <c r="T65" s="359"/>
      <c r="U65" s="398"/>
      <c r="V65" s="399"/>
      <c r="W65" s="399"/>
      <c r="X65" s="399"/>
      <c r="Y65" s="400"/>
      <c r="Z65" s="372"/>
      <c r="AA65" s="372"/>
      <c r="AB65" s="372"/>
      <c r="AC65" s="377"/>
      <c r="AD65" s="372"/>
      <c r="AE65" s="372"/>
      <c r="AF65" s="391"/>
      <c r="AG65" s="280"/>
      <c r="AH65" s="347"/>
      <c r="AI65" s="21"/>
      <c r="AJ65" s="21"/>
      <c r="AK65" s="21"/>
      <c r="AL65" s="21"/>
      <c r="AM65" s="21"/>
      <c r="AN65" s="21"/>
    </row>
    <row r="66" spans="1:40" s="53" customFormat="1" ht="12.75" x14ac:dyDescent="0.2">
      <c r="A66" s="48"/>
      <c r="B66" s="427"/>
      <c r="C66" s="428"/>
      <c r="D66" s="428"/>
      <c r="E66" s="429"/>
      <c r="F66" s="438"/>
      <c r="G66" s="418"/>
      <c r="H66" s="429"/>
      <c r="I66" s="429"/>
      <c r="J66" s="429"/>
      <c r="K66" s="429"/>
      <c r="L66" s="429"/>
      <c r="M66" s="196"/>
      <c r="N66" s="196"/>
      <c r="O66" s="196"/>
      <c r="P66" s="196"/>
      <c r="Q66" s="196"/>
      <c r="R66" s="430">
        <f t="shared" si="11"/>
        <v>0</v>
      </c>
      <c r="S66" s="13"/>
      <c r="T66" s="421"/>
      <c r="U66" s="423"/>
      <c r="V66" s="432"/>
      <c r="W66" s="432"/>
      <c r="X66" s="432"/>
      <c r="Y66" s="433"/>
      <c r="Z66" s="425"/>
      <c r="AA66" s="425"/>
      <c r="AB66" s="425"/>
      <c r="AC66" s="426"/>
      <c r="AD66" s="425"/>
      <c r="AE66" s="425"/>
      <c r="AF66" s="277"/>
      <c r="AG66" s="280"/>
      <c r="AH66" s="347"/>
      <c r="AI66" s="21"/>
      <c r="AJ66" s="21"/>
      <c r="AK66" s="21"/>
      <c r="AL66" s="21"/>
      <c r="AM66" s="21"/>
      <c r="AN66" s="21"/>
    </row>
    <row r="67" spans="1:40" s="53" customFormat="1" ht="13.5" thickBot="1" x14ac:dyDescent="0.25">
      <c r="A67" s="48"/>
      <c r="B67" s="427"/>
      <c r="C67" s="428"/>
      <c r="D67" s="428"/>
      <c r="E67" s="429"/>
      <c r="F67" s="429"/>
      <c r="G67" s="418"/>
      <c r="H67" s="429"/>
      <c r="I67" s="429"/>
      <c r="J67" s="429"/>
      <c r="K67" s="429"/>
      <c r="L67" s="429"/>
      <c r="M67" s="196"/>
      <c r="N67" s="196"/>
      <c r="O67" s="196"/>
      <c r="P67" s="196"/>
      <c r="Q67" s="196"/>
      <c r="R67" s="430">
        <f t="shared" si="11"/>
        <v>0</v>
      </c>
      <c r="S67" s="13"/>
      <c r="T67" s="359"/>
      <c r="U67" s="398"/>
      <c r="V67" s="399"/>
      <c r="W67" s="399"/>
      <c r="X67" s="399"/>
      <c r="Y67" s="400"/>
      <c r="Z67" s="372"/>
      <c r="AA67" s="372"/>
      <c r="AB67" s="372"/>
      <c r="AC67" s="377"/>
      <c r="AD67" s="372"/>
      <c r="AE67" s="372"/>
      <c r="AF67" s="391"/>
      <c r="AG67" s="280"/>
      <c r="AH67" s="347"/>
      <c r="AI67" s="21"/>
      <c r="AJ67" s="21"/>
      <c r="AK67" s="21"/>
      <c r="AL67" s="21"/>
      <c r="AM67" s="21"/>
      <c r="AN67" s="21"/>
    </row>
    <row r="68" spans="1:40" s="53" customFormat="1" ht="12.75" x14ac:dyDescent="0.2">
      <c r="A68" s="48"/>
      <c r="B68" s="331"/>
      <c r="C68" s="130"/>
      <c r="D68" s="130"/>
      <c r="E68" s="130"/>
      <c r="F68" s="37"/>
      <c r="G68" s="81"/>
      <c r="H68" s="257"/>
      <c r="I68" s="269"/>
      <c r="J68" s="90"/>
      <c r="K68" s="90"/>
      <c r="L68" s="37"/>
      <c r="M68" s="209"/>
      <c r="N68" s="198"/>
      <c r="O68" s="199"/>
      <c r="P68" s="199"/>
      <c r="Q68" s="288"/>
      <c r="R68" s="305"/>
      <c r="S68" s="13"/>
      <c r="T68" s="421"/>
      <c r="U68" s="423"/>
      <c r="V68" s="432"/>
      <c r="W68" s="432"/>
      <c r="X68" s="432"/>
      <c r="Y68" s="433"/>
      <c r="Z68" s="425"/>
      <c r="AA68" s="425"/>
      <c r="AB68" s="425"/>
      <c r="AC68" s="426"/>
      <c r="AD68" s="425"/>
      <c r="AE68" s="425"/>
      <c r="AF68" s="277"/>
      <c r="AG68" s="280"/>
      <c r="AH68" s="347"/>
      <c r="AI68" s="21"/>
      <c r="AJ68" s="21"/>
      <c r="AK68" s="21"/>
      <c r="AL68" s="21"/>
      <c r="AM68" s="21"/>
      <c r="AN68" s="21"/>
    </row>
    <row r="69" spans="1:40" s="53" customFormat="1" ht="12.75" x14ac:dyDescent="0.2">
      <c r="A69" s="48"/>
      <c r="B69" s="332"/>
      <c r="C69" s="267"/>
      <c r="D69" s="267"/>
      <c r="E69" s="131"/>
      <c r="F69" s="40"/>
      <c r="G69" s="82"/>
      <c r="H69" s="258"/>
      <c r="I69" s="91"/>
      <c r="J69" s="91"/>
      <c r="K69" s="91"/>
      <c r="L69" s="40"/>
      <c r="M69" s="371">
        <f>SUM(M6:M67)</f>
        <v>3435927.08</v>
      </c>
      <c r="N69" s="371">
        <f>SUM(N6:N67)</f>
        <v>111055.67999999996</v>
      </c>
      <c r="O69" s="371">
        <f t="shared" ref="O69:R69" si="12">SUM(O6:O67)</f>
        <v>500317.24</v>
      </c>
      <c r="P69" s="371">
        <f>SUM(P6:P67)</f>
        <v>4047300</v>
      </c>
      <c r="Q69" s="371">
        <f t="shared" si="12"/>
        <v>3154472.8299999996</v>
      </c>
      <c r="R69" s="371">
        <f t="shared" si="12"/>
        <v>281454.25</v>
      </c>
      <c r="S69" s="13"/>
      <c r="T69" s="421"/>
      <c r="U69" s="423"/>
      <c r="V69" s="432"/>
      <c r="W69" s="432"/>
      <c r="X69" s="432"/>
      <c r="Y69" s="433"/>
      <c r="Z69" s="425"/>
      <c r="AA69" s="425"/>
      <c r="AB69" s="425"/>
      <c r="AC69" s="426"/>
      <c r="AD69" s="425"/>
      <c r="AE69" s="425"/>
      <c r="AF69" s="277"/>
      <c r="AG69" s="280"/>
      <c r="AH69" s="347"/>
      <c r="AI69" s="21"/>
      <c r="AJ69" s="21"/>
      <c r="AK69" s="21"/>
      <c r="AL69" s="21"/>
      <c r="AM69" s="21"/>
      <c r="AN69" s="21"/>
    </row>
    <row r="70" spans="1:40" s="53" customFormat="1" ht="13.5" thickBot="1" x14ac:dyDescent="0.25">
      <c r="A70" s="48"/>
      <c r="B70" s="333"/>
      <c r="C70" s="132"/>
      <c r="D70" s="132"/>
      <c r="E70" s="132"/>
      <c r="F70" s="42"/>
      <c r="G70" s="83"/>
      <c r="H70" s="259"/>
      <c r="I70" s="270"/>
      <c r="J70" s="93"/>
      <c r="K70" s="93"/>
      <c r="L70" s="42"/>
      <c r="M70" s="208"/>
      <c r="N70" s="202"/>
      <c r="O70" s="200"/>
      <c r="P70" s="200"/>
      <c r="Q70" s="289"/>
      <c r="R70" s="306"/>
      <c r="S70" s="13"/>
      <c r="T70" s="421"/>
      <c r="U70" s="423"/>
      <c r="V70" s="432"/>
      <c r="W70" s="432"/>
      <c r="X70" s="432"/>
      <c r="Y70" s="433"/>
      <c r="Z70" s="425"/>
      <c r="AA70" s="425"/>
      <c r="AB70" s="425"/>
      <c r="AC70" s="426"/>
      <c r="AD70" s="425"/>
      <c r="AE70" s="425"/>
      <c r="AF70" s="277"/>
      <c r="AG70" s="280"/>
      <c r="AH70" s="347"/>
      <c r="AI70" s="21"/>
      <c r="AJ70" s="21"/>
      <c r="AK70" s="21"/>
      <c r="AL70" s="21"/>
      <c r="AM70" s="21"/>
      <c r="AN70" s="21"/>
    </row>
    <row r="71" spans="1:40" s="53" customFormat="1" ht="12.75" x14ac:dyDescent="0.2">
      <c r="A71" s="48"/>
      <c r="B71" s="334"/>
      <c r="C71" s="236"/>
      <c r="D71" s="236"/>
      <c r="E71" s="114"/>
      <c r="F71" s="48"/>
      <c r="G71" s="49"/>
      <c r="H71" s="260"/>
      <c r="I71" s="135" t="s">
        <v>37</v>
      </c>
      <c r="J71" s="119"/>
      <c r="K71" s="119"/>
      <c r="L71" s="8" t="s">
        <v>75</v>
      </c>
      <c r="M71" s="325">
        <f>+M6+M7+M8+M9+M10+M11+M12+M26+M27+M28+M29+M30+M31+M32+M33+M35+M34</f>
        <v>1730599.34</v>
      </c>
      <c r="N71" s="325">
        <f>+N6+N7+N8+N9+N10+N11+N12+N26+N27+N28+N29+N30+N31+N32+N33+N35+N34</f>
        <v>80262.739999999991</v>
      </c>
      <c r="O71" s="204"/>
      <c r="P71" s="294"/>
      <c r="Q71" s="325">
        <v>27364079.710000001</v>
      </c>
      <c r="R71" s="312" t="e">
        <f>SUM(Q6:Q59)+SUM(#REF!)-Q72+#REF!</f>
        <v>#REF!</v>
      </c>
      <c r="S71" s="13"/>
      <c r="T71" s="421"/>
      <c r="U71" s="423"/>
      <c r="V71" s="432"/>
      <c r="W71" s="432"/>
      <c r="X71" s="432"/>
      <c r="Y71" s="433"/>
      <c r="Z71" s="425"/>
      <c r="AA71" s="425"/>
      <c r="AB71" s="425"/>
      <c r="AC71" s="426"/>
      <c r="AD71" s="425"/>
      <c r="AE71" s="425"/>
      <c r="AF71" s="277"/>
      <c r="AG71" s="280"/>
      <c r="AH71" s="347"/>
      <c r="AI71" s="21"/>
      <c r="AJ71" s="21"/>
      <c r="AK71" s="21"/>
      <c r="AL71" s="21"/>
      <c r="AM71" s="21"/>
      <c r="AN71" s="21"/>
    </row>
    <row r="72" spans="1:40" s="53" customFormat="1" ht="12.75" x14ac:dyDescent="0.2">
      <c r="A72" s="48"/>
      <c r="B72" s="334"/>
      <c r="C72" s="236"/>
      <c r="D72" s="236"/>
      <c r="E72" s="114"/>
      <c r="F72" s="48"/>
      <c r="G72" s="49"/>
      <c r="H72" s="260"/>
      <c r="I72" s="135" t="s">
        <v>406</v>
      </c>
      <c r="J72" s="119"/>
      <c r="K72" s="119"/>
      <c r="L72" s="8" t="s">
        <v>75</v>
      </c>
      <c r="M72" s="325"/>
      <c r="N72" s="325"/>
      <c r="O72" s="204"/>
      <c r="P72" s="294"/>
      <c r="Q72" s="325">
        <v>7522946.3200000003</v>
      </c>
      <c r="R72" s="300"/>
      <c r="S72" s="13"/>
      <c r="T72" s="359"/>
      <c r="U72" s="398"/>
      <c r="V72" s="399"/>
      <c r="W72" s="399"/>
      <c r="X72" s="399"/>
      <c r="Y72" s="400"/>
      <c r="Z72" s="372"/>
      <c r="AA72" s="372"/>
      <c r="AB72" s="372"/>
      <c r="AC72" s="377"/>
      <c r="AD72" s="372"/>
      <c r="AE72" s="372"/>
      <c r="AF72" s="391"/>
      <c r="AG72" s="392"/>
      <c r="AH72" s="407"/>
      <c r="AI72" s="21"/>
      <c r="AJ72" s="21"/>
      <c r="AK72" s="21"/>
      <c r="AL72" s="21"/>
      <c r="AM72" s="21"/>
      <c r="AN72" s="21"/>
    </row>
    <row r="73" spans="1:40" s="53" customFormat="1" ht="12.75" x14ac:dyDescent="0.2">
      <c r="A73" s="48"/>
      <c r="B73" s="335"/>
      <c r="C73" s="236"/>
      <c r="D73" s="236"/>
      <c r="E73" s="114"/>
      <c r="F73" s="48"/>
      <c r="G73" s="49"/>
      <c r="H73" s="260"/>
      <c r="I73" s="135" t="s">
        <v>74</v>
      </c>
      <c r="J73" s="119"/>
      <c r="K73" s="119"/>
      <c r="L73" s="8" t="s">
        <v>75</v>
      </c>
      <c r="M73" s="325"/>
      <c r="N73" s="312"/>
      <c r="O73" s="204"/>
      <c r="P73" s="294"/>
      <c r="Q73" s="325">
        <v>5857317.5899999999</v>
      </c>
      <c r="R73" s="312" t="e">
        <f>SUM(#REF!)</f>
        <v>#REF!</v>
      </c>
      <c r="S73" s="13"/>
      <c r="T73" s="421"/>
      <c r="U73" s="423"/>
      <c r="V73" s="432"/>
      <c r="W73" s="432"/>
      <c r="X73" s="432"/>
      <c r="Y73" s="433"/>
      <c r="Z73" s="425"/>
      <c r="AA73" s="425"/>
      <c r="AB73" s="425"/>
      <c r="AC73" s="426"/>
      <c r="AD73" s="425"/>
      <c r="AE73" s="425"/>
      <c r="AF73" s="277"/>
      <c r="AG73" s="280"/>
      <c r="AH73" s="347"/>
      <c r="AI73" s="21"/>
      <c r="AJ73" s="21"/>
      <c r="AK73" s="21"/>
      <c r="AL73" s="21"/>
      <c r="AM73" s="21"/>
      <c r="AN73" s="21"/>
    </row>
    <row r="74" spans="1:40" s="53" customFormat="1" ht="12.75" x14ac:dyDescent="0.2">
      <c r="A74" s="48"/>
      <c r="B74" s="335"/>
      <c r="C74" s="236"/>
      <c r="D74" s="236"/>
      <c r="E74" s="114"/>
      <c r="F74" s="48"/>
      <c r="G74" s="49"/>
      <c r="H74" s="260"/>
      <c r="I74" s="135" t="s">
        <v>38</v>
      </c>
      <c r="J74" s="119"/>
      <c r="K74" s="119"/>
      <c r="L74" s="8" t="s">
        <v>75</v>
      </c>
      <c r="M74" s="325">
        <f>+M42+M43+M44+M45+M46</f>
        <v>207241.38</v>
      </c>
      <c r="N74" s="325"/>
      <c r="O74" s="366"/>
      <c r="P74" s="367"/>
      <c r="Q74" s="376">
        <v>8200735.7800000003</v>
      </c>
      <c r="R74" s="278" t="e">
        <f>SUM(#REF!)+SUM(#REF!)-Q75</f>
        <v>#REF!</v>
      </c>
      <c r="S74" s="439" t="e">
        <f>+Q74-R74</f>
        <v>#REF!</v>
      </c>
      <c r="T74" s="421"/>
      <c r="U74" s="423"/>
      <c r="V74" s="432"/>
      <c r="W74" s="432"/>
      <c r="X74" s="432"/>
      <c r="Y74" s="433"/>
      <c r="Z74" s="425"/>
      <c r="AA74" s="425"/>
      <c r="AB74" s="425"/>
      <c r="AC74" s="426"/>
      <c r="AD74" s="425"/>
      <c r="AE74" s="425"/>
      <c r="AF74" s="277"/>
      <c r="AG74" s="280"/>
      <c r="AH74" s="347"/>
      <c r="AI74" s="21"/>
      <c r="AJ74" s="21"/>
      <c r="AK74" s="21"/>
      <c r="AL74" s="21"/>
      <c r="AM74" s="21"/>
      <c r="AN74" s="21"/>
    </row>
    <row r="75" spans="1:40" s="53" customFormat="1" ht="12.75" x14ac:dyDescent="0.2">
      <c r="A75" s="48"/>
      <c r="B75" s="335"/>
      <c r="C75" s="236"/>
      <c r="D75" s="236"/>
      <c r="E75" s="114"/>
      <c r="F75" s="48"/>
      <c r="G75" s="49"/>
      <c r="H75" s="260"/>
      <c r="I75" s="135" t="s">
        <v>407</v>
      </c>
      <c r="J75" s="119"/>
      <c r="K75" s="119"/>
      <c r="L75" s="8" t="s">
        <v>75</v>
      </c>
      <c r="M75" s="313">
        <v>0</v>
      </c>
      <c r="N75" s="313"/>
      <c r="O75" s="262"/>
      <c r="P75" s="295"/>
      <c r="Q75" s="376">
        <v>604</v>
      </c>
      <c r="R75" s="278">
        <v>0</v>
      </c>
      <c r="S75" s="13"/>
      <c r="T75" s="359"/>
      <c r="U75" s="398"/>
      <c r="V75" s="399"/>
      <c r="W75" s="399"/>
      <c r="X75" s="399"/>
      <c r="Y75" s="400"/>
      <c r="Z75" s="372"/>
      <c r="AA75" s="372"/>
      <c r="AB75" s="372"/>
      <c r="AC75" s="377"/>
      <c r="AD75" s="372"/>
      <c r="AE75" s="372"/>
      <c r="AF75" s="391"/>
      <c r="AG75" s="392"/>
      <c r="AH75" s="407"/>
      <c r="AI75" s="21"/>
      <c r="AJ75" s="21"/>
      <c r="AK75" s="21"/>
      <c r="AL75" s="21"/>
      <c r="AM75" s="21"/>
      <c r="AN75" s="21"/>
    </row>
    <row r="76" spans="1:40" s="53" customFormat="1" ht="12.75" x14ac:dyDescent="0.2">
      <c r="A76" s="48"/>
      <c r="B76" s="335"/>
      <c r="C76" s="236"/>
      <c r="D76" s="236"/>
      <c r="E76" s="114"/>
      <c r="F76" s="48"/>
      <c r="G76" s="51"/>
      <c r="H76" s="261"/>
      <c r="I76" s="135" t="s">
        <v>39</v>
      </c>
      <c r="J76" s="119"/>
      <c r="K76" s="119"/>
      <c r="L76" s="8" t="s">
        <v>75</v>
      </c>
      <c r="M76" s="314">
        <f>SUM(M71:M75)</f>
        <v>1937840.7200000002</v>
      </c>
      <c r="N76" s="314">
        <f>SUM(N71:N75)</f>
        <v>80262.739999999991</v>
      </c>
      <c r="O76" s="314"/>
      <c r="P76" s="314"/>
      <c r="Q76" s="290">
        <f>+SUM(Q71:Q75)</f>
        <v>48945683.400000006</v>
      </c>
      <c r="R76" s="300"/>
      <c r="S76" s="13"/>
      <c r="T76" s="421"/>
      <c r="U76" s="423"/>
      <c r="V76" s="432"/>
      <c r="W76" s="432"/>
      <c r="X76" s="432"/>
      <c r="Y76" s="433"/>
      <c r="Z76" s="425"/>
      <c r="AA76" s="425"/>
      <c r="AB76" s="425"/>
      <c r="AC76" s="426"/>
      <c r="AD76" s="425"/>
      <c r="AE76" s="425"/>
      <c r="AF76" s="277"/>
      <c r="AG76" s="280"/>
      <c r="AH76" s="347"/>
      <c r="AI76" s="21"/>
      <c r="AJ76" s="21"/>
      <c r="AK76" s="21"/>
      <c r="AL76" s="21"/>
      <c r="AM76" s="21"/>
      <c r="AN76" s="21"/>
    </row>
    <row r="77" spans="1:40" s="53" customFormat="1" ht="12.75" x14ac:dyDescent="0.2">
      <c r="A77" s="48"/>
      <c r="B77" s="335"/>
      <c r="C77" s="236"/>
      <c r="D77" s="236"/>
      <c r="E77" s="114"/>
      <c r="F77" s="48"/>
      <c r="G77" s="49"/>
      <c r="H77" s="260"/>
      <c r="I77" s="118"/>
      <c r="J77" s="119"/>
      <c r="K77" s="119"/>
      <c r="L77" s="8" t="s">
        <v>392</v>
      </c>
      <c r="M77" s="142"/>
      <c r="N77" s="312"/>
      <c r="O77" s="315"/>
      <c r="P77" s="316"/>
      <c r="Q77" s="291" t="e">
        <f>#REF!+Q69-Q76+Q82-O85</f>
        <v>#REF!</v>
      </c>
      <c r="R77" s="300" t="s">
        <v>248</v>
      </c>
      <c r="S77" s="13"/>
      <c r="T77" s="421"/>
      <c r="U77" s="423"/>
      <c r="V77" s="432"/>
      <c r="W77" s="432"/>
      <c r="X77" s="432"/>
      <c r="Y77" s="433"/>
      <c r="Z77" s="425"/>
      <c r="AA77" s="425"/>
      <c r="AB77" s="425"/>
      <c r="AC77" s="426"/>
      <c r="AD77" s="425"/>
      <c r="AE77" s="425"/>
      <c r="AF77" s="277"/>
      <c r="AG77" s="280"/>
      <c r="AH77" s="347"/>
      <c r="AI77" s="21"/>
      <c r="AJ77" s="21"/>
      <c r="AK77" s="21"/>
      <c r="AL77" s="21"/>
      <c r="AM77" s="21"/>
      <c r="AN77" s="21"/>
    </row>
    <row r="78" spans="1:40" s="53" customFormat="1" ht="12.75" x14ac:dyDescent="0.2">
      <c r="A78" s="48"/>
      <c r="B78" s="335"/>
      <c r="C78" s="236"/>
      <c r="D78" s="236"/>
      <c r="E78" s="114"/>
      <c r="F78" s="48"/>
      <c r="G78" s="49"/>
      <c r="H78" s="260"/>
      <c r="I78" s="118"/>
      <c r="J78" s="119"/>
      <c r="K78" s="119"/>
      <c r="L78" s="8" t="s">
        <v>40</v>
      </c>
      <c r="M78" s="368">
        <f>+M69-M76</f>
        <v>1498086.3599999999</v>
      </c>
      <c r="N78" s="368">
        <f>+N69-N76</f>
        <v>30792.939999999973</v>
      </c>
      <c r="O78" s="315"/>
      <c r="P78" s="316"/>
      <c r="Q78" s="291"/>
      <c r="R78" s="300"/>
      <c r="S78" s="13"/>
      <c r="T78" s="421"/>
      <c r="U78" s="423"/>
      <c r="V78" s="432"/>
      <c r="W78" s="432"/>
      <c r="X78" s="432"/>
      <c r="Y78" s="433"/>
      <c r="Z78" s="425"/>
      <c r="AA78" s="425"/>
      <c r="AB78" s="425"/>
      <c r="AC78" s="426"/>
      <c r="AD78" s="425"/>
      <c r="AE78" s="425"/>
      <c r="AF78" s="277"/>
      <c r="AG78" s="280"/>
      <c r="AH78" s="347"/>
      <c r="AI78" s="21"/>
      <c r="AJ78" s="21"/>
      <c r="AK78" s="21"/>
      <c r="AL78" s="21"/>
      <c r="AM78" s="21"/>
      <c r="AN78" s="21"/>
    </row>
    <row r="79" spans="1:40" s="53" customFormat="1" ht="12.75" x14ac:dyDescent="0.2">
      <c r="A79" s="48"/>
      <c r="B79" s="311"/>
      <c r="C79" s="346"/>
      <c r="D79" s="275"/>
      <c r="E79" s="275"/>
      <c r="F79" s="275"/>
      <c r="G79" s="352"/>
      <c r="H79" s="276"/>
      <c r="I79" s="275"/>
      <c r="J79" s="275"/>
      <c r="K79" s="275"/>
      <c r="L79" s="275"/>
      <c r="M79" s="171"/>
      <c r="N79" s="171"/>
      <c r="O79" s="171"/>
      <c r="P79" s="171"/>
      <c r="Q79" s="353"/>
      <c r="R79" s="358"/>
      <c r="S79" s="13"/>
      <c r="T79" s="421"/>
      <c r="U79" s="423"/>
      <c r="V79" s="432"/>
      <c r="W79" s="432"/>
      <c r="X79" s="432"/>
      <c r="Y79" s="433"/>
      <c r="Z79" s="425"/>
      <c r="AA79" s="425"/>
      <c r="AB79" s="425"/>
      <c r="AC79" s="426"/>
      <c r="AD79" s="425"/>
      <c r="AE79" s="425"/>
      <c r="AF79" s="277"/>
      <c r="AG79" s="280"/>
      <c r="AH79" s="347"/>
      <c r="AI79" s="21"/>
      <c r="AJ79" s="21"/>
      <c r="AK79" s="21"/>
      <c r="AL79" s="21"/>
      <c r="AM79" s="21"/>
      <c r="AN79" s="21"/>
    </row>
    <row r="80" spans="1:40" s="53" customFormat="1" ht="12.75" x14ac:dyDescent="0.2">
      <c r="A80" s="48"/>
      <c r="B80" s="311"/>
      <c r="C80" s="346"/>
      <c r="D80" s="275"/>
      <c r="E80" s="275"/>
      <c r="F80" s="275"/>
      <c r="G80" s="352"/>
      <c r="H80" s="357"/>
      <c r="I80" s="275"/>
      <c r="J80" s="275"/>
      <c r="K80" s="275"/>
      <c r="L80" s="275"/>
      <c r="M80" s="171"/>
      <c r="N80" s="171"/>
      <c r="O80" s="171" t="e">
        <f>+O85-Q82</f>
        <v>#REF!</v>
      </c>
      <c r="P80" s="171"/>
      <c r="Q80" s="356" t="e">
        <f>+Q77-O80</f>
        <v>#REF!</v>
      </c>
      <c r="R80" s="324"/>
      <c r="S80" s="13"/>
      <c r="T80" s="359"/>
      <c r="U80" s="398"/>
      <c r="V80" s="399"/>
      <c r="W80" s="399"/>
      <c r="X80" s="399"/>
      <c r="Y80" s="400"/>
      <c r="Z80" s="372"/>
      <c r="AA80" s="372"/>
      <c r="AB80" s="372"/>
      <c r="AC80" s="377"/>
      <c r="AD80" s="372"/>
      <c r="AE80" s="372"/>
      <c r="AF80" s="391"/>
      <c r="AG80" s="280"/>
      <c r="AH80" s="347"/>
      <c r="AI80" s="21"/>
      <c r="AJ80" s="21"/>
      <c r="AK80" s="21"/>
      <c r="AL80" s="21"/>
      <c r="AM80" s="21"/>
      <c r="AN80" s="21"/>
    </row>
    <row r="81" spans="1:40" s="53" customFormat="1" ht="12.75" x14ac:dyDescent="0.2">
      <c r="A81" s="48"/>
      <c r="B81" s="311"/>
      <c r="C81" s="346"/>
      <c r="D81" s="275"/>
      <c r="E81" s="275"/>
      <c r="F81" s="275"/>
      <c r="G81" s="352"/>
      <c r="H81" s="357"/>
      <c r="I81" s="275"/>
      <c r="J81" s="275"/>
      <c r="K81" s="275"/>
      <c r="L81" s="325"/>
      <c r="M81" s="171"/>
      <c r="N81" s="171"/>
      <c r="O81" s="171"/>
      <c r="P81" s="171"/>
      <c r="Q81" s="301"/>
      <c r="R81" s="324"/>
      <c r="S81" s="13"/>
      <c r="T81" s="359"/>
      <c r="U81" s="398"/>
      <c r="V81" s="399"/>
      <c r="W81" s="399"/>
      <c r="X81" s="399"/>
      <c r="Y81" s="400"/>
      <c r="Z81" s="372"/>
      <c r="AA81" s="372"/>
      <c r="AB81" s="372"/>
      <c r="AC81" s="377"/>
      <c r="AD81" s="372"/>
      <c r="AE81" s="372"/>
      <c r="AF81" s="391"/>
      <c r="AG81" s="392"/>
      <c r="AH81" s="407"/>
      <c r="AI81" s="21"/>
      <c r="AJ81" s="21"/>
      <c r="AK81" s="21"/>
      <c r="AL81" s="21"/>
      <c r="AM81" s="21"/>
      <c r="AN81" s="21"/>
    </row>
    <row r="82" spans="1:40" s="53" customFormat="1" ht="12.75" x14ac:dyDescent="0.2">
      <c r="A82" s="48"/>
      <c r="B82" s="311"/>
      <c r="C82" s="346"/>
      <c r="D82" s="275"/>
      <c r="E82" s="275"/>
      <c r="F82" s="275"/>
      <c r="G82" s="352"/>
      <c r="H82" s="276"/>
      <c r="I82" s="33"/>
      <c r="J82" s="33"/>
      <c r="K82" s="275"/>
      <c r="L82" s="142"/>
      <c r="M82" s="142"/>
      <c r="N82" s="103"/>
      <c r="O82" s="171"/>
      <c r="P82" s="380"/>
      <c r="Q82" s="356" t="e">
        <f>SUM(#REF!)</f>
        <v>#REF!</v>
      </c>
      <c r="R82" s="354" t="e">
        <f>+Q82+Q145</f>
        <v>#REF!</v>
      </c>
      <c r="S82" s="13"/>
      <c r="T82" s="421"/>
      <c r="U82" s="423"/>
      <c r="V82" s="432"/>
      <c r="W82" s="432"/>
      <c r="X82" s="432"/>
      <c r="Y82" s="433"/>
      <c r="Z82" s="425"/>
      <c r="AA82" s="425"/>
      <c r="AB82" s="425"/>
      <c r="AC82" s="426"/>
      <c r="AD82" s="425"/>
      <c r="AE82" s="425"/>
      <c r="AF82" s="277"/>
      <c r="AG82" s="392"/>
      <c r="AH82" s="407"/>
      <c r="AI82" s="21"/>
      <c r="AJ82" s="21"/>
      <c r="AK82" s="21"/>
      <c r="AL82" s="21"/>
      <c r="AM82" s="21"/>
      <c r="AN82" s="21"/>
    </row>
    <row r="83" spans="1:40" s="53" customFormat="1" ht="12.75" x14ac:dyDescent="0.2">
      <c r="A83" s="48"/>
      <c r="B83" s="311"/>
      <c r="C83" s="346"/>
      <c r="D83" s="275"/>
      <c r="E83" s="275"/>
      <c r="F83" s="275"/>
      <c r="G83" s="352"/>
      <c r="H83" s="276"/>
      <c r="I83" s="33"/>
      <c r="J83" s="33"/>
      <c r="K83" s="275"/>
      <c r="L83" s="380"/>
      <c r="M83" s="142"/>
      <c r="N83" s="103"/>
      <c r="O83" s="171"/>
      <c r="P83" s="185"/>
      <c r="R83" s="358"/>
      <c r="S83" s="13"/>
      <c r="T83" s="421"/>
      <c r="U83" s="423"/>
      <c r="V83" s="432"/>
      <c r="W83" s="432"/>
      <c r="X83" s="432"/>
      <c r="Y83" s="433"/>
      <c r="Z83" s="425"/>
      <c r="AA83" s="425"/>
      <c r="AB83" s="425"/>
      <c r="AC83" s="426"/>
      <c r="AD83" s="425"/>
      <c r="AE83" s="425"/>
      <c r="AF83" s="277"/>
      <c r="AG83" s="280"/>
      <c r="AH83" s="347"/>
      <c r="AI83" s="21"/>
      <c r="AJ83" s="21"/>
      <c r="AK83" s="21"/>
      <c r="AL83" s="21"/>
      <c r="AM83" s="21"/>
      <c r="AN83" s="21"/>
    </row>
    <row r="84" spans="1:40" s="53" customFormat="1" ht="12.75" x14ac:dyDescent="0.2">
      <c r="A84" s="48"/>
      <c r="B84" s="311"/>
      <c r="C84" s="346"/>
      <c r="D84" s="275"/>
      <c r="E84" s="275"/>
      <c r="F84" s="275"/>
      <c r="G84" s="352"/>
      <c r="H84" s="276"/>
      <c r="I84" s="33"/>
      <c r="J84" s="33"/>
      <c r="K84" s="275"/>
      <c r="L84" s="33"/>
      <c r="M84" s="33"/>
      <c r="N84" s="103"/>
      <c r="O84" s="171"/>
      <c r="P84" s="457"/>
      <c r="S84" s="13"/>
      <c r="T84" s="421"/>
      <c r="U84" s="423"/>
      <c r="V84" s="432"/>
      <c r="W84" s="432"/>
      <c r="X84" s="432"/>
      <c r="Y84" s="433"/>
      <c r="Z84" s="425"/>
      <c r="AA84" s="425"/>
      <c r="AB84" s="425"/>
      <c r="AC84" s="426"/>
      <c r="AD84" s="425"/>
      <c r="AE84" s="425"/>
      <c r="AF84" s="277"/>
      <c r="AG84" s="280"/>
      <c r="AH84" s="347"/>
      <c r="AI84" s="21"/>
      <c r="AJ84" s="21"/>
      <c r="AK84" s="21"/>
      <c r="AL84" s="21"/>
      <c r="AM84" s="21"/>
      <c r="AN84" s="21"/>
    </row>
    <row r="85" spans="1:40" s="53" customFormat="1" ht="12.75" x14ac:dyDescent="0.2">
      <c r="A85" s="48"/>
      <c r="B85" s="311"/>
      <c r="C85" s="346"/>
      <c r="D85" s="275"/>
      <c r="E85" s="275"/>
      <c r="F85" s="275"/>
      <c r="G85" s="352"/>
      <c r="H85" s="276"/>
      <c r="I85" s="33"/>
      <c r="J85" s="33"/>
      <c r="L85" s="431"/>
      <c r="M85" s="324"/>
      <c r="N85" s="344"/>
      <c r="O85" s="414"/>
      <c r="P85" s="457"/>
      <c r="S85" s="13"/>
      <c r="T85" s="421"/>
      <c r="U85" s="423"/>
      <c r="V85" s="432"/>
      <c r="W85" s="432"/>
      <c r="X85" s="432"/>
      <c r="Y85" s="433"/>
      <c r="Z85" s="425"/>
      <c r="AA85" s="425"/>
      <c r="AB85" s="425"/>
      <c r="AC85" s="426"/>
      <c r="AD85" s="425"/>
      <c r="AE85" s="425"/>
      <c r="AF85" s="277"/>
      <c r="AG85" s="392"/>
      <c r="AH85" s="407"/>
      <c r="AI85" s="21"/>
      <c r="AJ85" s="21"/>
      <c r="AK85" s="21"/>
      <c r="AL85" s="21"/>
      <c r="AM85" s="21"/>
      <c r="AN85" s="21"/>
    </row>
    <row r="86" spans="1:40" s="53" customFormat="1" ht="12.75" x14ac:dyDescent="0.2">
      <c r="A86" s="48"/>
      <c r="B86" s="311"/>
      <c r="C86" s="346"/>
      <c r="D86" s="275"/>
      <c r="E86" s="275"/>
      <c r="F86" s="275"/>
      <c r="G86" s="352"/>
      <c r="H86" s="276"/>
      <c r="I86" s="33"/>
      <c r="J86" s="33"/>
      <c r="L86" s="453"/>
      <c r="M86" s="324"/>
      <c r="N86" s="344"/>
      <c r="O86" s="171"/>
      <c r="P86" s="457"/>
      <c r="S86" s="13"/>
      <c r="T86" s="421"/>
      <c r="U86" s="423"/>
      <c r="V86" s="432"/>
      <c r="W86" s="432"/>
      <c r="X86" s="432"/>
      <c r="Y86" s="433"/>
      <c r="Z86" s="425"/>
      <c r="AA86" s="425"/>
      <c r="AB86" s="425"/>
      <c r="AC86" s="426"/>
      <c r="AD86" s="425"/>
      <c r="AE86" s="425"/>
      <c r="AF86" s="277"/>
      <c r="AG86" s="280"/>
      <c r="AH86" s="347"/>
      <c r="AI86" s="21"/>
      <c r="AJ86" s="21"/>
      <c r="AK86" s="21"/>
      <c r="AL86" s="21"/>
      <c r="AM86" s="21"/>
      <c r="AN86" s="21"/>
    </row>
    <row r="87" spans="1:40" s="53" customFormat="1" ht="12.75" x14ac:dyDescent="0.2">
      <c r="A87" s="48"/>
      <c r="B87" s="311"/>
      <c r="C87" s="346"/>
      <c r="D87" s="275"/>
      <c r="E87" s="275"/>
      <c r="F87" s="275"/>
      <c r="G87" s="352"/>
      <c r="H87" s="276"/>
      <c r="I87" s="33"/>
      <c r="J87" s="33"/>
      <c r="L87" s="431"/>
      <c r="M87" s="324"/>
      <c r="N87" s="344"/>
      <c r="O87" s="171"/>
      <c r="P87" s="457"/>
      <c r="S87" s="13"/>
      <c r="T87" s="421"/>
      <c r="U87" s="423"/>
      <c r="V87" s="432"/>
      <c r="W87" s="432"/>
      <c r="X87" s="432"/>
      <c r="Y87" s="433"/>
      <c r="Z87" s="425"/>
      <c r="AA87" s="425"/>
      <c r="AB87" s="425"/>
      <c r="AC87" s="426"/>
      <c r="AD87" s="425"/>
      <c r="AE87" s="425"/>
      <c r="AF87" s="277"/>
      <c r="AG87" s="392"/>
      <c r="AH87" s="407"/>
      <c r="AI87" s="21"/>
      <c r="AJ87" s="21"/>
      <c r="AK87" s="21"/>
      <c r="AL87" s="21"/>
      <c r="AM87" s="21"/>
      <c r="AN87" s="21"/>
    </row>
    <row r="88" spans="1:40" s="53" customFormat="1" ht="12.75" x14ac:dyDescent="0.2">
      <c r="A88" s="48"/>
      <c r="B88" s="311"/>
      <c r="C88" s="346"/>
      <c r="D88" s="275"/>
      <c r="E88" s="275"/>
      <c r="F88" s="275"/>
      <c r="G88" s="352"/>
      <c r="H88" s="276"/>
      <c r="I88" s="33"/>
      <c r="J88" s="33"/>
      <c r="L88" s="431"/>
      <c r="M88" s="324"/>
      <c r="N88" s="344"/>
      <c r="O88" s="171"/>
      <c r="P88" s="457"/>
      <c r="S88" s="13"/>
      <c r="T88" s="421"/>
      <c r="U88" s="423"/>
      <c r="V88" s="432"/>
      <c r="W88" s="432"/>
      <c r="X88" s="432"/>
      <c r="Y88" s="433"/>
      <c r="Z88" s="425"/>
      <c r="AA88" s="425"/>
      <c r="AB88" s="425"/>
      <c r="AC88" s="426"/>
      <c r="AD88" s="425"/>
      <c r="AE88" s="425"/>
      <c r="AF88" s="277"/>
      <c r="AG88" s="392"/>
      <c r="AH88" s="407"/>
      <c r="AI88" s="21"/>
      <c r="AJ88" s="21"/>
      <c r="AK88" s="21"/>
      <c r="AL88" s="21"/>
      <c r="AM88" s="21"/>
      <c r="AN88" s="21"/>
    </row>
    <row r="89" spans="1:40" s="53" customFormat="1" ht="15" x14ac:dyDescent="0.25">
      <c r="A89" s="48"/>
      <c r="B89" s="311"/>
      <c r="C89" s="346"/>
      <c r="D89" s="275"/>
      <c r="E89" s="275"/>
      <c r="F89" s="275"/>
      <c r="G89" s="352"/>
      <c r="H89" s="276"/>
      <c r="I89" s="87"/>
      <c r="J89" s="33"/>
      <c r="L89" s="454"/>
      <c r="M89" s="324"/>
      <c r="N89" s="344"/>
      <c r="O89" s="171"/>
      <c r="P89" s="458"/>
      <c r="S89" s="13"/>
      <c r="T89" s="412"/>
      <c r="U89" s="398"/>
      <c r="V89" s="399"/>
      <c r="W89" s="399"/>
      <c r="X89" s="399"/>
      <c r="Y89" s="400"/>
      <c r="Z89" s="372"/>
      <c r="AA89" s="372"/>
      <c r="AB89" s="372"/>
      <c r="AC89" s="377"/>
      <c r="AD89" s="372"/>
      <c r="AE89" s="372"/>
      <c r="AF89" s="391"/>
      <c r="AG89" s="392"/>
      <c r="AH89" s="407"/>
      <c r="AI89" s="21"/>
      <c r="AJ89" s="21"/>
      <c r="AK89" s="21"/>
      <c r="AL89" s="21"/>
      <c r="AM89" s="21"/>
      <c r="AN89" s="21"/>
    </row>
    <row r="90" spans="1:40" s="53" customFormat="1" ht="12.75" x14ac:dyDescent="0.2">
      <c r="A90" s="48"/>
      <c r="B90" s="311"/>
      <c r="C90" s="346"/>
      <c r="D90" s="275"/>
      <c r="E90" s="275"/>
      <c r="F90" s="275"/>
      <c r="G90" s="352"/>
      <c r="H90" s="276"/>
      <c r="I90" s="87"/>
      <c r="J90" s="33"/>
      <c r="L90" s="454"/>
      <c r="M90" s="324"/>
      <c r="N90" s="344"/>
      <c r="O90" s="171"/>
      <c r="P90" s="457"/>
      <c r="S90" s="13"/>
      <c r="T90" s="359"/>
      <c r="U90" s="398"/>
      <c r="V90" s="399"/>
      <c r="W90" s="399"/>
      <c r="X90" s="399"/>
      <c r="Y90" s="400"/>
      <c r="Z90" s="372"/>
      <c r="AA90" s="372"/>
      <c r="AB90" s="372"/>
      <c r="AC90" s="377"/>
      <c r="AD90" s="372"/>
      <c r="AE90" s="372"/>
      <c r="AF90" s="391"/>
      <c r="AG90" s="280"/>
      <c r="AH90" s="347"/>
      <c r="AI90" s="21"/>
      <c r="AJ90" s="21"/>
      <c r="AK90" s="21"/>
      <c r="AL90" s="21"/>
      <c r="AM90" s="21"/>
      <c r="AN90" s="21"/>
    </row>
    <row r="91" spans="1:40" s="53" customFormat="1" ht="12.75" x14ac:dyDescent="0.2">
      <c r="A91" s="48"/>
      <c r="B91" s="311"/>
      <c r="C91" s="346"/>
      <c r="D91" s="275"/>
      <c r="E91" s="275"/>
      <c r="F91" s="275"/>
      <c r="G91" s="352"/>
      <c r="H91" s="276"/>
      <c r="I91" s="87"/>
      <c r="J91" s="33"/>
      <c r="L91" s="454"/>
      <c r="M91" s="324"/>
      <c r="N91" s="344"/>
      <c r="O91" s="171"/>
      <c r="P91" s="457"/>
      <c r="S91" s="13"/>
      <c r="T91" s="359"/>
      <c r="U91" s="398"/>
      <c r="V91" s="399"/>
      <c r="W91" s="399"/>
      <c r="X91" s="399"/>
      <c r="Y91" s="400"/>
      <c r="Z91" s="372"/>
      <c r="AA91" s="372"/>
      <c r="AB91" s="372"/>
      <c r="AC91" s="377"/>
      <c r="AD91" s="372"/>
      <c r="AE91" s="372"/>
      <c r="AF91" s="391"/>
      <c r="AG91" s="392"/>
      <c r="AH91" s="407"/>
      <c r="AI91" s="21"/>
      <c r="AJ91" s="21"/>
      <c r="AK91" s="21"/>
      <c r="AL91" s="21"/>
      <c r="AM91" s="21"/>
      <c r="AN91" s="21"/>
    </row>
    <row r="92" spans="1:40" s="53" customFormat="1" ht="12.75" x14ac:dyDescent="0.2">
      <c r="A92" s="48"/>
      <c r="B92" s="311"/>
      <c r="C92" s="346"/>
      <c r="D92" s="275"/>
      <c r="E92" s="275"/>
      <c r="F92" s="275"/>
      <c r="G92" s="352"/>
      <c r="H92" s="276"/>
      <c r="I92" s="87"/>
      <c r="J92" s="33"/>
      <c r="L92" s="454"/>
      <c r="M92" s="324"/>
      <c r="N92" s="344"/>
      <c r="O92" s="380"/>
      <c r="P92" s="459"/>
      <c r="S92" s="13"/>
      <c r="T92" s="412"/>
      <c r="U92" s="398"/>
      <c r="V92" s="403"/>
      <c r="W92" s="399"/>
      <c r="X92" s="399"/>
      <c r="Y92" s="400"/>
      <c r="Z92" s="372"/>
      <c r="AA92" s="372"/>
      <c r="AB92" s="372"/>
      <c r="AC92" s="377"/>
      <c r="AD92" s="372"/>
      <c r="AE92" s="372"/>
      <c r="AF92" s="391"/>
      <c r="AG92" s="280"/>
      <c r="AH92" s="347"/>
      <c r="AI92" s="21"/>
      <c r="AJ92" s="21"/>
      <c r="AK92" s="21"/>
      <c r="AL92" s="21"/>
      <c r="AM92" s="21"/>
      <c r="AN92" s="21"/>
    </row>
    <row r="93" spans="1:40" s="53" customFormat="1" ht="12.75" x14ac:dyDescent="0.2">
      <c r="A93" s="48"/>
      <c r="B93" s="336"/>
      <c r="C93" s="346"/>
      <c r="D93" s="271"/>
      <c r="E93" s="272"/>
      <c r="F93" s="94"/>
      <c r="G93" s="273"/>
      <c r="H93" s="274"/>
      <c r="I93" s="87"/>
      <c r="J93" s="279"/>
      <c r="L93" s="449"/>
      <c r="M93" s="324"/>
      <c r="N93" s="344"/>
      <c r="O93" s="310"/>
      <c r="P93" s="457"/>
      <c r="S93" s="13"/>
      <c r="T93" s="412"/>
      <c r="U93" s="398"/>
      <c r="V93" s="399"/>
      <c r="W93" s="399"/>
      <c r="X93" s="399"/>
      <c r="Y93" s="400"/>
      <c r="Z93" s="372"/>
      <c r="AA93" s="372"/>
      <c r="AB93" s="372"/>
      <c r="AC93" s="377"/>
      <c r="AD93" s="372"/>
      <c r="AE93" s="372"/>
      <c r="AF93" s="391"/>
      <c r="AG93" s="280"/>
      <c r="AH93" s="347"/>
      <c r="AI93" s="21"/>
      <c r="AJ93" s="21"/>
      <c r="AK93" s="21"/>
      <c r="AL93" s="21"/>
      <c r="AM93" s="21"/>
      <c r="AN93" s="21"/>
    </row>
    <row r="94" spans="1:40" s="53" customFormat="1" ht="12.75" x14ac:dyDescent="0.2">
      <c r="A94" s="48"/>
      <c r="B94" s="336"/>
      <c r="C94" s="346"/>
      <c r="D94" s="271"/>
      <c r="E94" s="272"/>
      <c r="F94" s="94"/>
      <c r="G94" s="273"/>
      <c r="H94" s="274"/>
      <c r="I94" s="87"/>
      <c r="J94" s="279"/>
      <c r="L94" s="279"/>
      <c r="M94" s="324"/>
      <c r="N94" s="344"/>
      <c r="O94" s="310"/>
      <c r="P94" s="457"/>
      <c r="S94" s="13"/>
      <c r="T94" s="359"/>
      <c r="U94" s="398"/>
      <c r="V94" s="399"/>
      <c r="W94" s="399"/>
      <c r="X94" s="399"/>
      <c r="Y94" s="400"/>
      <c r="Z94" s="372"/>
      <c r="AA94" s="372"/>
      <c r="AB94" s="372"/>
      <c r="AC94" s="377"/>
      <c r="AD94" s="372"/>
      <c r="AE94" s="372"/>
      <c r="AF94" s="391"/>
      <c r="AG94" s="280"/>
      <c r="AH94" s="347"/>
      <c r="AI94" s="21"/>
      <c r="AJ94" s="21"/>
      <c r="AK94" s="21"/>
      <c r="AL94" s="21"/>
      <c r="AM94" s="21"/>
      <c r="AN94" s="21"/>
    </row>
    <row r="95" spans="1:40" s="53" customFormat="1" ht="12.75" x14ac:dyDescent="0.2">
      <c r="A95" s="48"/>
      <c r="B95" s="336"/>
      <c r="C95" s="346"/>
      <c r="D95" s="271"/>
      <c r="E95" s="272"/>
      <c r="F95" s="94"/>
      <c r="G95" s="273"/>
      <c r="H95" s="274"/>
      <c r="I95" s="87"/>
      <c r="J95" s="279"/>
      <c r="L95" s="279"/>
      <c r="M95" s="324"/>
      <c r="N95" s="344"/>
      <c r="O95" s="310"/>
      <c r="P95" s="457"/>
      <c r="S95" s="13"/>
      <c r="T95" s="401"/>
      <c r="U95" s="398"/>
      <c r="V95" s="399"/>
      <c r="W95" s="374"/>
      <c r="X95" s="398"/>
      <c r="Y95" s="400"/>
      <c r="Z95" s="372"/>
      <c r="AA95" s="372"/>
      <c r="AB95" s="391"/>
      <c r="AC95" s="377"/>
      <c r="AD95" s="391"/>
      <c r="AE95" s="391"/>
      <c r="AF95" s="391"/>
      <c r="AG95" s="280"/>
      <c r="AH95" s="347"/>
      <c r="AI95" s="21"/>
      <c r="AJ95" s="21"/>
      <c r="AK95" s="21"/>
      <c r="AL95" s="21"/>
      <c r="AM95" s="21"/>
      <c r="AN95" s="21"/>
    </row>
    <row r="96" spans="1:40" s="53" customFormat="1" ht="12.75" x14ac:dyDescent="0.2">
      <c r="A96" s="48"/>
      <c r="B96" s="336"/>
      <c r="C96" s="346"/>
      <c r="D96" s="271"/>
      <c r="E96" s="272"/>
      <c r="F96" s="94"/>
      <c r="G96" s="273"/>
      <c r="H96" s="274"/>
      <c r="I96" s="87"/>
      <c r="J96" s="279"/>
      <c r="L96" s="449"/>
      <c r="M96" s="324"/>
      <c r="N96" s="344"/>
      <c r="O96" s="436"/>
      <c r="P96" s="457"/>
      <c r="S96" s="13"/>
      <c r="T96" s="190"/>
      <c r="U96" s="190"/>
      <c r="V96" s="191"/>
      <c r="W96" s="146"/>
      <c r="X96" s="190"/>
      <c r="Y96" s="124"/>
      <c r="Z96" s="169"/>
      <c r="AA96" s="169"/>
      <c r="AB96" s="103"/>
      <c r="AC96" s="104"/>
      <c r="AD96" s="103"/>
      <c r="AE96" s="103"/>
      <c r="AF96" s="103"/>
      <c r="AG96" s="280"/>
      <c r="AH96" s="347"/>
      <c r="AI96" s="21"/>
      <c r="AJ96" s="21"/>
      <c r="AK96" s="21"/>
      <c r="AL96" s="21"/>
      <c r="AM96" s="21"/>
      <c r="AN96" s="21"/>
    </row>
    <row r="97" spans="1:40" s="53" customFormat="1" ht="12.75" x14ac:dyDescent="0.2">
      <c r="A97" s="48"/>
      <c r="B97" s="311"/>
      <c r="C97" s="346"/>
      <c r="D97" s="275"/>
      <c r="E97" s="275"/>
      <c r="F97" s="275"/>
      <c r="G97" s="352"/>
      <c r="H97" s="276"/>
      <c r="I97" s="63"/>
      <c r="J97" s="33"/>
      <c r="L97" s="279"/>
      <c r="M97" s="324"/>
      <c r="N97" s="344"/>
      <c r="O97" s="380"/>
      <c r="P97" s="459"/>
      <c r="S97" s="13"/>
      <c r="T97" s="190"/>
      <c r="U97" s="190"/>
      <c r="V97" s="191"/>
      <c r="W97" s="146"/>
      <c r="X97" s="190"/>
      <c r="Y97" s="124"/>
      <c r="Z97" s="169"/>
      <c r="AA97" s="169"/>
      <c r="AB97" s="103"/>
      <c r="AC97" s="104"/>
      <c r="AD97" s="103"/>
      <c r="AE97" s="103"/>
      <c r="AF97" s="103"/>
      <c r="AG97" s="280"/>
      <c r="AH97" s="347"/>
      <c r="AI97" s="21"/>
      <c r="AJ97" s="21"/>
      <c r="AK97" s="21"/>
      <c r="AL97" s="21"/>
      <c r="AM97" s="21"/>
      <c r="AN97" s="21"/>
    </row>
    <row r="98" spans="1:40" s="53" customFormat="1" ht="12.75" x14ac:dyDescent="0.2">
      <c r="A98" s="48"/>
      <c r="B98" s="335"/>
      <c r="C98" s="236"/>
      <c r="D98" s="236"/>
      <c r="F98" s="13"/>
      <c r="G98" s="13"/>
      <c r="I98" s="326"/>
      <c r="J98" s="21"/>
      <c r="L98" s="95"/>
      <c r="M98" s="324"/>
      <c r="N98" s="344"/>
      <c r="O98" s="380"/>
      <c r="P98" s="459"/>
      <c r="S98" s="13"/>
      <c r="T98" s="190"/>
      <c r="U98" s="190"/>
      <c r="V98" s="191"/>
      <c r="W98" s="146"/>
      <c r="X98" s="190"/>
      <c r="Y98" s="124"/>
      <c r="Z98" s="169"/>
      <c r="AA98" s="169"/>
      <c r="AB98" s="103"/>
      <c r="AC98" s="104"/>
      <c r="AD98" s="103"/>
      <c r="AE98" s="103"/>
      <c r="AF98" s="103"/>
      <c r="AG98" s="280"/>
      <c r="AH98" s="347"/>
      <c r="AI98" s="21"/>
      <c r="AJ98" s="21"/>
      <c r="AK98" s="21"/>
      <c r="AL98" s="21"/>
      <c r="AM98" s="21"/>
      <c r="AN98" s="21"/>
    </row>
    <row r="99" spans="1:40" s="53" customFormat="1" ht="12.75" x14ac:dyDescent="0.2">
      <c r="A99" s="48"/>
      <c r="B99" s="335"/>
      <c r="C99" s="236"/>
      <c r="D99" s="236"/>
      <c r="F99" s="13"/>
      <c r="G99" s="13"/>
      <c r="I99" s="326"/>
      <c r="J99" s="21"/>
      <c r="L99" s="95"/>
      <c r="M99" s="324"/>
      <c r="N99" s="344"/>
      <c r="O99" s="436"/>
      <c r="P99" s="457"/>
      <c r="S99" s="13"/>
      <c r="T99" s="190"/>
      <c r="U99" s="190"/>
      <c r="V99" s="191"/>
      <c r="W99" s="146"/>
      <c r="X99" s="190"/>
      <c r="Y99" s="124"/>
      <c r="Z99" s="169"/>
      <c r="AA99" s="169"/>
      <c r="AB99" s="103"/>
      <c r="AC99" s="104"/>
      <c r="AD99" s="103"/>
      <c r="AE99" s="103"/>
      <c r="AF99" s="103"/>
      <c r="AG99" s="280"/>
      <c r="AH99" s="347"/>
      <c r="AI99" s="21"/>
      <c r="AJ99" s="21"/>
      <c r="AK99" s="21"/>
      <c r="AL99" s="21"/>
      <c r="AM99" s="21"/>
      <c r="AN99" s="21"/>
    </row>
    <row r="100" spans="1:40" s="53" customFormat="1" ht="12.75" x14ac:dyDescent="0.2">
      <c r="A100" s="48"/>
      <c r="B100" s="335"/>
      <c r="C100" s="236"/>
      <c r="D100" s="236"/>
      <c r="F100" s="13"/>
      <c r="G100" s="13"/>
      <c r="I100" s="326"/>
      <c r="J100" s="21"/>
      <c r="L100" s="119"/>
      <c r="M100" s="324"/>
      <c r="N100" s="344"/>
      <c r="O100" s="380"/>
      <c r="P100" s="457"/>
      <c r="S100" s="13"/>
      <c r="T100" s="190"/>
      <c r="U100" s="190"/>
      <c r="V100" s="191"/>
      <c r="W100" s="146"/>
      <c r="X100" s="190"/>
      <c r="Y100" s="124"/>
      <c r="Z100" s="169"/>
      <c r="AA100" s="169"/>
      <c r="AB100" s="103"/>
      <c r="AC100" s="104"/>
      <c r="AD100" s="103"/>
      <c r="AE100" s="103"/>
      <c r="AF100" s="103"/>
      <c r="AG100" s="280"/>
      <c r="AH100" s="347"/>
      <c r="AI100" s="21"/>
      <c r="AJ100" s="21"/>
      <c r="AK100" s="21"/>
      <c r="AL100" s="21"/>
      <c r="AM100" s="21"/>
      <c r="AN100" s="21"/>
    </row>
    <row r="101" spans="1:40" s="53" customFormat="1" ht="12.75" x14ac:dyDescent="0.2">
      <c r="A101" s="48"/>
      <c r="B101" s="335"/>
      <c r="C101" s="236"/>
      <c r="D101" s="236"/>
      <c r="F101" s="13"/>
      <c r="G101" s="13"/>
      <c r="I101" s="326"/>
      <c r="J101" s="21"/>
      <c r="L101" s="95"/>
      <c r="M101" s="324"/>
      <c r="N101" s="344"/>
      <c r="O101" s="436"/>
      <c r="P101" s="459"/>
      <c r="S101" s="13"/>
      <c r="T101" s="190"/>
      <c r="U101" s="190"/>
      <c r="V101" s="191"/>
      <c r="W101" s="146"/>
      <c r="X101" s="190"/>
      <c r="Y101" s="124"/>
      <c r="Z101" s="169"/>
      <c r="AA101" s="169"/>
      <c r="AB101" s="103"/>
      <c r="AC101" s="104"/>
      <c r="AD101" s="103"/>
      <c r="AE101" s="103"/>
      <c r="AF101" s="103"/>
      <c r="AG101" s="280"/>
      <c r="AH101" s="347"/>
      <c r="AI101" s="21"/>
      <c r="AJ101" s="21"/>
      <c r="AK101" s="21"/>
      <c r="AL101" s="21"/>
      <c r="AM101" s="21"/>
      <c r="AN101" s="21"/>
    </row>
    <row r="102" spans="1:40" s="53" customFormat="1" ht="12.75" x14ac:dyDescent="0.2">
      <c r="A102" s="48"/>
      <c r="B102" s="335"/>
      <c r="C102" s="236"/>
      <c r="D102" s="236"/>
      <c r="F102" s="13"/>
      <c r="G102" s="13"/>
      <c r="I102" s="326"/>
      <c r="J102" s="21"/>
      <c r="L102" s="95"/>
      <c r="M102" s="324"/>
      <c r="N102" s="344"/>
      <c r="O102" s="324"/>
      <c r="P102" s="457"/>
      <c r="S102" s="13"/>
      <c r="T102" s="190"/>
      <c r="U102" s="190"/>
      <c r="V102" s="191"/>
      <c r="W102" s="146"/>
      <c r="X102" s="190"/>
      <c r="Y102" s="124"/>
      <c r="Z102" s="169"/>
      <c r="AA102" s="169"/>
      <c r="AB102" s="103"/>
      <c r="AC102" s="104"/>
      <c r="AD102" s="103"/>
      <c r="AE102" s="103"/>
      <c r="AF102" s="103"/>
      <c r="AG102" s="280"/>
      <c r="AH102" s="347"/>
      <c r="AI102" s="21"/>
      <c r="AJ102" s="21"/>
      <c r="AK102" s="21"/>
      <c r="AL102" s="21"/>
      <c r="AM102" s="21"/>
      <c r="AN102" s="21"/>
    </row>
    <row r="103" spans="1:40" s="53" customFormat="1" ht="12.75" x14ac:dyDescent="0.2">
      <c r="A103" s="48"/>
      <c r="B103" s="335"/>
      <c r="C103" s="236"/>
      <c r="D103" s="236"/>
      <c r="F103" s="13"/>
      <c r="G103" s="13"/>
      <c r="I103" s="326"/>
      <c r="J103" s="21"/>
      <c r="L103" s="95"/>
      <c r="M103" s="324"/>
      <c r="N103" s="344"/>
      <c r="O103" s="324"/>
      <c r="P103" s="459"/>
      <c r="S103" s="13"/>
      <c r="T103" s="190"/>
      <c r="U103" s="190"/>
      <c r="V103" s="191"/>
      <c r="W103" s="146"/>
      <c r="X103" s="190"/>
      <c r="Y103" s="124"/>
      <c r="Z103" s="169"/>
      <c r="AA103" s="169"/>
      <c r="AB103" s="103"/>
      <c r="AC103" s="104"/>
      <c r="AD103" s="103"/>
      <c r="AE103" s="103"/>
      <c r="AF103" s="103"/>
      <c r="AG103" s="280"/>
      <c r="AH103" s="347"/>
      <c r="AI103" s="21"/>
      <c r="AJ103" s="21"/>
      <c r="AK103" s="21"/>
      <c r="AL103" s="21"/>
      <c r="AM103" s="21"/>
      <c r="AN103" s="21"/>
    </row>
    <row r="104" spans="1:40" s="53" customFormat="1" ht="12.75" x14ac:dyDescent="0.2">
      <c r="A104" s="48"/>
      <c r="B104" s="335"/>
      <c r="C104" s="236"/>
      <c r="D104" s="236"/>
      <c r="F104" s="13"/>
      <c r="G104" s="13"/>
      <c r="I104" s="326"/>
      <c r="J104" s="21"/>
      <c r="L104" s="95"/>
      <c r="M104" s="324"/>
      <c r="N104" s="344"/>
      <c r="O104" s="436"/>
      <c r="P104" s="457"/>
      <c r="S104" s="13"/>
      <c r="T104" s="190"/>
      <c r="U104" s="190"/>
      <c r="V104" s="191"/>
      <c r="W104" s="146"/>
      <c r="X104" s="190"/>
      <c r="Y104" s="124"/>
      <c r="Z104" s="169"/>
      <c r="AA104" s="169"/>
      <c r="AB104" s="103"/>
      <c r="AC104" s="104"/>
      <c r="AD104" s="103"/>
      <c r="AE104" s="103"/>
      <c r="AF104" s="103"/>
      <c r="AG104" s="280"/>
      <c r="AH104" s="347"/>
      <c r="AI104" s="21"/>
      <c r="AJ104" s="21"/>
      <c r="AK104" s="21"/>
      <c r="AL104" s="21"/>
      <c r="AM104" s="21"/>
      <c r="AN104" s="21"/>
    </row>
    <row r="105" spans="1:40" s="53" customFormat="1" ht="12.75" x14ac:dyDescent="0.2">
      <c r="A105" s="48"/>
      <c r="B105" s="335"/>
      <c r="C105" s="236"/>
      <c r="D105" s="236"/>
      <c r="F105" s="13"/>
      <c r="G105" s="13"/>
      <c r="I105" s="326"/>
      <c r="J105" s="21"/>
      <c r="L105" s="455"/>
      <c r="M105" s="324"/>
      <c r="N105" s="344"/>
      <c r="O105" s="436"/>
      <c r="P105" s="457"/>
      <c r="S105" s="13"/>
      <c r="T105" s="190"/>
      <c r="U105" s="190"/>
      <c r="V105" s="191"/>
      <c r="W105" s="146"/>
      <c r="X105" s="190"/>
      <c r="Y105" s="124"/>
      <c r="Z105" s="169"/>
      <c r="AA105" s="169"/>
      <c r="AB105" s="103"/>
      <c r="AC105" s="104"/>
      <c r="AD105" s="103"/>
      <c r="AE105" s="103"/>
      <c r="AF105" s="103"/>
      <c r="AG105" s="280"/>
      <c r="AH105" s="347"/>
      <c r="AI105" s="21"/>
      <c r="AJ105" s="21"/>
      <c r="AK105" s="21"/>
      <c r="AL105" s="21"/>
      <c r="AM105" s="21"/>
      <c r="AN105" s="21"/>
    </row>
    <row r="106" spans="1:40" s="53" customFormat="1" ht="12.75" x14ac:dyDescent="0.2">
      <c r="A106" s="48"/>
      <c r="B106" s="335"/>
      <c r="C106" s="236"/>
      <c r="D106" s="236"/>
      <c r="F106" s="13"/>
      <c r="G106" s="13"/>
      <c r="I106" s="326"/>
      <c r="J106" s="21"/>
      <c r="L106" s="95"/>
      <c r="M106" s="324"/>
      <c r="N106" s="344"/>
      <c r="O106" s="436"/>
      <c r="P106" s="457"/>
      <c r="S106" s="13"/>
      <c r="T106" s="190"/>
      <c r="U106" s="190"/>
      <c r="V106" s="191"/>
      <c r="W106" s="146"/>
      <c r="X106" s="190"/>
      <c r="Y106" s="124"/>
      <c r="Z106" s="169"/>
      <c r="AA106" s="169"/>
      <c r="AB106" s="103"/>
      <c r="AC106" s="104"/>
      <c r="AD106" s="103"/>
      <c r="AE106" s="103"/>
      <c r="AF106" s="103"/>
      <c r="AG106" s="280"/>
      <c r="AH106" s="347"/>
      <c r="AI106" s="21"/>
      <c r="AJ106" s="21"/>
      <c r="AK106" s="21"/>
      <c r="AL106" s="21"/>
      <c r="AM106" s="21"/>
      <c r="AN106" s="21"/>
    </row>
    <row r="107" spans="1:40" s="53" customFormat="1" ht="12.75" x14ac:dyDescent="0.2">
      <c r="A107" s="48"/>
      <c r="B107" s="335"/>
      <c r="C107" s="236"/>
      <c r="D107" s="236"/>
      <c r="F107" s="13"/>
      <c r="G107" s="13"/>
      <c r="I107" s="326"/>
      <c r="J107" s="21"/>
      <c r="L107" s="95"/>
      <c r="M107" s="324"/>
      <c r="N107" s="344"/>
      <c r="O107" s="436"/>
      <c r="P107" s="457"/>
      <c r="S107" s="13"/>
      <c r="T107" s="190"/>
      <c r="U107" s="190"/>
      <c r="V107" s="191"/>
      <c r="W107" s="146"/>
      <c r="X107" s="190"/>
      <c r="Y107" s="124"/>
      <c r="Z107" s="169"/>
      <c r="AA107" s="169"/>
      <c r="AB107" s="103"/>
      <c r="AC107" s="104"/>
      <c r="AD107" s="103"/>
      <c r="AE107" s="103"/>
      <c r="AF107" s="103"/>
      <c r="AG107" s="280"/>
      <c r="AH107" s="347"/>
      <c r="AI107" s="21"/>
      <c r="AJ107" s="21"/>
      <c r="AK107" s="21"/>
      <c r="AL107" s="21"/>
      <c r="AM107" s="21"/>
      <c r="AN107" s="21"/>
    </row>
    <row r="108" spans="1:40" s="53" customFormat="1" ht="12.75" x14ac:dyDescent="0.2">
      <c r="A108" s="48"/>
      <c r="B108" s="335"/>
      <c r="C108" s="236"/>
      <c r="D108" s="236"/>
      <c r="F108" s="13"/>
      <c r="G108" s="13"/>
      <c r="I108" s="326"/>
      <c r="J108" s="21"/>
      <c r="L108" s="95"/>
      <c r="M108" s="324"/>
      <c r="N108" s="344"/>
      <c r="O108" s="436"/>
      <c r="P108" s="457"/>
      <c r="S108" s="13"/>
      <c r="T108" s="190"/>
      <c r="U108" s="190"/>
      <c r="V108" s="191"/>
      <c r="W108" s="146"/>
      <c r="X108" s="190"/>
      <c r="Y108" s="124"/>
      <c r="Z108" s="169"/>
      <c r="AA108" s="169"/>
      <c r="AB108" s="103"/>
      <c r="AC108" s="104"/>
      <c r="AD108" s="103"/>
      <c r="AE108" s="103"/>
      <c r="AF108" s="103"/>
      <c r="AG108" s="280"/>
      <c r="AH108" s="347"/>
      <c r="AI108" s="21"/>
      <c r="AJ108" s="21"/>
      <c r="AK108" s="21"/>
      <c r="AL108" s="21"/>
      <c r="AM108" s="21"/>
      <c r="AN108" s="21"/>
    </row>
    <row r="109" spans="1:40" s="53" customFormat="1" ht="12.75" x14ac:dyDescent="0.2">
      <c r="A109" s="48"/>
      <c r="B109" s="335"/>
      <c r="C109" s="236"/>
      <c r="D109" s="236"/>
      <c r="F109" s="13"/>
      <c r="G109" s="13"/>
      <c r="I109" s="326"/>
      <c r="J109" s="21"/>
      <c r="K109" s="21"/>
      <c r="L109" s="13"/>
      <c r="M109" s="50"/>
      <c r="O109" s="324"/>
      <c r="P109" s="457"/>
      <c r="S109" s="13"/>
      <c r="T109" s="190"/>
      <c r="U109" s="190"/>
      <c r="V109" s="191"/>
      <c r="W109" s="146"/>
      <c r="X109" s="190"/>
      <c r="Y109" s="124"/>
      <c r="Z109" s="169"/>
      <c r="AA109" s="169"/>
      <c r="AB109" s="103"/>
      <c r="AC109" s="104"/>
      <c r="AD109" s="103"/>
      <c r="AE109" s="103"/>
      <c r="AF109" s="103"/>
      <c r="AG109" s="280"/>
      <c r="AH109" s="347"/>
      <c r="AI109" s="21"/>
      <c r="AJ109" s="21"/>
      <c r="AK109" s="21"/>
      <c r="AL109" s="21"/>
      <c r="AM109" s="21"/>
      <c r="AN109" s="21"/>
    </row>
    <row r="110" spans="1:40" s="53" customFormat="1" ht="12.75" x14ac:dyDescent="0.2">
      <c r="A110" s="48"/>
      <c r="B110" s="335"/>
      <c r="C110" s="236"/>
      <c r="D110" s="236"/>
      <c r="F110" s="13"/>
      <c r="G110" s="13"/>
      <c r="I110" s="326"/>
      <c r="J110" s="21"/>
      <c r="K110" s="21"/>
      <c r="L110" s="13"/>
      <c r="M110" s="50"/>
      <c r="O110" s="324"/>
      <c r="P110" s="457"/>
      <c r="S110" s="13"/>
      <c r="T110" s="190"/>
      <c r="U110" s="190"/>
      <c r="V110" s="191"/>
      <c r="W110" s="146"/>
      <c r="X110" s="190"/>
      <c r="Y110" s="124"/>
      <c r="Z110" s="169"/>
      <c r="AA110" s="169"/>
      <c r="AB110" s="103"/>
      <c r="AC110" s="104"/>
      <c r="AD110" s="103"/>
      <c r="AE110" s="103"/>
      <c r="AF110" s="103"/>
      <c r="AG110" s="280"/>
      <c r="AH110" s="347"/>
      <c r="AI110" s="21"/>
      <c r="AJ110" s="21"/>
      <c r="AK110" s="21"/>
      <c r="AL110" s="21"/>
      <c r="AM110" s="21"/>
      <c r="AN110" s="21"/>
    </row>
    <row r="111" spans="1:40" s="53" customFormat="1" ht="12.75" x14ac:dyDescent="0.2">
      <c r="A111" s="48"/>
      <c r="B111" s="335"/>
      <c r="C111" s="236"/>
      <c r="D111" s="236"/>
      <c r="F111" s="13"/>
      <c r="G111" s="13"/>
      <c r="I111" s="326"/>
      <c r="J111" s="21"/>
      <c r="K111" s="21"/>
      <c r="L111" s="13"/>
      <c r="M111" s="50"/>
      <c r="O111" s="324"/>
      <c r="P111" s="457"/>
      <c r="S111" s="13"/>
      <c r="T111" s="190"/>
      <c r="U111" s="190"/>
      <c r="V111" s="191"/>
      <c r="W111" s="146"/>
      <c r="X111" s="190"/>
      <c r="Y111" s="124"/>
      <c r="Z111" s="169"/>
      <c r="AA111" s="169"/>
      <c r="AB111" s="103"/>
      <c r="AC111" s="104"/>
      <c r="AD111" s="103"/>
      <c r="AE111" s="103"/>
      <c r="AF111" s="103"/>
      <c r="AG111" s="280"/>
      <c r="AH111" s="347"/>
      <c r="AI111" s="21"/>
      <c r="AJ111" s="21"/>
      <c r="AK111" s="21"/>
      <c r="AL111" s="21"/>
      <c r="AM111" s="21"/>
      <c r="AN111" s="21"/>
    </row>
    <row r="112" spans="1:40" s="53" customFormat="1" ht="12.75" x14ac:dyDescent="0.2">
      <c r="A112" s="48"/>
      <c r="B112" s="335"/>
      <c r="C112" s="236"/>
      <c r="D112" s="236"/>
      <c r="F112" s="13"/>
      <c r="G112" s="13"/>
      <c r="I112" s="326"/>
      <c r="J112" s="21"/>
      <c r="K112" s="21"/>
      <c r="L112" s="13"/>
      <c r="M112" s="50"/>
      <c r="N112" s="98"/>
      <c r="O112" s="324"/>
      <c r="P112" s="457"/>
      <c r="S112" s="13"/>
      <c r="T112" s="190"/>
      <c r="U112" s="190"/>
      <c r="V112" s="191"/>
      <c r="W112" s="146"/>
      <c r="X112" s="190"/>
      <c r="Y112" s="124"/>
      <c r="Z112" s="169"/>
      <c r="AA112" s="169"/>
      <c r="AB112" s="103"/>
      <c r="AC112" s="104"/>
      <c r="AD112" s="103"/>
      <c r="AE112" s="103"/>
      <c r="AF112" s="103"/>
      <c r="AG112" s="280"/>
      <c r="AH112" s="347"/>
      <c r="AI112" s="21"/>
      <c r="AJ112" s="21"/>
      <c r="AK112" s="21"/>
      <c r="AL112" s="21"/>
      <c r="AM112" s="21"/>
      <c r="AN112" s="21"/>
    </row>
    <row r="113" spans="1:40" s="53" customFormat="1" ht="12.75" x14ac:dyDescent="0.2">
      <c r="A113" s="48"/>
      <c r="B113" s="335"/>
      <c r="C113" s="236"/>
      <c r="D113" s="236"/>
      <c r="F113" s="13"/>
      <c r="G113" s="13"/>
      <c r="I113" s="326"/>
      <c r="J113" s="21"/>
      <c r="K113" s="21"/>
      <c r="L113" s="13"/>
      <c r="M113" s="50"/>
      <c r="N113" s="98"/>
      <c r="O113" s="406"/>
      <c r="P113" s="457"/>
      <c r="S113" s="13"/>
      <c r="T113" s="190"/>
      <c r="U113" s="190"/>
      <c r="V113" s="191"/>
      <c r="W113" s="146"/>
      <c r="X113" s="190"/>
      <c r="Y113" s="124"/>
      <c r="Z113" s="169"/>
      <c r="AA113" s="169"/>
      <c r="AB113" s="103"/>
      <c r="AC113" s="104"/>
      <c r="AD113" s="103"/>
      <c r="AE113" s="103"/>
      <c r="AF113" s="103"/>
      <c r="AG113" s="280"/>
      <c r="AH113" s="347"/>
      <c r="AI113" s="21"/>
      <c r="AJ113" s="21"/>
      <c r="AK113" s="21"/>
      <c r="AL113" s="21"/>
      <c r="AM113" s="21"/>
      <c r="AN113" s="21"/>
    </row>
    <row r="114" spans="1:40" s="53" customFormat="1" ht="12.75" x14ac:dyDescent="0.2">
      <c r="A114" s="48"/>
      <c r="B114" s="335"/>
      <c r="C114" s="236"/>
      <c r="D114" s="236"/>
      <c r="F114" s="13"/>
      <c r="G114" s="13"/>
      <c r="I114" s="326"/>
      <c r="J114" s="21"/>
      <c r="K114" s="21"/>
      <c r="L114" s="13"/>
      <c r="M114" s="50"/>
      <c r="N114" s="98"/>
      <c r="O114" s="324"/>
      <c r="P114" s="457"/>
      <c r="S114" s="13"/>
      <c r="T114" s="190"/>
      <c r="U114" s="190"/>
      <c r="V114" s="191"/>
      <c r="W114" s="146"/>
      <c r="X114" s="190"/>
      <c r="Y114" s="124"/>
      <c r="Z114" s="169"/>
      <c r="AA114" s="169"/>
      <c r="AB114" s="103"/>
      <c r="AC114" s="104"/>
      <c r="AD114" s="103"/>
      <c r="AE114" s="103"/>
      <c r="AF114" s="103"/>
      <c r="AG114" s="280"/>
      <c r="AH114" s="347"/>
      <c r="AI114" s="21"/>
      <c r="AJ114" s="21"/>
      <c r="AK114" s="21"/>
      <c r="AL114" s="21"/>
      <c r="AM114" s="21"/>
      <c r="AN114" s="21"/>
    </row>
    <row r="115" spans="1:40" s="53" customFormat="1" ht="12.75" x14ac:dyDescent="0.2">
      <c r="A115" s="48"/>
      <c r="B115" s="335"/>
      <c r="C115" s="236"/>
      <c r="D115" s="236"/>
      <c r="F115" s="13"/>
      <c r="G115" s="13"/>
      <c r="I115" s="326"/>
      <c r="J115" s="21"/>
      <c r="K115" s="21"/>
      <c r="L115" s="13"/>
      <c r="M115" s="50"/>
      <c r="N115" s="98"/>
      <c r="O115" s="185"/>
      <c r="P115" s="457"/>
      <c r="S115" s="13"/>
      <c r="T115" s="190"/>
      <c r="U115" s="190"/>
      <c r="V115" s="191"/>
      <c r="W115" s="146"/>
      <c r="X115" s="190"/>
      <c r="Y115" s="124"/>
      <c r="Z115" s="169"/>
      <c r="AA115" s="169"/>
      <c r="AB115" s="103"/>
      <c r="AC115" s="104"/>
      <c r="AD115" s="103"/>
      <c r="AE115" s="103"/>
      <c r="AF115" s="103"/>
      <c r="AG115" s="280"/>
      <c r="AH115" s="347"/>
      <c r="AI115" s="21"/>
      <c r="AJ115" s="21"/>
      <c r="AK115" s="21"/>
      <c r="AL115" s="21"/>
      <c r="AM115" s="21"/>
      <c r="AN115" s="21"/>
    </row>
    <row r="116" spans="1:40" s="53" customFormat="1" ht="12.75" x14ac:dyDescent="0.2">
      <c r="A116" s="48"/>
      <c r="B116" s="335"/>
      <c r="C116" s="236"/>
      <c r="D116" s="236"/>
      <c r="F116" s="13"/>
      <c r="G116" s="13"/>
      <c r="I116" s="326"/>
      <c r="J116" s="21"/>
      <c r="K116" s="21"/>
      <c r="L116" s="13"/>
      <c r="M116" s="50"/>
      <c r="N116" s="98"/>
      <c r="O116" s="324"/>
      <c r="P116" s="451"/>
      <c r="S116" s="13"/>
      <c r="T116" s="190"/>
      <c r="U116" s="190"/>
      <c r="V116" s="191"/>
      <c r="W116" s="146"/>
      <c r="X116" s="190"/>
      <c r="Y116" s="124"/>
      <c r="Z116" s="169"/>
      <c r="AA116" s="169"/>
      <c r="AB116" s="103"/>
      <c r="AC116" s="104"/>
      <c r="AD116" s="103"/>
      <c r="AE116" s="103"/>
      <c r="AF116" s="103"/>
      <c r="AG116" s="280"/>
      <c r="AH116" s="347"/>
      <c r="AI116" s="21"/>
      <c r="AJ116" s="21"/>
      <c r="AK116" s="21"/>
      <c r="AL116" s="21"/>
      <c r="AM116" s="21"/>
      <c r="AN116" s="21"/>
    </row>
    <row r="117" spans="1:40" s="53" customFormat="1" ht="12.75" x14ac:dyDescent="0.2">
      <c r="A117" s="48"/>
      <c r="B117" s="335"/>
      <c r="C117" s="236"/>
      <c r="D117" s="236"/>
      <c r="F117" s="13"/>
      <c r="G117" s="13"/>
      <c r="I117" s="326"/>
      <c r="J117" s="21"/>
      <c r="K117" s="21"/>
      <c r="L117" s="13"/>
      <c r="M117" s="50"/>
      <c r="N117" s="98"/>
      <c r="O117" s="324"/>
      <c r="P117" s="452"/>
      <c r="S117" s="13"/>
      <c r="T117" s="190"/>
      <c r="U117" s="190"/>
      <c r="V117" s="191"/>
      <c r="W117" s="146"/>
      <c r="X117" s="190"/>
      <c r="Y117" s="124"/>
      <c r="Z117" s="169"/>
      <c r="AA117" s="169"/>
      <c r="AB117" s="103"/>
      <c r="AC117" s="104"/>
      <c r="AD117" s="103"/>
      <c r="AE117" s="103"/>
      <c r="AF117" s="103"/>
      <c r="AG117" s="280"/>
      <c r="AH117" s="347"/>
      <c r="AI117" s="21"/>
      <c r="AJ117" s="21"/>
      <c r="AK117" s="21"/>
      <c r="AL117" s="21"/>
      <c r="AM117" s="21"/>
      <c r="AN117" s="21"/>
    </row>
    <row r="118" spans="1:40" s="53" customFormat="1" ht="12.75" x14ac:dyDescent="0.2">
      <c r="A118" s="48"/>
      <c r="B118" s="335"/>
      <c r="C118" s="236"/>
      <c r="D118" s="236"/>
      <c r="F118" s="13"/>
      <c r="G118" s="13"/>
      <c r="I118" s="326"/>
      <c r="J118" s="21"/>
      <c r="K118" s="21"/>
      <c r="L118" s="13"/>
      <c r="M118" s="50"/>
      <c r="N118" s="98"/>
      <c r="O118" s="324"/>
      <c r="P118" s="456"/>
      <c r="S118" s="13"/>
      <c r="T118" s="190"/>
      <c r="U118" s="190"/>
      <c r="V118" s="191"/>
      <c r="W118" s="146"/>
      <c r="X118" s="190"/>
      <c r="Y118" s="124"/>
      <c r="Z118" s="169"/>
      <c r="AA118" s="169"/>
      <c r="AB118" s="103"/>
      <c r="AC118" s="104"/>
      <c r="AD118" s="103"/>
      <c r="AE118" s="103"/>
      <c r="AF118" s="103"/>
      <c r="AG118" s="280"/>
      <c r="AH118" s="347"/>
      <c r="AI118" s="21"/>
      <c r="AJ118" s="21"/>
      <c r="AK118" s="21"/>
      <c r="AL118" s="21"/>
      <c r="AM118" s="21"/>
      <c r="AN118" s="21"/>
    </row>
    <row r="119" spans="1:40" s="53" customFormat="1" ht="12.75" x14ac:dyDescent="0.2">
      <c r="A119" s="48"/>
      <c r="B119" s="335"/>
      <c r="C119" s="236"/>
      <c r="D119" s="236"/>
      <c r="F119" s="13"/>
      <c r="G119" s="13"/>
      <c r="I119" s="326"/>
      <c r="J119" s="21"/>
      <c r="K119" s="21"/>
      <c r="L119" s="13"/>
      <c r="M119" s="50"/>
      <c r="N119" s="98"/>
      <c r="O119" s="324"/>
      <c r="P119" s="451"/>
      <c r="S119" s="13"/>
      <c r="T119" s="190"/>
      <c r="U119" s="190"/>
      <c r="V119" s="191"/>
      <c r="W119" s="146"/>
      <c r="X119" s="190"/>
      <c r="Y119" s="124"/>
      <c r="Z119" s="169"/>
      <c r="AA119" s="169"/>
      <c r="AB119" s="103"/>
      <c r="AC119" s="104"/>
      <c r="AD119" s="103"/>
      <c r="AE119" s="103"/>
      <c r="AF119" s="103"/>
      <c r="AG119" s="280"/>
      <c r="AH119" s="347"/>
      <c r="AI119" s="21"/>
      <c r="AJ119" s="21"/>
      <c r="AK119" s="21"/>
      <c r="AL119" s="21"/>
      <c r="AM119" s="21"/>
      <c r="AN119" s="21"/>
    </row>
    <row r="120" spans="1:40" s="53" customFormat="1" ht="12.75" x14ac:dyDescent="0.2">
      <c r="A120" s="48"/>
      <c r="B120" s="335"/>
      <c r="C120" s="236"/>
      <c r="D120" s="236"/>
      <c r="F120" s="13"/>
      <c r="G120" s="13"/>
      <c r="I120" s="326"/>
      <c r="J120" s="21"/>
      <c r="K120" s="21"/>
      <c r="L120" s="13"/>
      <c r="M120" s="50"/>
      <c r="N120" s="98"/>
      <c r="O120" s="185"/>
      <c r="P120" s="451"/>
      <c r="S120" s="13"/>
      <c r="T120" s="190"/>
      <c r="U120" s="190"/>
      <c r="V120" s="191"/>
      <c r="W120" s="146"/>
      <c r="X120" s="190"/>
      <c r="Y120" s="124"/>
      <c r="Z120" s="169"/>
      <c r="AA120" s="169"/>
      <c r="AB120" s="103"/>
      <c r="AC120" s="104"/>
      <c r="AD120" s="103"/>
      <c r="AE120" s="103"/>
      <c r="AF120" s="103"/>
      <c r="AG120" s="280"/>
      <c r="AH120" s="347"/>
      <c r="AI120" s="21"/>
      <c r="AJ120" s="21"/>
      <c r="AK120" s="21"/>
      <c r="AL120" s="21"/>
      <c r="AM120" s="21"/>
      <c r="AN120" s="21"/>
    </row>
    <row r="121" spans="1:40" s="53" customFormat="1" ht="12.75" x14ac:dyDescent="0.2">
      <c r="A121" s="48"/>
      <c r="B121" s="335"/>
      <c r="C121" s="236"/>
      <c r="D121" s="236"/>
      <c r="F121" s="13"/>
      <c r="G121" s="13"/>
      <c r="I121" s="326"/>
      <c r="J121" s="21"/>
      <c r="K121" s="21"/>
      <c r="L121" s="13"/>
      <c r="M121" s="50"/>
      <c r="N121" s="98"/>
      <c r="O121" s="185"/>
      <c r="P121" s="457"/>
      <c r="S121" s="13"/>
      <c r="T121" s="190"/>
      <c r="U121" s="190"/>
      <c r="V121" s="191"/>
      <c r="W121" s="146"/>
      <c r="X121" s="190"/>
      <c r="Y121" s="124"/>
      <c r="Z121" s="169"/>
      <c r="AA121" s="169"/>
      <c r="AB121" s="103"/>
      <c r="AC121" s="104"/>
      <c r="AD121" s="103"/>
      <c r="AE121" s="103"/>
      <c r="AF121" s="103"/>
      <c r="AG121" s="280"/>
      <c r="AH121" s="347"/>
      <c r="AI121" s="21"/>
      <c r="AJ121" s="21"/>
      <c r="AK121" s="21"/>
      <c r="AL121" s="21"/>
      <c r="AM121" s="21"/>
      <c r="AN121" s="21"/>
    </row>
    <row r="122" spans="1:40" s="53" customFormat="1" ht="12.75" x14ac:dyDescent="0.2">
      <c r="A122" s="48"/>
      <c r="B122" s="335"/>
      <c r="C122" s="236"/>
      <c r="D122" s="236"/>
      <c r="F122" s="13"/>
      <c r="G122" s="13"/>
      <c r="I122" s="326"/>
      <c r="J122" s="21"/>
      <c r="K122" s="21"/>
      <c r="L122" s="13"/>
      <c r="M122" s="50"/>
      <c r="N122" s="98"/>
      <c r="O122" s="185"/>
      <c r="P122" s="451"/>
      <c r="S122" s="13"/>
      <c r="T122" s="190"/>
      <c r="U122" s="190"/>
      <c r="V122" s="191"/>
      <c r="W122" s="146"/>
      <c r="X122" s="190"/>
      <c r="Y122" s="124"/>
      <c r="Z122" s="169"/>
      <c r="AA122" s="169"/>
      <c r="AB122" s="103"/>
      <c r="AC122" s="104"/>
      <c r="AD122" s="103"/>
      <c r="AE122" s="103"/>
      <c r="AF122" s="103"/>
      <c r="AG122" s="280"/>
      <c r="AH122" s="347"/>
      <c r="AI122" s="21"/>
      <c r="AJ122" s="21"/>
      <c r="AK122" s="21"/>
      <c r="AL122" s="21"/>
      <c r="AM122" s="21"/>
      <c r="AN122" s="21"/>
    </row>
    <row r="123" spans="1:40" s="53" customFormat="1" ht="12.75" x14ac:dyDescent="0.2">
      <c r="A123" s="48"/>
      <c r="B123" s="335"/>
      <c r="C123" s="236"/>
      <c r="D123" s="236"/>
      <c r="F123" s="13"/>
      <c r="G123" s="13"/>
      <c r="I123" s="326"/>
      <c r="J123" s="21"/>
      <c r="K123" s="21"/>
      <c r="L123" s="13"/>
      <c r="M123" s="50"/>
      <c r="N123" s="98"/>
      <c r="O123" s="185"/>
      <c r="P123" s="451"/>
      <c r="S123" s="13"/>
      <c r="T123" s="190"/>
      <c r="U123" s="190"/>
      <c r="V123" s="191"/>
      <c r="W123" s="146"/>
      <c r="X123" s="190"/>
      <c r="Y123" s="124"/>
      <c r="Z123" s="169"/>
      <c r="AA123" s="169"/>
      <c r="AB123" s="103"/>
      <c r="AC123" s="104"/>
      <c r="AD123" s="103"/>
      <c r="AE123" s="103"/>
      <c r="AF123" s="103"/>
      <c r="AG123" s="280"/>
      <c r="AH123" s="347"/>
      <c r="AI123" s="21"/>
      <c r="AJ123" s="21"/>
      <c r="AK123" s="21"/>
      <c r="AL123" s="21"/>
      <c r="AM123" s="21"/>
      <c r="AN123" s="21"/>
    </row>
    <row r="124" spans="1:40" s="53" customFormat="1" ht="12.75" x14ac:dyDescent="0.2">
      <c r="A124" s="48"/>
      <c r="B124" s="335"/>
      <c r="C124" s="236"/>
      <c r="D124" s="236"/>
      <c r="F124" s="13"/>
      <c r="G124" s="13"/>
      <c r="I124" s="326"/>
      <c r="J124" s="21"/>
      <c r="K124" s="21"/>
      <c r="L124" s="13"/>
      <c r="M124" s="50"/>
      <c r="N124" s="98"/>
      <c r="O124" s="185"/>
      <c r="P124" s="452"/>
      <c r="S124" s="13"/>
      <c r="T124" s="190"/>
      <c r="U124" s="190"/>
      <c r="V124" s="191"/>
      <c r="W124" s="146"/>
      <c r="X124" s="190"/>
      <c r="Y124" s="124"/>
      <c r="Z124" s="169"/>
      <c r="AA124" s="169"/>
      <c r="AB124" s="103"/>
      <c r="AC124" s="104"/>
      <c r="AD124" s="103"/>
      <c r="AE124" s="103"/>
      <c r="AF124" s="103"/>
      <c r="AG124" s="280"/>
      <c r="AH124" s="347"/>
      <c r="AI124" s="21"/>
      <c r="AJ124" s="21"/>
      <c r="AK124" s="21"/>
      <c r="AL124" s="21"/>
      <c r="AM124" s="21"/>
      <c r="AN124" s="21"/>
    </row>
    <row r="125" spans="1:40" s="53" customFormat="1" ht="12.75" x14ac:dyDescent="0.2">
      <c r="A125" s="48"/>
      <c r="B125" s="335"/>
      <c r="C125" s="236"/>
      <c r="D125" s="236"/>
      <c r="F125" s="13"/>
      <c r="G125" s="13"/>
      <c r="I125" s="326"/>
      <c r="J125" s="21"/>
      <c r="K125" s="21"/>
      <c r="L125" s="13"/>
      <c r="M125" s="50"/>
      <c r="N125" s="98"/>
      <c r="O125" s="185"/>
      <c r="P125" s="451"/>
      <c r="S125" s="13"/>
      <c r="T125" s="190"/>
      <c r="U125" s="190"/>
      <c r="V125" s="191"/>
      <c r="W125" s="146"/>
      <c r="X125" s="190"/>
      <c r="Y125" s="124"/>
      <c r="Z125" s="169"/>
      <c r="AA125" s="169"/>
      <c r="AB125" s="103"/>
      <c r="AC125" s="104"/>
      <c r="AD125" s="103"/>
      <c r="AE125" s="103"/>
      <c r="AF125" s="103"/>
      <c r="AG125" s="280"/>
      <c r="AH125" s="347"/>
      <c r="AI125" s="21"/>
      <c r="AJ125" s="21"/>
      <c r="AK125" s="21"/>
      <c r="AL125" s="21"/>
      <c r="AM125" s="21"/>
      <c r="AN125" s="21"/>
    </row>
    <row r="126" spans="1:40" s="53" customFormat="1" ht="12.75" x14ac:dyDescent="0.2">
      <c r="A126" s="48"/>
      <c r="B126" s="335"/>
      <c r="C126" s="236"/>
      <c r="D126" s="236"/>
      <c r="F126" s="13"/>
      <c r="G126" s="13"/>
      <c r="I126" s="326"/>
      <c r="J126" s="21"/>
      <c r="K126" s="21"/>
      <c r="L126" s="13"/>
      <c r="M126" s="50"/>
      <c r="N126" s="98"/>
      <c r="O126" s="324"/>
      <c r="P126" s="451"/>
      <c r="S126" s="13"/>
      <c r="T126" s="190"/>
      <c r="U126" s="190"/>
      <c r="V126" s="191"/>
      <c r="W126" s="146"/>
      <c r="X126" s="190"/>
      <c r="Y126" s="124"/>
      <c r="Z126" s="169"/>
      <c r="AA126" s="169"/>
      <c r="AB126" s="103"/>
      <c r="AC126" s="104"/>
      <c r="AD126" s="103"/>
      <c r="AE126" s="103"/>
      <c r="AF126" s="103"/>
      <c r="AG126" s="280"/>
      <c r="AH126" s="347"/>
      <c r="AI126" s="21"/>
      <c r="AJ126" s="21"/>
      <c r="AK126" s="21"/>
      <c r="AL126" s="21"/>
      <c r="AM126" s="21"/>
      <c r="AN126" s="21"/>
    </row>
    <row r="127" spans="1:40" s="53" customFormat="1" ht="12.75" x14ac:dyDescent="0.2">
      <c r="A127" s="48"/>
      <c r="B127" s="335"/>
      <c r="C127" s="236"/>
      <c r="D127" s="236"/>
      <c r="F127" s="13"/>
      <c r="G127" s="13"/>
      <c r="I127" s="326"/>
      <c r="J127" s="21"/>
      <c r="K127" s="21"/>
      <c r="L127" s="13"/>
      <c r="M127" s="50"/>
      <c r="N127" s="98"/>
      <c r="O127" s="324"/>
      <c r="P127" s="451"/>
      <c r="S127" s="13"/>
      <c r="T127" s="190"/>
      <c r="U127" s="190"/>
      <c r="V127" s="191"/>
      <c r="W127" s="146"/>
      <c r="X127" s="190"/>
      <c r="Y127" s="124"/>
      <c r="Z127" s="169"/>
      <c r="AA127" s="169"/>
      <c r="AB127" s="103"/>
      <c r="AC127" s="104"/>
      <c r="AD127" s="103"/>
      <c r="AE127" s="103"/>
      <c r="AF127" s="103"/>
      <c r="AG127" s="280"/>
      <c r="AH127" s="347"/>
      <c r="AI127" s="21"/>
      <c r="AJ127" s="21"/>
      <c r="AK127" s="21"/>
      <c r="AL127" s="21"/>
      <c r="AM127" s="21"/>
      <c r="AN127" s="21"/>
    </row>
    <row r="128" spans="1:40" s="53" customFormat="1" ht="12.75" x14ac:dyDescent="0.2">
      <c r="A128" s="48"/>
      <c r="B128" s="335"/>
      <c r="C128" s="236"/>
      <c r="D128" s="236"/>
      <c r="F128" s="13"/>
      <c r="G128" s="13"/>
      <c r="I128" s="326"/>
      <c r="J128" s="21"/>
      <c r="K128" s="21"/>
      <c r="L128" s="13"/>
      <c r="M128" s="50"/>
      <c r="N128" s="98"/>
      <c r="O128" s="185"/>
      <c r="P128" s="451"/>
      <c r="S128" s="13"/>
      <c r="T128" s="190"/>
      <c r="U128" s="190"/>
      <c r="V128" s="191"/>
      <c r="W128" s="146"/>
      <c r="X128" s="190"/>
      <c r="Y128" s="124"/>
      <c r="Z128" s="169"/>
      <c r="AA128" s="169"/>
      <c r="AB128" s="103"/>
      <c r="AC128" s="104"/>
      <c r="AD128" s="103"/>
      <c r="AE128" s="103"/>
      <c r="AF128" s="103"/>
      <c r="AG128" s="280"/>
      <c r="AH128" s="347"/>
      <c r="AI128" s="21"/>
      <c r="AJ128" s="21"/>
      <c r="AK128" s="21"/>
      <c r="AL128" s="21"/>
      <c r="AM128" s="21"/>
      <c r="AN128" s="21"/>
    </row>
    <row r="129" spans="1:40" s="53" customFormat="1" ht="12.75" x14ac:dyDescent="0.2">
      <c r="A129" s="48"/>
      <c r="B129" s="335"/>
      <c r="C129" s="236"/>
      <c r="D129" s="236"/>
      <c r="F129" s="13"/>
      <c r="G129" s="13"/>
      <c r="I129" s="326"/>
      <c r="J129" s="21"/>
      <c r="K129" s="21"/>
      <c r="L129" s="13"/>
      <c r="M129" s="50"/>
      <c r="N129" s="98"/>
      <c r="O129" s="98"/>
      <c r="P129" s="451"/>
      <c r="S129" s="13"/>
      <c r="T129" s="190"/>
      <c r="U129" s="190"/>
      <c r="V129" s="191"/>
      <c r="W129" s="146"/>
      <c r="X129" s="190"/>
      <c r="Y129" s="124"/>
      <c r="Z129" s="169"/>
      <c r="AA129" s="169"/>
      <c r="AB129" s="103"/>
      <c r="AC129" s="104"/>
      <c r="AD129" s="103"/>
      <c r="AE129" s="103"/>
      <c r="AF129" s="103"/>
      <c r="AG129" s="280"/>
      <c r="AH129" s="347"/>
      <c r="AI129" s="21"/>
      <c r="AJ129" s="21"/>
      <c r="AK129" s="21"/>
      <c r="AL129" s="21"/>
      <c r="AM129" s="21"/>
      <c r="AN129" s="21"/>
    </row>
    <row r="130" spans="1:40" s="53" customFormat="1" ht="12.75" x14ac:dyDescent="0.2">
      <c r="A130" s="48"/>
      <c r="B130" s="335"/>
      <c r="C130" s="236"/>
      <c r="D130" s="236"/>
      <c r="F130" s="13"/>
      <c r="G130" s="13"/>
      <c r="I130" s="326"/>
      <c r="J130" s="21"/>
      <c r="K130" s="21"/>
      <c r="L130" s="13"/>
      <c r="M130" s="50"/>
      <c r="N130" s="98"/>
      <c r="O130" s="98"/>
      <c r="P130" s="451"/>
      <c r="S130" s="13"/>
      <c r="T130" s="190"/>
      <c r="U130" s="190"/>
      <c r="V130" s="191"/>
      <c r="W130" s="146"/>
      <c r="X130" s="190"/>
      <c r="Y130" s="124"/>
      <c r="Z130" s="169"/>
      <c r="AA130" s="169"/>
      <c r="AB130" s="103"/>
      <c r="AC130" s="104"/>
      <c r="AD130" s="103"/>
      <c r="AE130" s="103"/>
      <c r="AF130" s="103"/>
      <c r="AG130" s="280"/>
      <c r="AH130" s="347"/>
      <c r="AI130" s="21"/>
      <c r="AJ130" s="21"/>
      <c r="AK130" s="21"/>
      <c r="AL130" s="21"/>
      <c r="AM130" s="21"/>
      <c r="AN130" s="21"/>
    </row>
    <row r="131" spans="1:40" s="53" customFormat="1" ht="12.75" x14ac:dyDescent="0.2">
      <c r="A131" s="48"/>
      <c r="B131" s="335"/>
      <c r="C131" s="236"/>
      <c r="D131" s="236"/>
      <c r="F131" s="13"/>
      <c r="G131" s="13"/>
      <c r="I131" s="326"/>
      <c r="J131" s="21"/>
      <c r="K131" s="21"/>
      <c r="L131" s="13"/>
      <c r="M131" s="50"/>
      <c r="N131" s="98"/>
      <c r="O131" s="98"/>
      <c r="P131" s="452"/>
      <c r="S131" s="13"/>
      <c r="T131" s="190"/>
      <c r="U131" s="190"/>
      <c r="V131" s="191"/>
      <c r="W131" s="146"/>
      <c r="X131" s="190"/>
      <c r="Y131" s="124"/>
      <c r="Z131" s="169"/>
      <c r="AA131" s="169"/>
      <c r="AB131" s="103"/>
      <c r="AC131" s="104"/>
      <c r="AD131" s="103"/>
      <c r="AE131" s="103"/>
      <c r="AF131" s="103"/>
      <c r="AG131" s="280"/>
      <c r="AH131" s="347"/>
      <c r="AI131" s="21"/>
      <c r="AJ131" s="21"/>
      <c r="AK131" s="21"/>
      <c r="AL131" s="21"/>
      <c r="AM131" s="21"/>
      <c r="AN131" s="21"/>
    </row>
    <row r="132" spans="1:40" s="53" customFormat="1" ht="12.75" x14ac:dyDescent="0.2">
      <c r="A132" s="48"/>
      <c r="B132" s="335"/>
      <c r="C132" s="236"/>
      <c r="D132" s="236"/>
      <c r="F132" s="13"/>
      <c r="G132" s="13"/>
      <c r="I132" s="326"/>
      <c r="J132" s="21"/>
      <c r="K132" s="21"/>
      <c r="L132" s="13"/>
      <c r="M132" s="50"/>
      <c r="N132" s="98"/>
      <c r="O132" s="98"/>
      <c r="P132" s="185"/>
      <c r="Q132" s="406"/>
      <c r="R132"/>
      <c r="S132" s="13"/>
      <c r="T132" s="190"/>
      <c r="U132" s="190"/>
      <c r="V132" s="191"/>
      <c r="W132" s="146"/>
      <c r="X132" s="190"/>
      <c r="Y132" s="124"/>
      <c r="Z132" s="169"/>
      <c r="AA132" s="169"/>
      <c r="AB132" s="103"/>
      <c r="AC132" s="104"/>
      <c r="AD132" s="103"/>
      <c r="AE132" s="103"/>
      <c r="AF132" s="103"/>
      <c r="AG132" s="280"/>
      <c r="AH132" s="347"/>
      <c r="AI132" s="21"/>
      <c r="AJ132" s="21"/>
      <c r="AK132" s="21"/>
      <c r="AL132" s="21"/>
      <c r="AM132" s="21"/>
      <c r="AN132" s="21"/>
    </row>
    <row r="133" spans="1:40" s="53" customFormat="1" ht="12.75" x14ac:dyDescent="0.2">
      <c r="A133" s="48"/>
      <c r="B133" s="335"/>
      <c r="C133" s="236"/>
      <c r="D133" s="236"/>
      <c r="F133" s="13"/>
      <c r="G133" s="13"/>
      <c r="I133" s="326"/>
      <c r="J133" s="21"/>
      <c r="K133" s="21"/>
      <c r="L133" s="13"/>
      <c r="M133" s="50"/>
      <c r="N133" s="98"/>
      <c r="O133" s="98"/>
      <c r="P133" s="185"/>
      <c r="Q133" s="406"/>
      <c r="R133"/>
      <c r="S133" s="13"/>
      <c r="T133" s="190"/>
      <c r="U133" s="190"/>
      <c r="V133" s="191"/>
      <c r="W133" s="146"/>
      <c r="X133" s="190"/>
      <c r="Y133" s="124"/>
      <c r="Z133" s="169"/>
      <c r="AA133" s="169"/>
      <c r="AB133" s="103"/>
      <c r="AC133" s="104"/>
      <c r="AD133" s="103"/>
      <c r="AE133" s="103"/>
      <c r="AF133" s="103"/>
      <c r="AG133" s="280"/>
      <c r="AH133" s="347"/>
      <c r="AI133" s="21"/>
      <c r="AJ133" s="21"/>
      <c r="AK133" s="21"/>
      <c r="AL133" s="21"/>
      <c r="AM133" s="21"/>
      <c r="AN133" s="21"/>
    </row>
    <row r="134" spans="1:40" s="53" customFormat="1" ht="12.75" x14ac:dyDescent="0.2">
      <c r="A134" s="48"/>
      <c r="B134" s="335"/>
      <c r="C134" s="236"/>
      <c r="D134" s="236"/>
      <c r="F134" s="13"/>
      <c r="G134" s="13"/>
      <c r="I134" s="326"/>
      <c r="J134" s="21"/>
      <c r="K134" s="21"/>
      <c r="L134" s="13"/>
      <c r="M134" s="50"/>
      <c r="N134" s="98"/>
      <c r="O134" s="98"/>
      <c r="P134" s="185"/>
      <c r="Q134" s="406"/>
      <c r="R134"/>
      <c r="S134" s="13"/>
      <c r="T134" s="190"/>
      <c r="U134" s="190"/>
      <c r="V134" s="191"/>
      <c r="W134" s="146"/>
      <c r="X134" s="190"/>
      <c r="Y134" s="124"/>
      <c r="Z134" s="169"/>
      <c r="AA134" s="169"/>
      <c r="AB134" s="103"/>
      <c r="AC134" s="104"/>
      <c r="AD134" s="103"/>
      <c r="AE134" s="103"/>
      <c r="AF134" s="103"/>
      <c r="AG134" s="280"/>
      <c r="AH134" s="347"/>
      <c r="AI134" s="21"/>
      <c r="AJ134" s="21"/>
      <c r="AK134" s="21"/>
      <c r="AL134" s="21"/>
      <c r="AM134" s="21"/>
      <c r="AN134" s="21"/>
    </row>
    <row r="135" spans="1:40" s="53" customFormat="1" ht="12.75" x14ac:dyDescent="0.2">
      <c r="A135" s="48"/>
      <c r="B135" s="335"/>
      <c r="C135" s="236"/>
      <c r="D135" s="236"/>
      <c r="F135" s="13"/>
      <c r="G135" s="13"/>
      <c r="I135" s="326"/>
      <c r="J135" s="21"/>
      <c r="K135" s="21"/>
      <c r="L135" s="13"/>
      <c r="M135" s="50"/>
      <c r="N135" s="98"/>
      <c r="O135" s="98"/>
      <c r="P135" s="185"/>
      <c r="Q135" s="406"/>
      <c r="R135"/>
      <c r="S135" s="13"/>
      <c r="T135" s="190"/>
      <c r="U135" s="190"/>
      <c r="V135" s="191"/>
      <c r="W135" s="146"/>
      <c r="X135" s="190"/>
      <c r="Y135" s="124"/>
      <c r="Z135" s="169"/>
      <c r="AA135" s="169"/>
      <c r="AB135" s="103"/>
      <c r="AC135" s="104"/>
      <c r="AD135" s="103"/>
      <c r="AE135" s="103"/>
      <c r="AF135" s="103"/>
      <c r="AG135" s="280"/>
      <c r="AH135" s="347"/>
      <c r="AI135" s="21"/>
      <c r="AJ135" s="21"/>
      <c r="AK135" s="21"/>
      <c r="AL135" s="21"/>
      <c r="AM135" s="21"/>
      <c r="AN135" s="21"/>
    </row>
    <row r="136" spans="1:40" s="53" customFormat="1" ht="12.75" x14ac:dyDescent="0.2">
      <c r="A136" s="48"/>
      <c r="B136" s="335"/>
      <c r="C136" s="236"/>
      <c r="D136" s="236"/>
      <c r="F136" s="13"/>
      <c r="G136" s="13"/>
      <c r="I136" s="326"/>
      <c r="J136" s="21"/>
      <c r="K136" s="21"/>
      <c r="L136" s="13"/>
      <c r="M136" s="50"/>
      <c r="N136" s="98"/>
      <c r="O136" s="98"/>
      <c r="P136" s="185"/>
      <c r="Q136" s="450"/>
      <c r="R136" s="21"/>
      <c r="S136" s="13"/>
      <c r="T136" s="190"/>
      <c r="U136" s="190"/>
      <c r="V136" s="191"/>
      <c r="W136" s="146"/>
      <c r="X136" s="190"/>
      <c r="Y136" s="124"/>
      <c r="Z136" s="169"/>
      <c r="AA136" s="169"/>
      <c r="AB136" s="103"/>
      <c r="AC136" s="104"/>
      <c r="AD136" s="103"/>
      <c r="AE136" s="103"/>
      <c r="AF136" s="103"/>
      <c r="AG136" s="280"/>
      <c r="AH136" s="347"/>
      <c r="AI136" s="21"/>
      <c r="AJ136" s="21"/>
      <c r="AK136" s="21"/>
      <c r="AL136" s="21"/>
      <c r="AM136" s="21"/>
      <c r="AN136" s="21"/>
    </row>
    <row r="137" spans="1:40" s="53" customFormat="1" ht="12.75" x14ac:dyDescent="0.2">
      <c r="A137" s="48"/>
      <c r="B137" s="335"/>
      <c r="C137" s="236"/>
      <c r="D137" s="236"/>
      <c r="F137" s="13"/>
      <c r="G137" s="13"/>
      <c r="I137" s="326"/>
      <c r="J137" s="21"/>
      <c r="K137" s="21"/>
      <c r="L137" s="13"/>
      <c r="M137" s="50"/>
      <c r="N137" s="98"/>
      <c r="O137" s="98"/>
      <c r="P137" s="185"/>
      <c r="Q137" s="450"/>
      <c r="R137" s="21"/>
      <c r="S137" s="13"/>
      <c r="T137" s="398"/>
      <c r="U137" s="398"/>
      <c r="V137" s="399"/>
      <c r="W137" s="374"/>
      <c r="X137" s="398"/>
      <c r="Y137" s="400"/>
      <c r="Z137" s="372"/>
      <c r="AA137" s="372"/>
      <c r="AB137" s="391"/>
      <c r="AC137" s="377"/>
      <c r="AD137" s="391"/>
      <c r="AE137" s="391"/>
      <c r="AF137" s="391"/>
      <c r="AG137" s="280"/>
      <c r="AH137" s="347"/>
      <c r="AI137" s="21"/>
      <c r="AJ137" s="21"/>
      <c r="AK137" s="21"/>
      <c r="AL137" s="21"/>
      <c r="AM137" s="21"/>
      <c r="AN137" s="21"/>
    </row>
    <row r="138" spans="1:40" s="53" customFormat="1" ht="12.75" x14ac:dyDescent="0.2">
      <c r="A138" s="48"/>
      <c r="B138" s="335"/>
      <c r="C138" s="236"/>
      <c r="D138" s="236"/>
      <c r="F138" s="13"/>
      <c r="G138" s="13"/>
      <c r="I138" s="326"/>
      <c r="J138" s="21"/>
      <c r="K138" s="21"/>
      <c r="L138" s="13"/>
      <c r="M138" s="50"/>
      <c r="O138" s="98"/>
      <c r="P138" s="185"/>
      <c r="Q138" s="450"/>
      <c r="R138" s="21"/>
      <c r="S138" s="13"/>
      <c r="T138" s="398"/>
      <c r="U138" s="398"/>
      <c r="V138" s="399"/>
      <c r="W138" s="374"/>
      <c r="X138" s="398"/>
      <c r="Y138" s="400"/>
      <c r="Z138" s="372"/>
      <c r="AA138" s="372"/>
      <c r="AB138" s="391"/>
      <c r="AC138" s="377"/>
      <c r="AD138" s="391"/>
      <c r="AE138" s="391"/>
      <c r="AF138" s="391"/>
      <c r="AG138" s="280"/>
      <c r="AH138" s="347"/>
      <c r="AI138" s="21"/>
      <c r="AJ138" s="21"/>
      <c r="AK138" s="21"/>
      <c r="AL138" s="21"/>
      <c r="AM138" s="21"/>
      <c r="AN138" s="21"/>
    </row>
    <row r="139" spans="1:40" s="53" customFormat="1" ht="12.75" x14ac:dyDescent="0.2">
      <c r="A139" s="48"/>
      <c r="B139" s="335"/>
      <c r="C139" s="236"/>
      <c r="D139" s="236"/>
      <c r="F139" s="13"/>
      <c r="G139" s="13"/>
      <c r="I139" s="326"/>
      <c r="J139" s="21"/>
      <c r="K139" s="21"/>
      <c r="L139" s="13"/>
      <c r="M139" s="50"/>
      <c r="O139" s="98"/>
      <c r="P139" s="185"/>
      <c r="Q139" s="450"/>
      <c r="R139" s="21"/>
      <c r="S139" s="13"/>
      <c r="T139" s="369"/>
      <c r="U139" s="369"/>
      <c r="V139" s="191"/>
      <c r="W139" s="146"/>
      <c r="X139" s="190"/>
      <c r="Y139" s="124"/>
      <c r="Z139" s="169"/>
      <c r="AA139" s="169"/>
      <c r="AB139" s="103"/>
      <c r="AC139" s="104"/>
      <c r="AD139" s="103"/>
      <c r="AE139" s="103"/>
      <c r="AF139" s="103"/>
      <c r="AG139" s="280"/>
      <c r="AH139" s="347"/>
      <c r="AI139" s="21"/>
      <c r="AJ139" s="21"/>
      <c r="AK139" s="21"/>
      <c r="AL139" s="21"/>
      <c r="AM139" s="21"/>
      <c r="AN139" s="21"/>
    </row>
    <row r="140" spans="1:40" s="53" customFormat="1" ht="12.75" x14ac:dyDescent="0.2">
      <c r="A140" s="48"/>
      <c r="B140" s="335"/>
      <c r="C140" s="236"/>
      <c r="D140" s="236"/>
      <c r="F140" s="13"/>
      <c r="G140" s="13"/>
      <c r="I140" s="326"/>
      <c r="J140" s="21"/>
      <c r="K140" s="21"/>
      <c r="L140" s="13"/>
      <c r="M140" s="50"/>
      <c r="N140" s="98"/>
      <c r="O140" s="98"/>
      <c r="P140" s="185"/>
      <c r="Q140" s="450"/>
      <c r="R140" s="21"/>
      <c r="S140" s="13"/>
      <c r="T140" s="369"/>
      <c r="U140" s="369"/>
      <c r="V140" s="191"/>
      <c r="W140" s="146"/>
      <c r="X140" s="190"/>
      <c r="Y140" s="124"/>
      <c r="Z140" s="169"/>
      <c r="AA140" s="169"/>
      <c r="AB140" s="103"/>
      <c r="AC140" s="104"/>
      <c r="AD140" s="103"/>
      <c r="AE140" s="103"/>
      <c r="AF140" s="103"/>
      <c r="AG140" s="280"/>
      <c r="AH140" s="484"/>
      <c r="AI140" s="21"/>
      <c r="AJ140" s="21"/>
      <c r="AK140" s="21"/>
      <c r="AL140" s="21"/>
      <c r="AM140" s="21"/>
      <c r="AN140" s="21"/>
    </row>
    <row r="141" spans="1:40" s="53" customFormat="1" ht="12.75" x14ac:dyDescent="0.2">
      <c r="A141" s="48"/>
      <c r="B141" s="335"/>
      <c r="C141" s="236"/>
      <c r="D141" s="236"/>
      <c r="F141" s="13"/>
      <c r="G141" s="13"/>
      <c r="I141" s="326"/>
      <c r="J141" s="21"/>
      <c r="K141" s="21"/>
      <c r="L141" s="13"/>
      <c r="M141" s="50"/>
      <c r="N141" s="98"/>
      <c r="O141" s="98"/>
      <c r="P141" s="185"/>
      <c r="Q141" s="450"/>
      <c r="R141" s="21"/>
      <c r="S141" s="13"/>
      <c r="T141" s="369"/>
      <c r="U141" s="369"/>
      <c r="V141" s="191"/>
      <c r="W141" s="146"/>
      <c r="X141" s="190"/>
      <c r="Y141" s="124"/>
      <c r="Z141" s="169"/>
      <c r="AA141" s="169"/>
      <c r="AB141" s="103"/>
      <c r="AC141" s="104"/>
      <c r="AD141" s="103"/>
      <c r="AE141" s="103"/>
      <c r="AF141" s="103"/>
      <c r="AG141" s="280"/>
      <c r="AH141" s="1"/>
      <c r="AI141" s="21"/>
      <c r="AJ141" s="21"/>
      <c r="AK141" s="21"/>
      <c r="AL141" s="21"/>
      <c r="AM141" s="21"/>
      <c r="AN141" s="21"/>
    </row>
    <row r="142" spans="1:40" s="53" customFormat="1" ht="12.75" x14ac:dyDescent="0.2">
      <c r="A142" s="48"/>
      <c r="B142" s="335"/>
      <c r="C142" s="236"/>
      <c r="D142" s="236"/>
      <c r="F142" s="13"/>
      <c r="G142" s="13"/>
      <c r="I142" s="326"/>
      <c r="J142" s="21"/>
      <c r="K142" s="21"/>
      <c r="L142" s="13"/>
      <c r="M142" s="50"/>
      <c r="N142" s="98"/>
      <c r="O142" s="98"/>
      <c r="P142" s="185"/>
      <c r="Q142" s="450"/>
      <c r="R142" s="21"/>
      <c r="S142" s="13"/>
      <c r="T142" s="369"/>
      <c r="U142" s="369"/>
      <c r="V142" s="191"/>
      <c r="W142" s="146"/>
      <c r="X142" s="190"/>
      <c r="Y142" s="124"/>
      <c r="Z142" s="169"/>
      <c r="AA142" s="169"/>
      <c r="AB142" s="103"/>
      <c r="AC142" s="104"/>
      <c r="AD142" s="103"/>
      <c r="AE142" s="103"/>
      <c r="AF142" s="103"/>
      <c r="AG142" s="280"/>
      <c r="AH142" s="1"/>
      <c r="AI142" s="21"/>
      <c r="AJ142" s="21"/>
      <c r="AK142" s="21"/>
      <c r="AL142" s="21"/>
      <c r="AM142" s="21"/>
      <c r="AN142" s="21"/>
    </row>
    <row r="143" spans="1:40" s="53" customFormat="1" ht="12.75" x14ac:dyDescent="0.2">
      <c r="A143" s="48"/>
      <c r="B143" s="335"/>
      <c r="C143" s="236"/>
      <c r="D143" s="236"/>
      <c r="F143" s="13"/>
      <c r="G143" s="13"/>
      <c r="I143" s="326"/>
      <c r="J143" s="21"/>
      <c r="K143" s="21"/>
      <c r="L143" s="13"/>
      <c r="M143" s="50"/>
      <c r="N143" s="98"/>
      <c r="O143" s="98"/>
      <c r="P143" s="185"/>
      <c r="Q143" s="450"/>
      <c r="R143" s="21"/>
      <c r="S143" s="13"/>
      <c r="T143" s="369"/>
      <c r="U143" s="369"/>
      <c r="V143" s="191"/>
      <c r="W143" s="146"/>
      <c r="X143" s="190"/>
      <c r="Y143" s="124"/>
      <c r="Z143" s="169"/>
      <c r="AA143" s="169"/>
      <c r="AB143" s="103"/>
      <c r="AC143" s="104"/>
      <c r="AD143" s="103"/>
      <c r="AE143" s="103"/>
      <c r="AF143" s="103"/>
      <c r="AG143" s="280"/>
      <c r="AH143" s="1"/>
      <c r="AI143" s="21"/>
      <c r="AJ143" s="21"/>
      <c r="AK143" s="21"/>
      <c r="AL143" s="21"/>
      <c r="AM143" s="21"/>
      <c r="AN143" s="21"/>
    </row>
    <row r="144" spans="1:40" s="53" customFormat="1" ht="12.75" x14ac:dyDescent="0.2">
      <c r="A144" s="48"/>
      <c r="B144" s="335"/>
      <c r="C144" s="236"/>
      <c r="D144" s="236"/>
      <c r="F144" s="13"/>
      <c r="G144" s="13"/>
      <c r="I144" s="326"/>
      <c r="J144" s="21"/>
      <c r="K144" s="21"/>
      <c r="L144" s="13"/>
      <c r="M144" s="50"/>
      <c r="O144" s="98"/>
      <c r="P144" s="185"/>
      <c r="Q144" s="450"/>
      <c r="R144" s="21"/>
      <c r="S144" s="13"/>
      <c r="T144" s="369"/>
      <c r="U144" s="369"/>
      <c r="V144" s="191"/>
      <c r="W144" s="146"/>
      <c r="X144" s="190"/>
      <c r="Y144" s="124"/>
      <c r="Z144" s="169"/>
      <c r="AA144" s="169"/>
      <c r="AB144" s="103"/>
      <c r="AC144" s="104"/>
      <c r="AD144" s="103"/>
      <c r="AE144" s="103"/>
      <c r="AF144" s="103"/>
      <c r="AG144" s="280"/>
      <c r="AH144" s="1"/>
      <c r="AI144" s="21"/>
      <c r="AJ144" s="21"/>
      <c r="AK144" s="21"/>
      <c r="AL144" s="21"/>
      <c r="AM144" s="21"/>
      <c r="AN144" s="21"/>
    </row>
    <row r="145" spans="1:40" s="53" customFormat="1" ht="12.75" x14ac:dyDescent="0.2">
      <c r="A145" s="48"/>
      <c r="B145" s="335"/>
      <c r="C145" s="236"/>
      <c r="D145" s="236"/>
      <c r="F145" s="13"/>
      <c r="G145" s="13"/>
      <c r="I145" s="326"/>
      <c r="J145" s="21"/>
      <c r="K145" s="21"/>
      <c r="L145" s="13"/>
      <c r="M145" s="50"/>
      <c r="N145" s="98"/>
      <c r="O145" s="98"/>
      <c r="P145" s="185"/>
      <c r="Q145" s="450"/>
      <c r="R145" s="21"/>
      <c r="S145" s="13"/>
      <c r="T145" s="369"/>
      <c r="U145" s="369"/>
      <c r="V145" s="191"/>
      <c r="W145" s="146"/>
      <c r="X145" s="190"/>
      <c r="Y145" s="124"/>
      <c r="Z145" s="169"/>
      <c r="AA145" s="169"/>
      <c r="AB145" s="103"/>
      <c r="AC145" s="104"/>
      <c r="AD145" s="103"/>
      <c r="AE145" s="103"/>
      <c r="AF145" s="103"/>
      <c r="AG145" s="280"/>
      <c r="AH145" s="1"/>
      <c r="AI145" s="21"/>
      <c r="AJ145" s="21"/>
      <c r="AK145" s="21"/>
      <c r="AL145" s="21"/>
      <c r="AM145" s="21"/>
      <c r="AN145" s="21"/>
    </row>
    <row r="146" spans="1:40" s="53" customFormat="1" ht="12.75" x14ac:dyDescent="0.2">
      <c r="A146" s="48"/>
      <c r="B146" s="335"/>
      <c r="C146" s="236"/>
      <c r="D146" s="236"/>
      <c r="F146" s="13"/>
      <c r="G146" s="13"/>
      <c r="I146" s="326"/>
      <c r="J146" s="21"/>
      <c r="K146" s="21"/>
      <c r="L146" s="13"/>
      <c r="M146" s="50"/>
      <c r="N146" s="98"/>
      <c r="O146" s="98"/>
      <c r="P146" s="185"/>
      <c r="Q146" s="450"/>
      <c r="R146" s="21"/>
      <c r="S146" s="13"/>
      <c r="T146" s="369"/>
      <c r="U146" s="369"/>
      <c r="V146" s="191"/>
      <c r="W146" s="146"/>
      <c r="X146" s="190"/>
      <c r="Y146" s="124"/>
      <c r="Z146" s="169"/>
      <c r="AA146" s="169"/>
      <c r="AB146" s="103"/>
      <c r="AC146" s="104"/>
      <c r="AD146" s="103"/>
      <c r="AE146" s="103"/>
      <c r="AF146" s="103"/>
      <c r="AG146" s="280"/>
      <c r="AH146" s="1"/>
      <c r="AI146" s="21"/>
      <c r="AJ146" s="21"/>
      <c r="AK146" s="21"/>
      <c r="AL146" s="21"/>
      <c r="AM146" s="21"/>
      <c r="AN146" s="21"/>
    </row>
    <row r="147" spans="1:40" s="53" customFormat="1" ht="12.75" x14ac:dyDescent="0.2">
      <c r="A147" s="48"/>
      <c r="B147" s="335"/>
      <c r="C147" s="236"/>
      <c r="D147" s="236"/>
      <c r="F147" s="13"/>
      <c r="G147" s="13"/>
      <c r="I147" s="326"/>
      <c r="J147" s="21"/>
      <c r="K147" s="21"/>
      <c r="L147" s="13"/>
      <c r="M147" s="50"/>
      <c r="N147" s="98"/>
      <c r="O147" s="98"/>
      <c r="P147" s="185"/>
      <c r="Q147" s="450"/>
      <c r="R147" s="21"/>
      <c r="S147" s="13"/>
      <c r="T147" s="369"/>
      <c r="U147" s="369"/>
      <c r="V147" s="191"/>
      <c r="W147" s="146"/>
      <c r="X147" s="190"/>
      <c r="Y147" s="124"/>
      <c r="Z147" s="169"/>
      <c r="AA147" s="169"/>
      <c r="AB147" s="103"/>
      <c r="AC147" s="104"/>
      <c r="AD147" s="103"/>
      <c r="AE147" s="103"/>
      <c r="AF147" s="103"/>
      <c r="AG147" s="280"/>
      <c r="AH147" s="1"/>
      <c r="AI147" s="21"/>
      <c r="AJ147" s="21"/>
      <c r="AK147" s="21"/>
      <c r="AL147" s="21"/>
      <c r="AM147" s="21"/>
      <c r="AN147" s="21"/>
    </row>
    <row r="148" spans="1:40" s="53" customFormat="1" ht="12.75" x14ac:dyDescent="0.2">
      <c r="A148" s="48"/>
      <c r="B148" s="335"/>
      <c r="C148" s="236"/>
      <c r="D148" s="236"/>
      <c r="F148" s="13"/>
      <c r="G148" s="13"/>
      <c r="I148" s="326"/>
      <c r="J148" s="21"/>
      <c r="K148" s="21"/>
      <c r="L148" s="13"/>
      <c r="M148" s="50"/>
      <c r="N148" s="98"/>
      <c r="O148" s="98"/>
      <c r="P148" s="185"/>
      <c r="Q148" s="450"/>
      <c r="R148" s="21"/>
      <c r="S148" s="13"/>
      <c r="T148" s="369"/>
      <c r="U148" s="369"/>
      <c r="V148" s="191"/>
      <c r="W148" s="146"/>
      <c r="X148" s="190"/>
      <c r="Y148" s="124"/>
      <c r="Z148" s="169"/>
      <c r="AA148" s="169"/>
      <c r="AB148" s="103"/>
      <c r="AC148" s="104"/>
      <c r="AD148" s="103"/>
      <c r="AE148" s="103"/>
      <c r="AF148" s="103"/>
      <c r="AG148" s="280"/>
      <c r="AH148" s="1"/>
      <c r="AI148" s="21"/>
      <c r="AJ148" s="21"/>
      <c r="AK148" s="21"/>
      <c r="AL148" s="21"/>
      <c r="AM148" s="21"/>
      <c r="AN148" s="21"/>
    </row>
    <row r="149" spans="1:40" s="53" customFormat="1" ht="12.75" x14ac:dyDescent="0.2">
      <c r="A149" s="48"/>
      <c r="B149" s="335"/>
      <c r="C149" s="236"/>
      <c r="D149" s="236"/>
      <c r="F149" s="13"/>
      <c r="G149" s="13"/>
      <c r="I149" s="326"/>
      <c r="J149" s="21"/>
      <c r="K149" s="21"/>
      <c r="L149" s="13"/>
      <c r="M149" s="50"/>
      <c r="N149" s="98"/>
      <c r="O149" s="98"/>
      <c r="P149" s="185"/>
      <c r="Q149" s="450"/>
      <c r="R149" s="1"/>
      <c r="S149" s="13"/>
      <c r="T149" s="369"/>
      <c r="U149" s="369"/>
      <c r="V149" s="191"/>
      <c r="W149" s="146"/>
      <c r="X149" s="190"/>
      <c r="Y149" s="124"/>
      <c r="Z149" s="169"/>
      <c r="AA149" s="169"/>
      <c r="AB149" s="103"/>
      <c r="AC149" s="104"/>
      <c r="AD149" s="103"/>
      <c r="AE149" s="103"/>
      <c r="AF149" s="103"/>
      <c r="AG149" s="280"/>
      <c r="AH149" s="1"/>
      <c r="AI149" s="21"/>
      <c r="AJ149" s="21"/>
      <c r="AK149" s="21"/>
      <c r="AL149" s="21"/>
      <c r="AM149" s="21"/>
      <c r="AN149" s="21"/>
    </row>
    <row r="150" spans="1:40" s="53" customFormat="1" ht="12.75" x14ac:dyDescent="0.2">
      <c r="A150" s="48"/>
      <c r="B150" s="335"/>
      <c r="C150" s="236"/>
      <c r="D150" s="236"/>
      <c r="F150" s="13"/>
      <c r="G150" s="13"/>
      <c r="I150" s="326"/>
      <c r="J150" s="21"/>
      <c r="K150" s="21"/>
      <c r="L150" s="13"/>
      <c r="M150" s="50"/>
      <c r="N150" s="98"/>
      <c r="O150" s="98"/>
      <c r="P150" s="185"/>
      <c r="Q150" s="450"/>
      <c r="R150" s="21"/>
      <c r="S150" s="13"/>
      <c r="T150" s="369"/>
      <c r="U150" s="369"/>
      <c r="V150" s="191"/>
      <c r="W150" s="146"/>
      <c r="X150" s="190"/>
      <c r="Y150" s="124"/>
      <c r="Z150" s="169"/>
      <c r="AA150" s="169"/>
      <c r="AB150" s="103"/>
      <c r="AC150" s="104"/>
      <c r="AD150" s="103"/>
      <c r="AE150" s="103"/>
      <c r="AF150" s="103"/>
      <c r="AG150" s="280"/>
      <c r="AH150" s="1"/>
      <c r="AI150" s="21"/>
      <c r="AJ150" s="21"/>
      <c r="AK150" s="21"/>
      <c r="AL150" s="21"/>
      <c r="AM150" s="21"/>
      <c r="AN150" s="21"/>
    </row>
    <row r="151" spans="1:40" s="53" customFormat="1" ht="12.75" x14ac:dyDescent="0.2">
      <c r="A151" s="48"/>
      <c r="B151" s="335"/>
      <c r="C151" s="236"/>
      <c r="D151" s="236"/>
      <c r="F151" s="13"/>
      <c r="G151" s="13"/>
      <c r="I151" s="326"/>
      <c r="J151" s="21"/>
      <c r="K151" s="21"/>
      <c r="L151" s="13"/>
      <c r="M151" s="50"/>
      <c r="N151" s="98"/>
      <c r="O151" s="98"/>
      <c r="P151" s="185"/>
      <c r="Q151" s="450"/>
      <c r="R151" s="21"/>
      <c r="S151" s="13"/>
      <c r="T151" s="369"/>
      <c r="U151" s="369"/>
      <c r="V151" s="191"/>
      <c r="W151" s="146"/>
      <c r="X151" s="190"/>
      <c r="Y151" s="124"/>
      <c r="Z151" s="169"/>
      <c r="AA151" s="169"/>
      <c r="AB151" s="103"/>
      <c r="AC151" s="104"/>
      <c r="AD151" s="103"/>
      <c r="AE151" s="103"/>
      <c r="AF151" s="103"/>
      <c r="AG151" s="280"/>
      <c r="AH151" s="1"/>
      <c r="AI151" s="21"/>
      <c r="AJ151" s="21"/>
      <c r="AK151" s="21"/>
      <c r="AL151" s="21"/>
      <c r="AM151" s="21"/>
      <c r="AN151" s="21"/>
    </row>
    <row r="152" spans="1:40" s="53" customFormat="1" ht="12.75" x14ac:dyDescent="0.2">
      <c r="A152" s="48"/>
      <c r="B152" s="335"/>
      <c r="C152" s="236"/>
      <c r="D152" s="236"/>
      <c r="F152" s="13"/>
      <c r="G152" s="13"/>
      <c r="I152" s="326"/>
      <c r="J152" s="21"/>
      <c r="K152" s="21"/>
      <c r="L152" s="13"/>
      <c r="M152" s="50"/>
      <c r="N152" s="98"/>
      <c r="O152" s="98"/>
      <c r="P152" s="185"/>
      <c r="Q152" s="450"/>
      <c r="R152" s="21"/>
      <c r="S152" s="13"/>
      <c r="T152" s="369"/>
      <c r="U152" s="369"/>
      <c r="V152" s="191"/>
      <c r="W152" s="146"/>
      <c r="X152" s="190"/>
      <c r="Y152" s="124"/>
      <c r="Z152" s="169"/>
      <c r="AA152" s="169"/>
      <c r="AB152" s="103"/>
      <c r="AC152" s="104"/>
      <c r="AD152" s="103"/>
      <c r="AE152" s="103"/>
      <c r="AF152" s="103"/>
      <c r="AG152" s="280"/>
      <c r="AH152" s="1"/>
      <c r="AI152" s="21"/>
      <c r="AJ152" s="21"/>
      <c r="AK152" s="21"/>
      <c r="AL152" s="21"/>
      <c r="AM152" s="21"/>
      <c r="AN152" s="21"/>
    </row>
    <row r="153" spans="1:40" s="53" customFormat="1" ht="12.75" x14ac:dyDescent="0.2">
      <c r="A153" s="48"/>
      <c r="B153" s="335"/>
      <c r="C153" s="236"/>
      <c r="D153" s="236"/>
      <c r="F153" s="13"/>
      <c r="G153" s="13"/>
      <c r="I153" s="326"/>
      <c r="J153" s="21"/>
      <c r="K153" s="21"/>
      <c r="L153" s="13"/>
      <c r="M153" s="50"/>
      <c r="N153" s="98"/>
      <c r="O153" s="98"/>
      <c r="P153" s="185"/>
      <c r="Q153" s="450"/>
      <c r="R153" s="21"/>
      <c r="S153" s="13"/>
      <c r="T153" s="369"/>
      <c r="U153" s="369"/>
      <c r="V153" s="191"/>
      <c r="W153" s="146"/>
      <c r="X153" s="190"/>
      <c r="Y153" s="124"/>
      <c r="Z153" s="169"/>
      <c r="AA153" s="169"/>
      <c r="AB153" s="103"/>
      <c r="AC153" s="104"/>
      <c r="AD153" s="103"/>
      <c r="AE153" s="103"/>
      <c r="AF153" s="103"/>
      <c r="AG153" s="280"/>
      <c r="AH153" s="1"/>
      <c r="AI153" s="21"/>
      <c r="AJ153" s="21"/>
      <c r="AK153" s="21"/>
      <c r="AL153" s="21"/>
      <c r="AM153" s="21"/>
      <c r="AN153" s="21"/>
    </row>
    <row r="154" spans="1:40" s="53" customFormat="1" ht="12.75" x14ac:dyDescent="0.2">
      <c r="A154" s="48"/>
      <c r="B154" s="335"/>
      <c r="C154" s="236"/>
      <c r="D154" s="236"/>
      <c r="F154" s="13"/>
      <c r="G154" s="13"/>
      <c r="I154" s="326"/>
      <c r="J154" s="21"/>
      <c r="K154" s="21"/>
      <c r="L154" s="13"/>
      <c r="M154" s="50"/>
      <c r="N154" s="98"/>
      <c r="O154" s="98"/>
      <c r="P154" s="185"/>
      <c r="Q154" s="450"/>
      <c r="R154" s="21"/>
      <c r="S154" s="13"/>
      <c r="T154" s="369"/>
      <c r="U154" s="369"/>
      <c r="V154" s="191"/>
      <c r="W154" s="146"/>
      <c r="X154" s="190"/>
      <c r="Y154" s="124"/>
      <c r="Z154" s="169"/>
      <c r="AA154" s="169"/>
      <c r="AB154" s="103"/>
      <c r="AC154" s="104"/>
      <c r="AD154" s="103"/>
      <c r="AE154" s="103"/>
      <c r="AF154" s="103"/>
      <c r="AG154" s="280"/>
      <c r="AH154" s="1"/>
      <c r="AI154" s="21"/>
      <c r="AJ154" s="21"/>
      <c r="AK154" s="21"/>
      <c r="AL154" s="21"/>
      <c r="AM154" s="21"/>
      <c r="AN154" s="21"/>
    </row>
    <row r="155" spans="1:40" s="53" customFormat="1" ht="12.75" x14ac:dyDescent="0.2">
      <c r="A155" s="48"/>
      <c r="B155" s="335"/>
      <c r="C155" s="236"/>
      <c r="D155" s="236"/>
      <c r="F155" s="13"/>
      <c r="G155" s="13"/>
      <c r="I155" s="326"/>
      <c r="J155" s="21"/>
      <c r="K155" s="21"/>
      <c r="L155" s="13"/>
      <c r="M155" s="50"/>
      <c r="N155" s="98"/>
      <c r="O155" s="98"/>
      <c r="P155" s="185"/>
      <c r="Q155" s="450"/>
      <c r="R155" s="21"/>
      <c r="S155" s="13"/>
      <c r="T155" s="369"/>
      <c r="U155" s="369"/>
      <c r="V155" s="191"/>
      <c r="W155" s="146"/>
      <c r="X155" s="190"/>
      <c r="Y155" s="124"/>
      <c r="Z155" s="169"/>
      <c r="AA155" s="169"/>
      <c r="AB155" s="103"/>
      <c r="AC155" s="104"/>
      <c r="AD155" s="103"/>
      <c r="AE155" s="103"/>
      <c r="AF155" s="103"/>
      <c r="AG155" s="280"/>
      <c r="AH155" s="1"/>
      <c r="AI155" s="21"/>
      <c r="AJ155" s="21"/>
      <c r="AK155" s="21"/>
      <c r="AL155" s="21"/>
      <c r="AM155" s="21"/>
      <c r="AN155" s="21"/>
    </row>
    <row r="156" spans="1:40" s="53" customFormat="1" ht="12.75" x14ac:dyDescent="0.2">
      <c r="A156" s="48"/>
      <c r="B156" s="335"/>
      <c r="C156" s="236"/>
      <c r="D156" s="236"/>
      <c r="F156" s="13"/>
      <c r="G156" s="13"/>
      <c r="I156" s="326"/>
      <c r="J156" s="21"/>
      <c r="K156" s="21"/>
      <c r="L156" s="13"/>
      <c r="M156" s="50"/>
      <c r="N156" s="98"/>
      <c r="O156" s="98"/>
      <c r="P156" s="185"/>
      <c r="Q156" s="450"/>
      <c r="R156" s="21"/>
      <c r="S156" s="13"/>
      <c r="T156" s="369"/>
      <c r="U156" s="369"/>
      <c r="V156" s="191"/>
      <c r="W156" s="146"/>
      <c r="X156" s="190"/>
      <c r="Y156" s="124"/>
      <c r="Z156" s="169"/>
      <c r="AA156" s="169"/>
      <c r="AB156" s="103"/>
      <c r="AC156" s="104"/>
      <c r="AD156" s="103"/>
      <c r="AE156" s="103"/>
      <c r="AF156" s="103"/>
      <c r="AG156" s="280"/>
      <c r="AH156" s="1"/>
      <c r="AI156" s="21"/>
      <c r="AJ156" s="21"/>
      <c r="AK156" s="21"/>
      <c r="AL156" s="21"/>
      <c r="AM156" s="21"/>
      <c r="AN156" s="21"/>
    </row>
    <row r="157" spans="1:40" s="53" customFormat="1" ht="12.75" x14ac:dyDescent="0.2">
      <c r="A157" s="48"/>
      <c r="B157" s="335"/>
      <c r="C157" s="236"/>
      <c r="D157" s="236"/>
      <c r="F157" s="13"/>
      <c r="G157" s="13"/>
      <c r="I157" s="326"/>
      <c r="J157" s="21"/>
      <c r="K157" s="21"/>
      <c r="L157" s="13"/>
      <c r="M157" s="50"/>
      <c r="N157" s="98"/>
      <c r="O157" s="98"/>
      <c r="P157" s="185"/>
      <c r="Q157" s="450"/>
      <c r="R157" s="21"/>
      <c r="S157" s="13"/>
      <c r="T157" s="369"/>
      <c r="U157" s="369"/>
      <c r="V157" s="191"/>
      <c r="W157" s="146"/>
      <c r="X157" s="190"/>
      <c r="Y157" s="124"/>
      <c r="Z157" s="169"/>
      <c r="AA157" s="169"/>
      <c r="AB157" s="103"/>
      <c r="AC157" s="104"/>
      <c r="AD157" s="103"/>
      <c r="AE157" s="103"/>
      <c r="AF157" s="103"/>
      <c r="AG157" s="280"/>
      <c r="AH157" s="1"/>
      <c r="AI157" s="21"/>
      <c r="AJ157" s="21"/>
      <c r="AK157" s="21"/>
      <c r="AL157" s="21"/>
      <c r="AM157" s="21"/>
      <c r="AN157" s="21"/>
    </row>
    <row r="158" spans="1:40" s="53" customFormat="1" ht="12.75" x14ac:dyDescent="0.2">
      <c r="A158" s="48"/>
      <c r="B158" s="335"/>
      <c r="C158" s="236"/>
      <c r="D158" s="236"/>
      <c r="F158" s="13"/>
      <c r="G158" s="13"/>
      <c r="I158" s="326"/>
      <c r="J158" s="21"/>
      <c r="K158" s="21"/>
      <c r="L158" s="13"/>
      <c r="M158" s="50"/>
      <c r="N158" s="98"/>
      <c r="O158" s="98"/>
      <c r="P158" s="185"/>
      <c r="Q158" s="450"/>
      <c r="R158" s="21"/>
      <c r="S158" s="13"/>
      <c r="T158" s="369"/>
      <c r="U158" s="369"/>
      <c r="V158" s="191"/>
      <c r="W158" s="146"/>
      <c r="X158" s="190"/>
      <c r="Y158" s="124"/>
      <c r="Z158" s="169"/>
      <c r="AA158" s="169"/>
      <c r="AB158" s="103"/>
      <c r="AC158" s="104"/>
      <c r="AD158" s="103"/>
      <c r="AE158" s="103"/>
      <c r="AF158" s="103"/>
      <c r="AG158" s="280"/>
      <c r="AH158" s="1"/>
      <c r="AI158" s="21"/>
      <c r="AJ158" s="21"/>
      <c r="AK158" s="21"/>
      <c r="AL158" s="21"/>
      <c r="AM158" s="21"/>
      <c r="AN158" s="21"/>
    </row>
    <row r="159" spans="1:40" s="53" customFormat="1" ht="12.75" x14ac:dyDescent="0.2">
      <c r="A159" s="48"/>
      <c r="B159" s="335"/>
      <c r="C159" s="236"/>
      <c r="D159" s="236"/>
      <c r="F159" s="13"/>
      <c r="G159" s="13"/>
      <c r="I159" s="326"/>
      <c r="J159" s="21"/>
      <c r="K159" s="21"/>
      <c r="L159" s="13"/>
      <c r="M159" s="50"/>
      <c r="N159" s="98"/>
      <c r="O159" s="98"/>
      <c r="P159" s="185"/>
      <c r="Q159" s="450"/>
      <c r="R159" s="21"/>
      <c r="S159" s="13"/>
      <c r="T159" s="369"/>
      <c r="U159" s="369"/>
      <c r="V159" s="191"/>
      <c r="W159" s="146"/>
      <c r="X159" s="190"/>
      <c r="Y159" s="124"/>
      <c r="Z159" s="169"/>
      <c r="AA159" s="169"/>
      <c r="AB159" s="103"/>
      <c r="AC159" s="104"/>
      <c r="AD159" s="103"/>
      <c r="AE159" s="103"/>
      <c r="AF159" s="103"/>
      <c r="AG159" s="280"/>
      <c r="AH159" s="1"/>
      <c r="AI159" s="21"/>
      <c r="AJ159" s="21"/>
      <c r="AK159" s="21"/>
      <c r="AL159" s="21"/>
      <c r="AM159" s="21"/>
      <c r="AN159" s="21"/>
    </row>
    <row r="160" spans="1:40" s="53" customFormat="1" ht="12.75" x14ac:dyDescent="0.2">
      <c r="A160" s="48"/>
      <c r="B160" s="335"/>
      <c r="C160" s="236"/>
      <c r="D160" s="236"/>
      <c r="F160" s="13"/>
      <c r="G160" s="13"/>
      <c r="I160" s="326"/>
      <c r="J160" s="21"/>
      <c r="K160" s="21"/>
      <c r="L160" s="13"/>
      <c r="M160" s="50"/>
      <c r="N160" s="98"/>
      <c r="O160" s="98"/>
      <c r="P160" s="185"/>
      <c r="Q160" s="450"/>
      <c r="R160" s="21"/>
      <c r="S160" s="13"/>
      <c r="T160" s="369"/>
      <c r="U160" s="369"/>
      <c r="V160" s="191"/>
      <c r="W160" s="146"/>
      <c r="X160" s="190"/>
      <c r="Y160" s="124"/>
      <c r="Z160" s="169"/>
      <c r="AA160" s="169"/>
      <c r="AB160" s="103"/>
      <c r="AC160" s="104"/>
      <c r="AD160" s="103"/>
      <c r="AE160" s="103"/>
      <c r="AF160" s="103"/>
      <c r="AG160" s="280"/>
      <c r="AH160" s="1"/>
      <c r="AI160" s="21"/>
      <c r="AJ160" s="21"/>
      <c r="AK160" s="21"/>
      <c r="AL160" s="21"/>
      <c r="AM160" s="21"/>
      <c r="AN160" s="21"/>
    </row>
    <row r="161" spans="1:40" s="53" customFormat="1" ht="12.75" x14ac:dyDescent="0.2">
      <c r="A161" s="48"/>
      <c r="B161" s="335"/>
      <c r="C161" s="236"/>
      <c r="D161" s="236"/>
      <c r="F161" s="13"/>
      <c r="G161" s="13"/>
      <c r="I161" s="326"/>
      <c r="J161" s="21"/>
      <c r="K161" s="21"/>
      <c r="L161" s="13"/>
      <c r="M161" s="50"/>
      <c r="N161" s="98"/>
      <c r="O161" s="98"/>
      <c r="P161" s="185"/>
      <c r="Q161" s="450"/>
      <c r="R161" s="21"/>
      <c r="S161" s="13"/>
      <c r="T161" s="369"/>
      <c r="U161" s="369"/>
      <c r="V161" s="191"/>
      <c r="W161" s="146"/>
      <c r="X161" s="190"/>
      <c r="Y161" s="124"/>
      <c r="Z161" s="169"/>
      <c r="AA161" s="169"/>
      <c r="AB161" s="103"/>
      <c r="AC161" s="104"/>
      <c r="AD161" s="103"/>
      <c r="AE161" s="103"/>
      <c r="AF161" s="103"/>
      <c r="AG161" s="280"/>
      <c r="AH161" s="1"/>
      <c r="AI161" s="21"/>
      <c r="AJ161" s="21"/>
      <c r="AK161" s="21"/>
      <c r="AL161" s="21"/>
      <c r="AM161" s="21"/>
      <c r="AN161" s="21"/>
    </row>
    <row r="162" spans="1:40" s="53" customFormat="1" ht="12.75" x14ac:dyDescent="0.2">
      <c r="A162" s="48"/>
      <c r="B162" s="335"/>
      <c r="C162" s="236"/>
      <c r="D162" s="236"/>
      <c r="F162" s="13"/>
      <c r="G162" s="13"/>
      <c r="I162" s="326"/>
      <c r="J162" s="21"/>
      <c r="K162" s="21"/>
      <c r="L162" s="13"/>
      <c r="M162" s="50"/>
      <c r="N162" s="98"/>
      <c r="O162" s="98"/>
      <c r="P162" s="185"/>
      <c r="Q162" s="450"/>
      <c r="R162" s="21"/>
      <c r="S162" s="13"/>
      <c r="T162" s="369"/>
      <c r="U162" s="369"/>
      <c r="V162" s="191"/>
      <c r="W162" s="146"/>
      <c r="X162" s="190"/>
      <c r="Y162" s="124"/>
      <c r="Z162" s="169"/>
      <c r="AA162" s="169"/>
      <c r="AB162" s="103"/>
      <c r="AC162" s="104"/>
      <c r="AD162" s="103"/>
      <c r="AE162" s="103"/>
      <c r="AF162" s="103"/>
      <c r="AG162" s="280"/>
      <c r="AH162" s="1"/>
      <c r="AI162" s="21"/>
      <c r="AJ162" s="21"/>
      <c r="AK162" s="21"/>
      <c r="AL162" s="21"/>
      <c r="AM162" s="21"/>
      <c r="AN162" s="21"/>
    </row>
    <row r="163" spans="1:40" s="53" customFormat="1" ht="12.75" x14ac:dyDescent="0.2">
      <c r="A163" s="48"/>
      <c r="B163" s="335"/>
      <c r="C163" s="236"/>
      <c r="D163" s="236"/>
      <c r="F163" s="13"/>
      <c r="G163" s="13"/>
      <c r="I163" s="326"/>
      <c r="J163" s="21"/>
      <c r="K163" s="21"/>
      <c r="L163" s="13"/>
      <c r="M163" s="50"/>
      <c r="N163" s="98"/>
      <c r="O163" s="98"/>
      <c r="P163" s="185"/>
      <c r="Q163" s="450"/>
      <c r="R163" s="21"/>
      <c r="S163" s="13"/>
      <c r="T163" s="369"/>
      <c r="U163" s="369"/>
      <c r="V163" s="191"/>
      <c r="W163" s="146"/>
      <c r="X163" s="190"/>
      <c r="Y163" s="124"/>
      <c r="Z163" s="169"/>
      <c r="AA163" s="169"/>
      <c r="AB163" s="103"/>
      <c r="AC163" s="104"/>
      <c r="AD163" s="103"/>
      <c r="AE163" s="103"/>
      <c r="AF163" s="103"/>
      <c r="AG163" s="280"/>
      <c r="AH163" s="1"/>
      <c r="AI163" s="21"/>
      <c r="AJ163" s="21"/>
      <c r="AK163" s="21"/>
      <c r="AL163" s="21"/>
      <c r="AM163" s="21"/>
      <c r="AN163" s="21"/>
    </row>
    <row r="164" spans="1:40" s="53" customFormat="1" ht="12.75" x14ac:dyDescent="0.2">
      <c r="A164" s="48"/>
      <c r="B164" s="335"/>
      <c r="C164" s="236"/>
      <c r="D164" s="236"/>
      <c r="F164" s="13"/>
      <c r="G164" s="13"/>
      <c r="I164" s="326"/>
      <c r="J164" s="21"/>
      <c r="K164" s="21"/>
      <c r="L164" s="13"/>
      <c r="M164" s="50"/>
      <c r="N164" s="98"/>
      <c r="O164" s="98"/>
      <c r="P164" s="185"/>
      <c r="Q164" s="450"/>
      <c r="R164" s="21"/>
      <c r="S164" s="13"/>
      <c r="T164" s="369"/>
      <c r="U164" s="369"/>
      <c r="V164" s="191"/>
      <c r="W164" s="146"/>
      <c r="X164" s="190"/>
      <c r="Y164" s="124"/>
      <c r="Z164" s="169"/>
      <c r="AA164" s="169"/>
      <c r="AB164" s="103"/>
      <c r="AC164" s="104"/>
      <c r="AD164" s="103"/>
      <c r="AE164" s="103"/>
      <c r="AF164" s="103"/>
      <c r="AG164" s="280"/>
      <c r="AH164" s="1"/>
      <c r="AI164" s="21"/>
      <c r="AJ164" s="21"/>
      <c r="AK164" s="21"/>
      <c r="AL164" s="21"/>
      <c r="AM164" s="21"/>
      <c r="AN164" s="21"/>
    </row>
    <row r="165" spans="1:40" s="53" customFormat="1" ht="12.75" x14ac:dyDescent="0.2">
      <c r="A165" s="48"/>
      <c r="B165" s="335"/>
      <c r="C165" s="236"/>
      <c r="D165" s="236"/>
      <c r="F165" s="13"/>
      <c r="G165" s="13"/>
      <c r="I165" s="326"/>
      <c r="J165" s="21"/>
      <c r="K165" s="21"/>
      <c r="L165" s="13"/>
      <c r="M165" s="50"/>
      <c r="N165" s="98"/>
      <c r="O165" s="50"/>
      <c r="P165" s="185"/>
      <c r="Q165" s="450"/>
      <c r="R165" s="21"/>
      <c r="S165" s="13"/>
      <c r="T165" s="369"/>
      <c r="U165" s="369"/>
      <c r="V165" s="191"/>
      <c r="W165" s="146"/>
      <c r="X165" s="190"/>
      <c r="Y165" s="124"/>
      <c r="Z165" s="169"/>
      <c r="AA165" s="169"/>
      <c r="AB165" s="103"/>
      <c r="AC165" s="104"/>
      <c r="AD165" s="103"/>
      <c r="AE165" s="103"/>
      <c r="AF165" s="103"/>
      <c r="AG165" s="280"/>
      <c r="AH165" s="1"/>
      <c r="AI165" s="21"/>
      <c r="AJ165" s="21"/>
      <c r="AK165" s="21"/>
      <c r="AL165" s="21"/>
      <c r="AM165" s="21"/>
      <c r="AN165" s="21"/>
    </row>
    <row r="166" spans="1:40" s="53" customFormat="1" ht="12.75" x14ac:dyDescent="0.2">
      <c r="A166" s="48"/>
      <c r="B166" s="335"/>
      <c r="C166" s="236"/>
      <c r="D166" s="236"/>
      <c r="F166" s="13"/>
      <c r="G166" s="13"/>
      <c r="I166" s="326"/>
      <c r="J166" s="21"/>
      <c r="K166" s="21"/>
      <c r="L166" s="13"/>
      <c r="M166" s="50"/>
      <c r="N166" s="98"/>
      <c r="O166" s="50"/>
      <c r="P166" s="185"/>
      <c r="Q166" s="450"/>
      <c r="R166" s="21"/>
      <c r="S166" s="13"/>
      <c r="T166" s="369"/>
      <c r="U166" s="369"/>
      <c r="V166" s="191"/>
      <c r="W166" s="146"/>
      <c r="X166" s="190"/>
      <c r="Y166" s="124"/>
      <c r="Z166" s="169"/>
      <c r="AA166" s="169"/>
      <c r="AB166" s="103"/>
      <c r="AC166" s="104"/>
      <c r="AD166" s="103"/>
      <c r="AE166" s="103"/>
      <c r="AF166" s="103"/>
      <c r="AG166" s="280"/>
      <c r="AH166" s="1"/>
      <c r="AI166" s="21"/>
      <c r="AJ166" s="21"/>
      <c r="AK166" s="21"/>
      <c r="AL166" s="21"/>
      <c r="AM166" s="21"/>
      <c r="AN166" s="21"/>
    </row>
    <row r="167" spans="1:40" s="53" customFormat="1" ht="12.75" x14ac:dyDescent="0.2">
      <c r="A167" s="48"/>
      <c r="B167" s="335"/>
      <c r="C167" s="236"/>
      <c r="D167" s="236"/>
      <c r="F167" s="13"/>
      <c r="G167" s="13"/>
      <c r="I167" s="326"/>
      <c r="J167" s="21"/>
      <c r="K167" s="21"/>
      <c r="L167" s="13"/>
      <c r="M167" s="50"/>
      <c r="N167" s="98"/>
      <c r="O167" s="50"/>
      <c r="P167" s="185"/>
      <c r="Q167" s="450"/>
      <c r="R167" s="21"/>
      <c r="S167" s="13"/>
      <c r="T167" s="369"/>
      <c r="U167" s="369"/>
      <c r="V167" s="191"/>
      <c r="W167" s="146"/>
      <c r="X167" s="190"/>
      <c r="Y167" s="124"/>
      <c r="Z167" s="169"/>
      <c r="AA167" s="169"/>
      <c r="AB167" s="103"/>
      <c r="AC167" s="104"/>
      <c r="AD167" s="103"/>
      <c r="AE167" s="103"/>
      <c r="AF167" s="103"/>
      <c r="AG167" s="280"/>
      <c r="AH167" s="1"/>
      <c r="AI167" s="21"/>
      <c r="AJ167" s="21"/>
      <c r="AK167" s="21"/>
      <c r="AL167" s="21"/>
      <c r="AM167" s="21"/>
      <c r="AN167" s="21"/>
    </row>
    <row r="168" spans="1:40" s="53" customFormat="1" ht="12.75" x14ac:dyDescent="0.2">
      <c r="A168" s="48"/>
      <c r="B168" s="335"/>
      <c r="C168" s="236"/>
      <c r="D168" s="236"/>
      <c r="F168" s="13"/>
      <c r="G168" s="13"/>
      <c r="I168" s="326"/>
      <c r="J168" s="21"/>
      <c r="K168" s="21"/>
      <c r="L168" s="13"/>
      <c r="M168" s="50"/>
      <c r="N168" s="98"/>
      <c r="O168" s="50"/>
      <c r="P168" s="185"/>
      <c r="Q168" s="450"/>
      <c r="R168" s="21"/>
      <c r="S168" s="13"/>
      <c r="T168" s="369"/>
      <c r="U168" s="369"/>
      <c r="V168" s="191"/>
      <c r="W168" s="146"/>
      <c r="X168" s="190"/>
      <c r="Y168" s="124"/>
      <c r="Z168" s="169"/>
      <c r="AA168" s="169"/>
      <c r="AB168" s="103"/>
      <c r="AC168" s="104"/>
      <c r="AD168" s="103"/>
      <c r="AE168" s="103"/>
      <c r="AF168" s="103"/>
      <c r="AG168" s="280"/>
      <c r="AH168" s="1"/>
      <c r="AI168" s="21"/>
      <c r="AJ168" s="21"/>
      <c r="AK168" s="21"/>
      <c r="AL168" s="21"/>
      <c r="AM168" s="21"/>
      <c r="AN168" s="21"/>
    </row>
    <row r="169" spans="1:40" s="53" customFormat="1" ht="12.75" x14ac:dyDescent="0.2">
      <c r="A169" s="48"/>
      <c r="B169" s="335"/>
      <c r="C169" s="236"/>
      <c r="D169" s="236"/>
      <c r="F169" s="13"/>
      <c r="G169" s="13"/>
      <c r="I169" s="326"/>
      <c r="J169" s="21"/>
      <c r="K169" s="21"/>
      <c r="L169" s="13"/>
      <c r="M169" s="50"/>
      <c r="N169" s="98"/>
      <c r="O169" s="50"/>
      <c r="P169" s="185"/>
      <c r="Q169" s="450"/>
      <c r="R169" s="21"/>
      <c r="S169" s="13"/>
      <c r="T169" s="369"/>
      <c r="U169" s="369"/>
      <c r="V169" s="191"/>
      <c r="W169" s="146"/>
      <c r="X169" s="190"/>
      <c r="Y169" s="124"/>
      <c r="Z169" s="169"/>
      <c r="AA169" s="169"/>
      <c r="AB169" s="103"/>
      <c r="AC169" s="104"/>
      <c r="AD169" s="103"/>
      <c r="AE169" s="103"/>
      <c r="AF169" s="103"/>
      <c r="AG169" s="280"/>
      <c r="AH169" s="1"/>
      <c r="AI169" s="21"/>
      <c r="AJ169" s="21"/>
      <c r="AK169" s="21"/>
      <c r="AL169" s="21"/>
      <c r="AM169" s="21"/>
      <c r="AN169" s="21"/>
    </row>
    <row r="170" spans="1:40" s="53" customFormat="1" ht="12.75" x14ac:dyDescent="0.2">
      <c r="A170" s="48"/>
      <c r="B170" s="335"/>
      <c r="C170" s="236"/>
      <c r="D170" s="236"/>
      <c r="F170" s="13"/>
      <c r="G170" s="13"/>
      <c r="I170" s="326"/>
      <c r="J170" s="21"/>
      <c r="K170" s="21"/>
      <c r="L170" s="13"/>
      <c r="M170" s="50"/>
      <c r="N170" s="98"/>
      <c r="O170" s="50"/>
      <c r="P170" s="185"/>
      <c r="Q170" s="450"/>
      <c r="R170" s="21"/>
      <c r="S170" s="13"/>
      <c r="T170" s="369"/>
      <c r="U170" s="369"/>
      <c r="V170" s="191"/>
      <c r="W170" s="146"/>
      <c r="X170" s="190"/>
      <c r="Y170" s="124"/>
      <c r="Z170" s="169"/>
      <c r="AA170" s="169"/>
      <c r="AB170" s="103"/>
      <c r="AC170" s="104"/>
      <c r="AD170" s="103"/>
      <c r="AE170" s="103"/>
      <c r="AF170" s="103"/>
      <c r="AG170" s="280"/>
      <c r="AH170" s="1"/>
      <c r="AI170" s="21"/>
      <c r="AJ170" s="21"/>
      <c r="AK170" s="21"/>
      <c r="AL170" s="21"/>
      <c r="AM170" s="21"/>
      <c r="AN170" s="21"/>
    </row>
    <row r="171" spans="1:40" s="53" customFormat="1" ht="12.75" x14ac:dyDescent="0.2">
      <c r="A171" s="48"/>
      <c r="B171" s="335"/>
      <c r="C171" s="236"/>
      <c r="D171" s="236"/>
      <c r="F171" s="13"/>
      <c r="G171" s="13"/>
      <c r="I171" s="326"/>
      <c r="J171" s="21"/>
      <c r="K171" s="21"/>
      <c r="L171" s="13"/>
      <c r="M171" s="50"/>
      <c r="N171" s="98"/>
      <c r="O171" s="50"/>
      <c r="P171" s="185"/>
      <c r="Q171" s="450"/>
      <c r="R171" s="21"/>
      <c r="S171" s="13"/>
      <c r="T171" s="369"/>
      <c r="U171" s="369"/>
      <c r="V171" s="191"/>
      <c r="W171" s="146"/>
      <c r="X171" s="190"/>
      <c r="Y171" s="124"/>
      <c r="Z171" s="169"/>
      <c r="AA171" s="169"/>
      <c r="AB171" s="103"/>
      <c r="AC171" s="104"/>
      <c r="AD171" s="103"/>
      <c r="AE171" s="103"/>
      <c r="AF171" s="103"/>
      <c r="AG171" s="280"/>
      <c r="AH171" s="1"/>
      <c r="AI171" s="21"/>
      <c r="AJ171" s="21"/>
      <c r="AK171" s="21"/>
      <c r="AL171" s="21"/>
      <c r="AM171" s="21"/>
      <c r="AN171" s="21"/>
    </row>
    <row r="172" spans="1:40" s="53" customFormat="1" ht="12.75" x14ac:dyDescent="0.2">
      <c r="A172" s="48"/>
      <c r="B172" s="335"/>
      <c r="C172" s="236"/>
      <c r="D172" s="236"/>
      <c r="F172" s="13"/>
      <c r="G172" s="13"/>
      <c r="I172" s="326"/>
      <c r="J172" s="21"/>
      <c r="K172" s="21"/>
      <c r="L172" s="13"/>
      <c r="M172" s="50"/>
      <c r="N172" s="98"/>
      <c r="O172" s="50"/>
      <c r="P172" s="185"/>
      <c r="Q172" s="450"/>
      <c r="R172" s="21"/>
      <c r="S172" s="13"/>
      <c r="T172" s="369"/>
      <c r="U172" s="369"/>
      <c r="V172" s="191"/>
      <c r="W172" s="146"/>
      <c r="X172" s="190"/>
      <c r="Y172" s="124"/>
      <c r="Z172" s="169"/>
      <c r="AA172" s="169"/>
      <c r="AB172" s="103"/>
      <c r="AC172" s="104"/>
      <c r="AD172" s="103"/>
      <c r="AE172" s="103"/>
      <c r="AF172" s="103"/>
      <c r="AG172" s="280"/>
      <c r="AH172" s="1"/>
      <c r="AI172" s="21"/>
      <c r="AJ172" s="21"/>
      <c r="AK172" s="21"/>
      <c r="AL172" s="21"/>
      <c r="AM172" s="21"/>
      <c r="AN172" s="21"/>
    </row>
    <row r="173" spans="1:40" s="53" customFormat="1" ht="12.75" x14ac:dyDescent="0.2">
      <c r="A173" s="48"/>
      <c r="B173" s="335"/>
      <c r="C173" s="236"/>
      <c r="D173" s="236"/>
      <c r="F173" s="13"/>
      <c r="G173" s="13"/>
      <c r="I173" s="326"/>
      <c r="J173" s="21"/>
      <c r="K173" s="21"/>
      <c r="L173" s="13"/>
      <c r="M173" s="50"/>
      <c r="N173" s="98"/>
      <c r="O173" s="50"/>
      <c r="P173" s="185"/>
      <c r="Q173" s="450"/>
      <c r="R173" s="21"/>
      <c r="S173" s="13"/>
      <c r="T173" s="369"/>
      <c r="U173" s="369"/>
      <c r="V173" s="191"/>
      <c r="W173" s="146"/>
      <c r="X173" s="190"/>
      <c r="Y173" s="124"/>
      <c r="Z173" s="169"/>
      <c r="AA173" s="169"/>
      <c r="AB173" s="103"/>
      <c r="AC173" s="104"/>
      <c r="AD173" s="103"/>
      <c r="AE173" s="103"/>
      <c r="AF173" s="103"/>
      <c r="AG173" s="280"/>
      <c r="AH173" s="1"/>
      <c r="AI173" s="21"/>
      <c r="AJ173" s="21"/>
      <c r="AK173" s="21"/>
      <c r="AL173" s="21"/>
      <c r="AM173" s="21"/>
      <c r="AN173" s="21"/>
    </row>
    <row r="174" spans="1:40" s="53" customFormat="1" ht="12.75" x14ac:dyDescent="0.2">
      <c r="A174" s="48"/>
      <c r="B174" s="335"/>
      <c r="C174" s="236"/>
      <c r="D174" s="236"/>
      <c r="F174" s="13"/>
      <c r="G174" s="13"/>
      <c r="I174" s="326"/>
      <c r="J174" s="21"/>
      <c r="K174" s="21"/>
      <c r="L174" s="13"/>
      <c r="M174" s="50"/>
      <c r="N174" s="98"/>
      <c r="O174" s="50"/>
      <c r="P174" s="185"/>
      <c r="Q174" s="450"/>
      <c r="R174" s="21"/>
      <c r="S174" s="13"/>
      <c r="T174" s="369"/>
      <c r="U174" s="369"/>
      <c r="V174" s="191"/>
      <c r="W174" s="146"/>
      <c r="X174" s="190"/>
      <c r="Y174" s="124"/>
      <c r="Z174" s="169"/>
      <c r="AA174" s="169"/>
      <c r="AB174" s="103"/>
      <c r="AC174" s="104"/>
      <c r="AD174" s="103"/>
      <c r="AE174" s="103"/>
      <c r="AF174" s="103"/>
      <c r="AG174" s="280"/>
      <c r="AH174" s="1"/>
      <c r="AI174" s="21"/>
      <c r="AJ174" s="21"/>
      <c r="AK174" s="21"/>
      <c r="AL174" s="21"/>
      <c r="AM174" s="21"/>
      <c r="AN174" s="21"/>
    </row>
    <row r="175" spans="1:40" s="53" customFormat="1" ht="12.75" x14ac:dyDescent="0.2">
      <c r="A175" s="48"/>
      <c r="B175" s="335"/>
      <c r="C175" s="236"/>
      <c r="D175" s="236"/>
      <c r="F175" s="13"/>
      <c r="G175" s="13"/>
      <c r="I175" s="326"/>
      <c r="J175" s="21"/>
      <c r="K175" s="21"/>
      <c r="L175" s="13"/>
      <c r="M175" s="50"/>
      <c r="N175" s="98"/>
      <c r="O175" s="50"/>
      <c r="P175" s="185"/>
      <c r="Q175" s="450"/>
      <c r="R175" s="21"/>
      <c r="S175" s="13"/>
      <c r="T175" s="369"/>
      <c r="U175" s="369"/>
      <c r="V175" s="191"/>
      <c r="W175" s="146"/>
      <c r="X175" s="190"/>
      <c r="Y175" s="124"/>
      <c r="Z175" s="169"/>
      <c r="AA175" s="169"/>
      <c r="AB175" s="103"/>
      <c r="AC175" s="104"/>
      <c r="AD175" s="103"/>
      <c r="AE175" s="103"/>
      <c r="AF175" s="103"/>
      <c r="AG175" s="280"/>
      <c r="AH175" s="1"/>
      <c r="AI175" s="21"/>
      <c r="AJ175" s="21"/>
      <c r="AK175" s="21"/>
      <c r="AL175" s="21"/>
      <c r="AM175" s="21"/>
      <c r="AN175" s="21"/>
    </row>
    <row r="176" spans="1:40" s="53" customFormat="1" ht="12.75" x14ac:dyDescent="0.2">
      <c r="A176" s="48"/>
      <c r="B176" s="335"/>
      <c r="C176" s="236"/>
      <c r="D176" s="236"/>
      <c r="F176" s="13"/>
      <c r="G176" s="13"/>
      <c r="I176" s="326"/>
      <c r="J176" s="21"/>
      <c r="K176" s="21"/>
      <c r="L176" s="13"/>
      <c r="M176" s="50"/>
      <c r="N176" s="98"/>
      <c r="O176" s="50"/>
      <c r="P176" s="185"/>
      <c r="Q176" s="450"/>
      <c r="R176" s="21"/>
      <c r="S176" s="13"/>
      <c r="T176" s="369"/>
      <c r="U176" s="369"/>
      <c r="V176" s="191"/>
      <c r="W176" s="146"/>
      <c r="X176" s="190"/>
      <c r="Y176" s="124"/>
      <c r="Z176" s="169"/>
      <c r="AA176" s="169"/>
      <c r="AB176" s="103"/>
      <c r="AC176" s="104"/>
      <c r="AD176" s="103"/>
      <c r="AE176" s="103"/>
      <c r="AF176" s="103"/>
      <c r="AG176" s="280"/>
      <c r="AH176" s="1"/>
      <c r="AI176" s="21"/>
      <c r="AJ176" s="21"/>
      <c r="AK176" s="21"/>
      <c r="AL176" s="21"/>
      <c r="AM176" s="21"/>
      <c r="AN176" s="21"/>
    </row>
    <row r="177" spans="1:43" s="53" customFormat="1" ht="12.75" x14ac:dyDescent="0.2">
      <c r="A177" s="48"/>
      <c r="B177" s="335"/>
      <c r="C177" s="236"/>
      <c r="D177" s="236"/>
      <c r="F177" s="13"/>
      <c r="G177" s="13"/>
      <c r="I177" s="326"/>
      <c r="J177" s="21"/>
      <c r="K177" s="21"/>
      <c r="L177" s="13"/>
      <c r="M177" s="50"/>
      <c r="N177" s="98"/>
      <c r="O177" s="50"/>
      <c r="P177" s="185"/>
      <c r="Q177" s="450"/>
      <c r="R177" s="21"/>
      <c r="S177" s="13"/>
      <c r="T177" s="369"/>
      <c r="U177" s="369"/>
      <c r="V177" s="191"/>
      <c r="W177" s="146"/>
      <c r="X177" s="190"/>
      <c r="Y177" s="124"/>
      <c r="Z177" s="169"/>
      <c r="AA177" s="169"/>
      <c r="AB177" s="103"/>
      <c r="AC177" s="104"/>
      <c r="AD177" s="103"/>
      <c r="AE177" s="103"/>
      <c r="AF177" s="103"/>
      <c r="AG177" s="280"/>
      <c r="AH177" s="1"/>
      <c r="AI177" s="21"/>
      <c r="AJ177" s="21"/>
      <c r="AK177" s="21"/>
      <c r="AL177" s="21"/>
      <c r="AM177" s="21"/>
      <c r="AN177" s="21"/>
    </row>
    <row r="178" spans="1:43" s="53" customFormat="1" ht="12.75" x14ac:dyDescent="0.2">
      <c r="A178" s="48"/>
      <c r="B178" s="335"/>
      <c r="C178" s="236"/>
      <c r="D178" s="236"/>
      <c r="F178" s="13"/>
      <c r="G178" s="13"/>
      <c r="I178" s="326"/>
      <c r="J178" s="21"/>
      <c r="K178" s="21"/>
      <c r="L178" s="13"/>
      <c r="M178" s="50"/>
      <c r="N178" s="98"/>
      <c r="O178" s="50"/>
      <c r="P178" s="185"/>
      <c r="Q178" s="450"/>
      <c r="R178" s="21"/>
      <c r="S178" s="13"/>
      <c r="T178" s="369"/>
      <c r="U178" s="369"/>
      <c r="V178" s="191"/>
      <c r="W178" s="146"/>
      <c r="X178" s="190"/>
      <c r="Y178" s="124"/>
      <c r="Z178" s="169"/>
      <c r="AA178" s="169"/>
      <c r="AB178" s="103"/>
      <c r="AC178" s="104"/>
      <c r="AD178" s="103"/>
      <c r="AE178" s="103"/>
      <c r="AF178" s="103"/>
      <c r="AG178" s="280"/>
      <c r="AH178" s="1"/>
      <c r="AI178" s="21"/>
      <c r="AJ178" s="21"/>
      <c r="AK178" s="21"/>
      <c r="AL178" s="21"/>
      <c r="AM178" s="21"/>
      <c r="AN178" s="21"/>
    </row>
    <row r="179" spans="1:43" s="53" customFormat="1" ht="12.75" x14ac:dyDescent="0.2">
      <c r="A179" s="48"/>
      <c r="B179" s="335"/>
      <c r="C179" s="236"/>
      <c r="D179" s="236"/>
      <c r="F179" s="13"/>
      <c r="G179" s="13"/>
      <c r="I179" s="326"/>
      <c r="J179" s="21"/>
      <c r="K179" s="21"/>
      <c r="L179" s="13"/>
      <c r="M179" s="50"/>
      <c r="N179" s="98"/>
      <c r="O179" s="50"/>
      <c r="P179" s="185"/>
      <c r="Q179" s="450"/>
      <c r="R179" s="21"/>
      <c r="S179" s="13"/>
      <c r="T179" s="369"/>
      <c r="U179" s="360"/>
      <c r="V179" s="361"/>
      <c r="W179" s="361"/>
      <c r="X179" s="361"/>
      <c r="Y179" s="362"/>
      <c r="Z179" s="169"/>
      <c r="AA179" s="169"/>
      <c r="AB179" s="169"/>
      <c r="AC179" s="104"/>
      <c r="AD179" s="169"/>
      <c r="AE179" s="169"/>
      <c r="AF179" s="103"/>
      <c r="AG179" s="280"/>
      <c r="AH179" s="1"/>
      <c r="AI179" s="21"/>
      <c r="AJ179" s="21"/>
      <c r="AK179" s="21"/>
      <c r="AL179" s="21"/>
      <c r="AM179" s="21"/>
      <c r="AN179" s="21"/>
    </row>
    <row r="180" spans="1:43" s="53" customFormat="1" ht="12.75" x14ac:dyDescent="0.2">
      <c r="A180" s="48"/>
      <c r="B180" s="335"/>
      <c r="C180" s="236"/>
      <c r="D180" s="236"/>
      <c r="F180" s="13"/>
      <c r="G180" s="13"/>
      <c r="I180" s="326"/>
      <c r="J180" s="21"/>
      <c r="K180" s="21"/>
      <c r="L180" s="13"/>
      <c r="M180" s="50"/>
      <c r="N180" s="98"/>
      <c r="O180" s="50"/>
      <c r="P180" s="185"/>
      <c r="Q180" s="450"/>
      <c r="R180" s="21"/>
      <c r="S180" s="13"/>
      <c r="T180" s="369"/>
      <c r="U180" s="360"/>
      <c r="V180" s="361"/>
      <c r="W180" s="361"/>
      <c r="X180" s="361"/>
      <c r="Y180" s="362"/>
      <c r="Z180" s="169"/>
      <c r="AA180" s="169"/>
      <c r="AB180" s="169"/>
      <c r="AC180" s="104"/>
      <c r="AD180" s="169"/>
      <c r="AE180" s="169"/>
      <c r="AF180" s="103"/>
      <c r="AG180" s="280"/>
      <c r="AH180" s="1"/>
      <c r="AI180" s="21"/>
      <c r="AJ180" s="21"/>
      <c r="AK180" s="21"/>
      <c r="AL180" s="21"/>
      <c r="AM180" s="21"/>
      <c r="AN180" s="21"/>
      <c r="AP180" s="21"/>
      <c r="AQ180" s="21"/>
    </row>
    <row r="181" spans="1:43" s="53" customFormat="1" ht="12.75" x14ac:dyDescent="0.2">
      <c r="A181" s="48"/>
      <c r="B181" s="335"/>
      <c r="C181" s="236"/>
      <c r="D181" s="236"/>
      <c r="F181" s="13"/>
      <c r="G181" s="13"/>
      <c r="I181" s="326"/>
      <c r="J181" s="21"/>
      <c r="K181" s="21"/>
      <c r="L181" s="13"/>
      <c r="M181" s="50"/>
      <c r="N181" s="98"/>
      <c r="O181" s="50"/>
      <c r="P181" s="185"/>
      <c r="Q181" s="450"/>
      <c r="R181" s="21"/>
      <c r="S181" s="13"/>
      <c r="T181" s="369"/>
      <c r="U181" s="360"/>
      <c r="V181" s="361"/>
      <c r="W181" s="361"/>
      <c r="X181" s="361"/>
      <c r="Y181" s="362"/>
      <c r="Z181" s="169"/>
      <c r="AA181" s="169"/>
      <c r="AB181" s="169"/>
      <c r="AC181" s="104"/>
      <c r="AD181" s="169"/>
      <c r="AE181" s="169"/>
      <c r="AF181" s="103"/>
      <c r="AG181" s="280"/>
      <c r="AH181" s="1"/>
      <c r="AI181" s="21"/>
      <c r="AJ181" s="21"/>
      <c r="AK181" s="21"/>
      <c r="AL181" s="21"/>
      <c r="AM181" s="21"/>
      <c r="AN181" s="21"/>
      <c r="AP181" s="21"/>
      <c r="AQ181" s="21"/>
    </row>
    <row r="182" spans="1:43" ht="12.75" x14ac:dyDescent="0.2">
      <c r="A182" s="48"/>
      <c r="B182" s="335"/>
      <c r="C182" s="236"/>
      <c r="D182" s="236"/>
      <c r="P182" s="185"/>
      <c r="Q182" s="450"/>
      <c r="T182" s="369"/>
      <c r="U182" s="360"/>
      <c r="V182" s="361"/>
      <c r="W182" s="361"/>
      <c r="X182" s="361"/>
      <c r="Y182" s="362"/>
      <c r="Z182" s="169"/>
      <c r="AA182" s="169"/>
      <c r="AB182" s="169"/>
      <c r="AC182" s="104"/>
      <c r="AD182" s="169"/>
      <c r="AE182" s="169"/>
      <c r="AF182" s="103"/>
      <c r="AG182" s="280"/>
      <c r="AO182" s="53"/>
    </row>
    <row r="183" spans="1:43" ht="12.75" x14ac:dyDescent="0.2">
      <c r="A183" s="48"/>
      <c r="B183" s="335"/>
      <c r="C183" s="236"/>
      <c r="D183" s="236"/>
      <c r="P183" s="185"/>
      <c r="Q183" s="450"/>
      <c r="T183" s="369"/>
      <c r="U183" s="360"/>
      <c r="V183" s="361"/>
      <c r="W183" s="361"/>
      <c r="X183" s="361"/>
      <c r="Y183" s="362"/>
      <c r="Z183" s="169"/>
      <c r="AA183" s="169"/>
      <c r="AB183" s="169"/>
      <c r="AC183" s="104"/>
      <c r="AD183" s="169"/>
      <c r="AE183" s="169"/>
      <c r="AF183" s="103"/>
      <c r="AG183" s="280"/>
      <c r="AO183" s="53"/>
    </row>
    <row r="184" spans="1:43" ht="12.75" x14ac:dyDescent="0.2">
      <c r="A184" s="48"/>
      <c r="B184" s="335"/>
      <c r="C184" s="236"/>
      <c r="D184" s="236"/>
      <c r="P184" s="185"/>
      <c r="Q184" s="450"/>
      <c r="T184" s="369"/>
      <c r="U184" s="190"/>
      <c r="V184" s="191"/>
      <c r="W184" s="191"/>
      <c r="X184" s="191"/>
      <c r="Y184" s="124"/>
      <c r="Z184" s="169"/>
      <c r="AA184" s="169"/>
      <c r="AB184" s="169"/>
      <c r="AC184" s="104"/>
      <c r="AD184" s="169"/>
      <c r="AE184" s="169"/>
      <c r="AF184" s="103"/>
      <c r="AG184" s="280"/>
      <c r="AO184" s="53"/>
    </row>
    <row r="185" spans="1:43" ht="12.75" x14ac:dyDescent="0.2">
      <c r="A185" s="48"/>
      <c r="B185" s="335"/>
      <c r="C185" s="236"/>
      <c r="D185" s="236"/>
      <c r="P185" s="185"/>
      <c r="Q185" s="450"/>
      <c r="T185" s="369"/>
      <c r="U185" s="190"/>
      <c r="V185" s="191"/>
      <c r="W185" s="146"/>
      <c r="X185" s="190"/>
      <c r="Y185" s="124"/>
      <c r="Z185" s="169"/>
      <c r="AA185" s="169"/>
      <c r="AB185" s="103"/>
      <c r="AC185" s="104"/>
      <c r="AD185" s="103"/>
      <c r="AE185" s="103"/>
      <c r="AF185" s="103"/>
      <c r="AG185" s="280"/>
      <c r="AO185" s="53"/>
    </row>
    <row r="186" spans="1:43" ht="12.75" x14ac:dyDescent="0.2">
      <c r="A186" s="48"/>
      <c r="B186" s="335"/>
      <c r="C186" s="236"/>
      <c r="D186" s="236"/>
      <c r="P186" s="185"/>
      <c r="Q186" s="450"/>
      <c r="T186" s="369"/>
      <c r="U186" s="190"/>
      <c r="V186" s="191"/>
      <c r="W186" s="146"/>
      <c r="X186" s="190"/>
      <c r="Y186" s="124"/>
      <c r="Z186" s="169"/>
      <c r="AA186" s="169"/>
      <c r="AB186" s="103"/>
      <c r="AC186" s="104"/>
      <c r="AD186" s="103"/>
      <c r="AE186" s="103"/>
      <c r="AF186" s="103"/>
      <c r="AG186" s="280"/>
      <c r="AO186" s="53"/>
    </row>
    <row r="187" spans="1:43" ht="12.75" x14ac:dyDescent="0.2">
      <c r="A187" s="48"/>
      <c r="B187" s="335"/>
      <c r="C187" s="236"/>
      <c r="D187" s="236"/>
      <c r="P187" s="185"/>
      <c r="Q187" s="450"/>
      <c r="T187" s="369"/>
      <c r="U187" s="190"/>
      <c r="V187" s="191"/>
      <c r="W187" s="146"/>
      <c r="X187" s="190"/>
      <c r="Y187" s="124"/>
      <c r="Z187" s="169"/>
      <c r="AA187" s="169"/>
      <c r="AB187" s="103"/>
      <c r="AC187" s="104"/>
      <c r="AD187" s="103"/>
      <c r="AE187" s="103"/>
      <c r="AF187" s="103"/>
      <c r="AG187" s="280"/>
      <c r="AO187" s="53"/>
    </row>
    <row r="188" spans="1:43" ht="12.75" x14ac:dyDescent="0.2">
      <c r="A188" s="48"/>
      <c r="B188" s="335"/>
      <c r="C188" s="236"/>
      <c r="D188" s="236"/>
      <c r="P188" s="185"/>
      <c r="Q188" s="450"/>
      <c r="T188" s="369"/>
      <c r="U188" s="190"/>
      <c r="V188" s="191"/>
      <c r="W188" s="146"/>
      <c r="X188" s="190"/>
      <c r="Y188" s="124"/>
      <c r="Z188" s="169"/>
      <c r="AA188" s="169"/>
      <c r="AB188" s="103"/>
      <c r="AC188" s="104"/>
      <c r="AD188" s="103"/>
      <c r="AE188" s="103"/>
      <c r="AF188" s="103"/>
      <c r="AG188" s="280"/>
      <c r="AO188" s="53"/>
    </row>
    <row r="189" spans="1:43" ht="12.75" x14ac:dyDescent="0.2">
      <c r="A189" s="48"/>
      <c r="B189" s="335"/>
      <c r="C189" s="236"/>
      <c r="D189" s="236"/>
      <c r="P189" s="185"/>
      <c r="Q189" s="450"/>
      <c r="T189" s="369"/>
      <c r="U189" s="190"/>
      <c r="V189" s="191"/>
      <c r="W189" s="146"/>
      <c r="X189" s="190"/>
      <c r="Y189" s="124"/>
      <c r="Z189" s="169"/>
      <c r="AA189" s="169"/>
      <c r="AB189" s="103"/>
      <c r="AC189" s="104"/>
      <c r="AD189" s="103"/>
      <c r="AE189" s="103"/>
      <c r="AF189" s="103"/>
      <c r="AG189" s="280"/>
      <c r="AO189" s="53"/>
    </row>
    <row r="190" spans="1:43" ht="12.75" x14ac:dyDescent="0.2">
      <c r="A190" s="48"/>
      <c r="B190" s="335"/>
      <c r="C190" s="236"/>
      <c r="D190" s="236"/>
      <c r="P190" s="185"/>
      <c r="Q190" s="450"/>
      <c r="T190" s="369"/>
      <c r="U190" s="190"/>
      <c r="V190" s="191"/>
      <c r="W190" s="146"/>
      <c r="X190" s="190"/>
      <c r="Y190" s="124"/>
      <c r="Z190" s="169"/>
      <c r="AA190" s="169"/>
      <c r="AB190" s="103"/>
      <c r="AC190" s="104"/>
      <c r="AD190" s="103"/>
      <c r="AE190" s="103"/>
      <c r="AF190" s="103"/>
      <c r="AG190" s="280"/>
      <c r="AO190" s="53"/>
      <c r="AP190" s="53"/>
      <c r="AQ190" s="53"/>
    </row>
    <row r="191" spans="1:43" ht="12.75" x14ac:dyDescent="0.2">
      <c r="A191" s="48"/>
      <c r="B191" s="335"/>
      <c r="C191" s="236"/>
      <c r="D191" s="236"/>
      <c r="P191" s="185"/>
      <c r="Q191" s="450"/>
      <c r="T191" s="369"/>
      <c r="U191" s="190"/>
      <c r="V191" s="191"/>
      <c r="W191" s="146"/>
      <c r="X191" s="190"/>
      <c r="Y191" s="124"/>
      <c r="Z191" s="169"/>
      <c r="AA191" s="169"/>
      <c r="AB191" s="103"/>
      <c r="AC191" s="104"/>
      <c r="AD191" s="103"/>
      <c r="AE191" s="103"/>
      <c r="AF191" s="103"/>
      <c r="AG191" s="280"/>
      <c r="AO191" s="53"/>
      <c r="AP191" s="53"/>
      <c r="AQ191" s="53"/>
    </row>
    <row r="192" spans="1:43" s="53" customFormat="1" ht="12.75" x14ac:dyDescent="0.2">
      <c r="A192" s="48"/>
      <c r="B192" s="335"/>
      <c r="C192" s="236"/>
      <c r="D192" s="236"/>
      <c r="F192" s="13"/>
      <c r="G192" s="13"/>
      <c r="I192" s="326"/>
      <c r="J192" s="21"/>
      <c r="K192" s="21"/>
      <c r="L192" s="13"/>
      <c r="M192" s="50"/>
      <c r="N192" s="98"/>
      <c r="O192" s="50"/>
      <c r="P192" s="185"/>
      <c r="Q192" s="450"/>
      <c r="R192" s="21"/>
      <c r="S192" s="13"/>
      <c r="T192" s="369"/>
      <c r="U192" s="190"/>
      <c r="V192" s="191"/>
      <c r="W192" s="146"/>
      <c r="X192" s="190"/>
      <c r="Y192" s="124"/>
      <c r="Z192" s="169"/>
      <c r="AA192" s="169"/>
      <c r="AB192" s="103"/>
      <c r="AC192" s="104"/>
      <c r="AD192" s="103"/>
      <c r="AE192" s="103"/>
      <c r="AF192" s="103"/>
      <c r="AG192" s="280"/>
      <c r="AH192" s="1"/>
      <c r="AI192" s="21"/>
      <c r="AJ192" s="21"/>
      <c r="AK192" s="21"/>
      <c r="AL192" s="21"/>
      <c r="AM192" s="21"/>
      <c r="AN192" s="21"/>
    </row>
    <row r="193" spans="1:40" s="53" customFormat="1" ht="12.75" x14ac:dyDescent="0.2">
      <c r="A193" s="48"/>
      <c r="B193" s="335"/>
      <c r="C193" s="236"/>
      <c r="D193" s="236"/>
      <c r="F193" s="13"/>
      <c r="G193" s="13"/>
      <c r="I193" s="326"/>
      <c r="J193" s="21"/>
      <c r="K193" s="21"/>
      <c r="L193" s="13"/>
      <c r="M193" s="50"/>
      <c r="N193" s="98"/>
      <c r="O193" s="50"/>
      <c r="P193" s="185"/>
      <c r="Q193" s="450"/>
      <c r="R193" s="21"/>
      <c r="S193" s="13"/>
      <c r="T193" s="369"/>
      <c r="U193" s="190"/>
      <c r="V193" s="191"/>
      <c r="W193" s="146"/>
      <c r="X193" s="190"/>
      <c r="Y193" s="124"/>
      <c r="Z193" s="169"/>
      <c r="AA193" s="169"/>
      <c r="AB193" s="103"/>
      <c r="AC193" s="104"/>
      <c r="AD193" s="103"/>
      <c r="AE193" s="103"/>
      <c r="AF193" s="103"/>
      <c r="AG193" s="280"/>
      <c r="AH193" s="1"/>
      <c r="AI193" s="21"/>
      <c r="AJ193" s="21"/>
      <c r="AK193" s="21"/>
      <c r="AL193" s="21"/>
      <c r="AM193" s="21"/>
      <c r="AN193" s="21"/>
    </row>
    <row r="194" spans="1:40" s="53" customFormat="1" ht="12.75" x14ac:dyDescent="0.2">
      <c r="A194" s="48"/>
      <c r="B194" s="335"/>
      <c r="C194" s="236"/>
      <c r="D194" s="236"/>
      <c r="F194" s="13"/>
      <c r="G194" s="13"/>
      <c r="I194" s="326"/>
      <c r="J194" s="21"/>
      <c r="K194" s="21"/>
      <c r="L194" s="13"/>
      <c r="M194" s="50"/>
      <c r="N194" s="98"/>
      <c r="O194" s="50"/>
      <c r="P194" s="185"/>
      <c r="Q194" s="450"/>
      <c r="R194" s="21"/>
      <c r="S194" s="13"/>
      <c r="T194" s="369"/>
      <c r="U194" s="190"/>
      <c r="V194" s="191"/>
      <c r="W194" s="146"/>
      <c r="X194" s="190"/>
      <c r="Y194" s="124"/>
      <c r="Z194" s="169"/>
      <c r="AA194" s="169"/>
      <c r="AB194" s="103"/>
      <c r="AC194" s="104"/>
      <c r="AD194" s="103"/>
      <c r="AE194" s="103"/>
      <c r="AF194" s="103"/>
      <c r="AG194" s="280"/>
      <c r="AH194" s="1"/>
      <c r="AI194" s="21"/>
      <c r="AJ194" s="21"/>
      <c r="AK194" s="21"/>
      <c r="AL194" s="21"/>
      <c r="AM194" s="21"/>
      <c r="AN194" s="21"/>
    </row>
    <row r="195" spans="1:40" s="53" customFormat="1" ht="12.75" x14ac:dyDescent="0.2">
      <c r="A195" s="48"/>
      <c r="B195" s="335"/>
      <c r="C195" s="236"/>
      <c r="D195" s="236"/>
      <c r="F195" s="13"/>
      <c r="G195" s="13"/>
      <c r="I195" s="326"/>
      <c r="J195" s="21"/>
      <c r="K195" s="21"/>
      <c r="L195" s="13"/>
      <c r="M195" s="50"/>
      <c r="N195" s="98"/>
      <c r="O195" s="50"/>
      <c r="P195" s="185"/>
      <c r="Q195" s="450"/>
      <c r="R195" s="21"/>
      <c r="S195" s="13"/>
      <c r="T195" s="369"/>
      <c r="U195" s="190"/>
      <c r="V195" s="191"/>
      <c r="W195" s="146"/>
      <c r="X195" s="190"/>
      <c r="Y195" s="124"/>
      <c r="Z195" s="169"/>
      <c r="AA195" s="169"/>
      <c r="AB195" s="103"/>
      <c r="AC195" s="104"/>
      <c r="AD195" s="103"/>
      <c r="AE195" s="103"/>
      <c r="AF195" s="103"/>
      <c r="AG195" s="280"/>
      <c r="AH195" s="1"/>
      <c r="AI195" s="21"/>
      <c r="AJ195" s="21"/>
      <c r="AK195" s="21"/>
      <c r="AL195" s="21"/>
      <c r="AM195" s="21"/>
      <c r="AN195" s="21"/>
    </row>
    <row r="196" spans="1:40" s="53" customFormat="1" ht="12.75" x14ac:dyDescent="0.2">
      <c r="A196" s="48"/>
      <c r="B196" s="335"/>
      <c r="C196" s="236"/>
      <c r="D196" s="236"/>
      <c r="F196" s="13"/>
      <c r="G196" s="13"/>
      <c r="I196" s="326"/>
      <c r="J196" s="21"/>
      <c r="K196" s="21"/>
      <c r="L196" s="13"/>
      <c r="M196" s="50"/>
      <c r="N196" s="98"/>
      <c r="O196" s="50"/>
      <c r="P196" s="185"/>
      <c r="Q196" s="450"/>
      <c r="R196" s="21"/>
      <c r="S196" s="13"/>
      <c r="T196" s="369"/>
      <c r="U196" s="190"/>
      <c r="V196" s="191"/>
      <c r="W196" s="146"/>
      <c r="X196" s="190"/>
      <c r="Y196" s="124"/>
      <c r="Z196" s="169"/>
      <c r="AA196" s="169"/>
      <c r="AB196" s="103"/>
      <c r="AC196" s="104"/>
      <c r="AD196" s="103"/>
      <c r="AE196" s="103"/>
      <c r="AF196" s="103"/>
      <c r="AG196" s="280"/>
      <c r="AH196" s="1"/>
      <c r="AI196" s="21"/>
      <c r="AJ196" s="21"/>
      <c r="AK196" s="21"/>
      <c r="AL196" s="21"/>
      <c r="AM196" s="21"/>
      <c r="AN196" s="21"/>
    </row>
    <row r="197" spans="1:40" s="53" customFormat="1" ht="12.75" x14ac:dyDescent="0.2">
      <c r="A197" s="48"/>
      <c r="B197" s="335"/>
      <c r="C197" s="236"/>
      <c r="D197" s="236"/>
      <c r="F197" s="13"/>
      <c r="G197" s="13"/>
      <c r="I197" s="326"/>
      <c r="J197" s="21"/>
      <c r="K197" s="21"/>
      <c r="L197" s="13"/>
      <c r="M197" s="50"/>
      <c r="N197" s="98"/>
      <c r="O197" s="50"/>
      <c r="P197" s="185"/>
      <c r="Q197" s="450"/>
      <c r="R197" s="21"/>
      <c r="S197" s="13"/>
      <c r="T197" s="369"/>
      <c r="U197" s="190"/>
      <c r="V197" s="191"/>
      <c r="W197" s="146"/>
      <c r="X197" s="190"/>
      <c r="Y197" s="124"/>
      <c r="Z197" s="169"/>
      <c r="AA197" s="169"/>
      <c r="AB197" s="103"/>
      <c r="AC197" s="104"/>
      <c r="AD197" s="103"/>
      <c r="AE197" s="103"/>
      <c r="AF197" s="103"/>
      <c r="AG197" s="280"/>
      <c r="AH197" s="1"/>
      <c r="AI197" s="21"/>
      <c r="AJ197" s="21"/>
      <c r="AK197" s="21"/>
      <c r="AL197" s="21"/>
      <c r="AM197" s="21"/>
      <c r="AN197" s="21"/>
    </row>
    <row r="198" spans="1:40" s="53" customFormat="1" ht="12.75" x14ac:dyDescent="0.2">
      <c r="A198" s="48"/>
      <c r="B198" s="335"/>
      <c r="C198" s="236"/>
      <c r="D198" s="236"/>
      <c r="F198" s="13"/>
      <c r="G198" s="13"/>
      <c r="I198" s="326"/>
      <c r="J198" s="21"/>
      <c r="K198" s="21"/>
      <c r="L198" s="13"/>
      <c r="M198" s="50"/>
      <c r="N198" s="98"/>
      <c r="O198" s="50"/>
      <c r="P198" s="185"/>
      <c r="Q198" s="450"/>
      <c r="R198" s="21"/>
      <c r="S198" s="13"/>
      <c r="T198" s="369"/>
      <c r="U198" s="190"/>
      <c r="V198" s="191"/>
      <c r="W198" s="146"/>
      <c r="X198" s="190"/>
      <c r="Y198" s="124"/>
      <c r="Z198" s="169"/>
      <c r="AA198" s="169"/>
      <c r="AB198" s="103"/>
      <c r="AC198" s="104"/>
      <c r="AD198" s="103"/>
      <c r="AE198" s="103"/>
      <c r="AF198" s="103"/>
      <c r="AG198" s="280"/>
      <c r="AH198" s="1"/>
      <c r="AI198" s="21"/>
      <c r="AJ198" s="21"/>
      <c r="AK198" s="21"/>
      <c r="AL198" s="21"/>
      <c r="AM198" s="21"/>
      <c r="AN198" s="21"/>
    </row>
    <row r="199" spans="1:40" s="53" customFormat="1" ht="12.75" x14ac:dyDescent="0.2">
      <c r="A199" s="48"/>
      <c r="B199" s="335"/>
      <c r="C199" s="236"/>
      <c r="D199" s="236"/>
      <c r="F199" s="13"/>
      <c r="G199" s="13"/>
      <c r="I199" s="326"/>
      <c r="J199" s="21"/>
      <c r="K199" s="21"/>
      <c r="L199" s="13"/>
      <c r="M199" s="50"/>
      <c r="N199" s="98"/>
      <c r="O199" s="50"/>
      <c r="P199" s="185"/>
      <c r="Q199" s="450"/>
      <c r="R199" s="21"/>
      <c r="S199" s="13"/>
      <c r="T199" s="369"/>
      <c r="U199" s="190"/>
      <c r="V199" s="191"/>
      <c r="W199" s="146"/>
      <c r="X199" s="190"/>
      <c r="Y199" s="124"/>
      <c r="Z199" s="169"/>
      <c r="AA199" s="169"/>
      <c r="AB199" s="103"/>
      <c r="AC199" s="104"/>
      <c r="AD199" s="103"/>
      <c r="AE199" s="103"/>
      <c r="AF199" s="103"/>
      <c r="AG199" s="280"/>
      <c r="AH199" s="1"/>
      <c r="AI199" s="21"/>
      <c r="AJ199" s="21"/>
      <c r="AK199" s="21"/>
      <c r="AL199" s="21"/>
      <c r="AM199" s="21"/>
      <c r="AN199" s="21"/>
    </row>
    <row r="200" spans="1:40" s="53" customFormat="1" ht="12.75" x14ac:dyDescent="0.2">
      <c r="A200" s="48"/>
      <c r="B200" s="335"/>
      <c r="C200" s="236"/>
      <c r="D200" s="236"/>
      <c r="F200" s="13"/>
      <c r="G200" s="13"/>
      <c r="I200" s="326"/>
      <c r="J200" s="21"/>
      <c r="K200" s="21"/>
      <c r="L200" s="13"/>
      <c r="M200" s="50"/>
      <c r="N200" s="98"/>
      <c r="O200" s="50"/>
      <c r="P200" s="185"/>
      <c r="Q200" s="450"/>
      <c r="R200" s="21"/>
      <c r="S200" s="13"/>
      <c r="T200" s="369"/>
      <c r="U200" s="190"/>
      <c r="V200" s="191"/>
      <c r="W200" s="146"/>
      <c r="X200" s="190"/>
      <c r="Y200" s="124"/>
      <c r="Z200" s="169"/>
      <c r="AA200" s="169"/>
      <c r="AB200" s="103"/>
      <c r="AC200" s="104"/>
      <c r="AD200" s="103"/>
      <c r="AE200" s="103"/>
      <c r="AF200" s="103"/>
      <c r="AG200" s="280"/>
      <c r="AH200" s="1"/>
      <c r="AI200" s="21"/>
      <c r="AJ200" s="21"/>
      <c r="AK200" s="21"/>
      <c r="AL200" s="21"/>
      <c r="AM200" s="21"/>
      <c r="AN200" s="21"/>
    </row>
    <row r="201" spans="1:40" s="53" customFormat="1" ht="12.75" x14ac:dyDescent="0.2">
      <c r="A201" s="48"/>
      <c r="B201" s="335"/>
      <c r="C201" s="236"/>
      <c r="D201" s="236"/>
      <c r="F201" s="13"/>
      <c r="G201" s="13"/>
      <c r="I201" s="326"/>
      <c r="J201" s="21"/>
      <c r="K201" s="21"/>
      <c r="L201" s="13"/>
      <c r="M201" s="50"/>
      <c r="N201" s="98"/>
      <c r="O201" s="50"/>
      <c r="P201" s="185"/>
      <c r="Q201" s="450"/>
      <c r="R201" s="21"/>
      <c r="S201" s="13"/>
      <c r="T201" s="369"/>
      <c r="U201" s="190"/>
      <c r="V201" s="191"/>
      <c r="W201" s="146"/>
      <c r="X201" s="190"/>
      <c r="Y201" s="124"/>
      <c r="Z201" s="169"/>
      <c r="AA201" s="169"/>
      <c r="AB201" s="103"/>
      <c r="AC201" s="104"/>
      <c r="AD201" s="103"/>
      <c r="AE201" s="103"/>
      <c r="AF201" s="103"/>
      <c r="AG201" s="280"/>
      <c r="AH201" s="1"/>
      <c r="AI201" s="21"/>
      <c r="AJ201" s="21"/>
      <c r="AK201" s="21"/>
      <c r="AL201" s="21"/>
      <c r="AM201" s="21"/>
      <c r="AN201" s="21"/>
    </row>
    <row r="202" spans="1:40" s="53" customFormat="1" ht="12.75" x14ac:dyDescent="0.2">
      <c r="A202" s="48"/>
      <c r="B202" s="335"/>
      <c r="C202" s="236"/>
      <c r="D202" s="236"/>
      <c r="F202" s="13"/>
      <c r="G202" s="13"/>
      <c r="I202" s="326"/>
      <c r="J202" s="21"/>
      <c r="K202" s="21"/>
      <c r="L202" s="13"/>
      <c r="M202" s="50"/>
      <c r="N202" s="98"/>
      <c r="O202" s="50"/>
      <c r="P202" s="185"/>
      <c r="Q202" s="450"/>
      <c r="R202" s="21"/>
      <c r="S202" s="13"/>
      <c r="T202" s="369"/>
      <c r="U202" s="190"/>
      <c r="V202" s="191"/>
      <c r="W202" s="146"/>
      <c r="X202" s="190"/>
      <c r="Y202" s="124"/>
      <c r="Z202" s="169"/>
      <c r="AA202" s="169"/>
      <c r="AB202" s="103"/>
      <c r="AC202" s="104"/>
      <c r="AD202" s="103"/>
      <c r="AE202" s="103"/>
      <c r="AF202" s="103"/>
      <c r="AG202" s="280"/>
      <c r="AH202" s="1"/>
      <c r="AI202" s="21"/>
      <c r="AJ202" s="21"/>
      <c r="AK202" s="21"/>
      <c r="AL202" s="21"/>
      <c r="AM202" s="21"/>
      <c r="AN202" s="21"/>
    </row>
    <row r="203" spans="1:40" s="53" customFormat="1" ht="12.75" x14ac:dyDescent="0.2">
      <c r="A203" s="48"/>
      <c r="B203" s="335"/>
      <c r="C203" s="236"/>
      <c r="D203" s="236"/>
      <c r="F203" s="13"/>
      <c r="G203" s="13"/>
      <c r="I203" s="326"/>
      <c r="J203" s="21"/>
      <c r="K203" s="21"/>
      <c r="L203" s="13"/>
      <c r="M203" s="50"/>
      <c r="N203" s="98"/>
      <c r="O203" s="50"/>
      <c r="P203" s="185"/>
      <c r="Q203" s="450"/>
      <c r="R203" s="21"/>
      <c r="S203" s="13"/>
      <c r="T203" s="369"/>
      <c r="U203" s="190"/>
      <c r="V203" s="191"/>
      <c r="W203" s="146"/>
      <c r="X203" s="190"/>
      <c r="Y203" s="124"/>
      <c r="Z203" s="169"/>
      <c r="AA203" s="169"/>
      <c r="AB203" s="103"/>
      <c r="AC203" s="104"/>
      <c r="AD203" s="103"/>
      <c r="AE203" s="103"/>
      <c r="AF203" s="103"/>
      <c r="AG203" s="280"/>
      <c r="AH203" s="1"/>
      <c r="AI203" s="21"/>
      <c r="AJ203" s="21"/>
      <c r="AK203" s="21"/>
      <c r="AL203" s="21"/>
      <c r="AM203" s="21"/>
      <c r="AN203" s="21"/>
    </row>
    <row r="204" spans="1:40" s="53" customFormat="1" ht="12.75" x14ac:dyDescent="0.2">
      <c r="A204" s="48"/>
      <c r="B204" s="335"/>
      <c r="C204" s="236"/>
      <c r="D204" s="236"/>
      <c r="F204" s="13"/>
      <c r="G204" s="13"/>
      <c r="I204" s="326"/>
      <c r="J204" s="21"/>
      <c r="K204" s="21"/>
      <c r="L204" s="13"/>
      <c r="M204" s="50"/>
      <c r="N204" s="98"/>
      <c r="O204" s="50"/>
      <c r="P204" s="185"/>
      <c r="Q204" s="450"/>
      <c r="R204" s="21"/>
      <c r="S204" s="13"/>
      <c r="T204" s="369"/>
      <c r="U204" s="190"/>
      <c r="V204" s="191"/>
      <c r="W204" s="146"/>
      <c r="X204" s="190"/>
      <c r="Y204" s="124"/>
      <c r="Z204" s="169"/>
      <c r="AA204" s="169"/>
      <c r="AB204" s="103"/>
      <c r="AC204" s="104"/>
      <c r="AD204" s="103"/>
      <c r="AE204" s="103"/>
      <c r="AF204" s="103"/>
      <c r="AG204" s="280"/>
      <c r="AH204" s="1"/>
      <c r="AI204" s="21"/>
      <c r="AJ204" s="21"/>
      <c r="AK204" s="21"/>
      <c r="AL204" s="21"/>
      <c r="AM204" s="21"/>
      <c r="AN204" s="21"/>
    </row>
    <row r="205" spans="1:40" s="53" customFormat="1" ht="12.75" x14ac:dyDescent="0.2">
      <c r="A205" s="48"/>
      <c r="B205" s="335"/>
      <c r="C205" s="236"/>
      <c r="D205" s="236"/>
      <c r="F205" s="13"/>
      <c r="G205" s="13"/>
      <c r="I205" s="326"/>
      <c r="J205" s="21"/>
      <c r="K205" s="21"/>
      <c r="L205" s="13"/>
      <c r="M205" s="50"/>
      <c r="N205" s="98"/>
      <c r="O205" s="50"/>
      <c r="P205" s="185"/>
      <c r="Q205" s="450"/>
      <c r="R205" s="21"/>
      <c r="S205" s="13"/>
      <c r="T205" s="369"/>
      <c r="U205" s="190"/>
      <c r="V205" s="191"/>
      <c r="W205" s="146"/>
      <c r="X205" s="190"/>
      <c r="Y205" s="124"/>
      <c r="Z205" s="169"/>
      <c r="AA205" s="169"/>
      <c r="AB205" s="103"/>
      <c r="AC205" s="104"/>
      <c r="AD205" s="103"/>
      <c r="AE205" s="103"/>
      <c r="AF205" s="103"/>
      <c r="AG205" s="280"/>
      <c r="AH205" s="1"/>
      <c r="AI205" s="21"/>
      <c r="AJ205" s="21"/>
      <c r="AK205" s="21"/>
      <c r="AL205" s="21"/>
      <c r="AM205" s="21"/>
      <c r="AN205" s="21"/>
    </row>
    <row r="206" spans="1:40" s="53" customFormat="1" ht="12.75" x14ac:dyDescent="0.2">
      <c r="A206" s="48"/>
      <c r="B206" s="335"/>
      <c r="C206" s="236"/>
      <c r="D206" s="236"/>
      <c r="F206" s="13"/>
      <c r="G206" s="13"/>
      <c r="I206" s="326"/>
      <c r="J206" s="21"/>
      <c r="K206" s="21"/>
      <c r="L206" s="13"/>
      <c r="M206" s="50"/>
      <c r="N206" s="98"/>
      <c r="O206" s="50"/>
      <c r="P206" s="185"/>
      <c r="Q206" s="450"/>
      <c r="R206" s="21"/>
      <c r="S206" s="13"/>
      <c r="T206" s="369"/>
      <c r="U206" s="190"/>
      <c r="V206" s="191"/>
      <c r="W206" s="146"/>
      <c r="X206" s="190"/>
      <c r="Y206" s="124"/>
      <c r="Z206" s="169"/>
      <c r="AA206" s="169"/>
      <c r="AB206" s="103"/>
      <c r="AC206" s="104"/>
      <c r="AD206" s="103"/>
      <c r="AE206" s="103"/>
      <c r="AF206" s="103"/>
      <c r="AG206" s="280"/>
      <c r="AH206" s="1"/>
      <c r="AI206" s="21"/>
      <c r="AJ206" s="21"/>
      <c r="AK206" s="21"/>
      <c r="AL206" s="21"/>
      <c r="AM206" s="21"/>
      <c r="AN206" s="21"/>
    </row>
    <row r="207" spans="1:40" s="53" customFormat="1" ht="12.75" x14ac:dyDescent="0.2">
      <c r="A207" s="48"/>
      <c r="B207" s="335"/>
      <c r="C207" s="236"/>
      <c r="D207" s="236"/>
      <c r="F207" s="13"/>
      <c r="G207" s="13"/>
      <c r="I207" s="326"/>
      <c r="J207" s="21"/>
      <c r="K207" s="21"/>
      <c r="L207" s="13"/>
      <c r="M207" s="50"/>
      <c r="N207" s="98"/>
      <c r="O207" s="50"/>
      <c r="P207" s="185"/>
      <c r="Q207" s="450"/>
      <c r="R207" s="21"/>
      <c r="S207" s="13"/>
      <c r="T207" s="369"/>
      <c r="U207" s="190"/>
      <c r="V207" s="191"/>
      <c r="W207" s="146"/>
      <c r="X207" s="190"/>
      <c r="Y207" s="124"/>
      <c r="Z207" s="169"/>
      <c r="AA207" s="169"/>
      <c r="AB207" s="103"/>
      <c r="AC207" s="104"/>
      <c r="AD207" s="103"/>
      <c r="AE207" s="103"/>
      <c r="AF207" s="103"/>
      <c r="AG207" s="351"/>
      <c r="AH207" s="1"/>
      <c r="AI207" s="21"/>
      <c r="AJ207" s="21"/>
      <c r="AK207" s="21"/>
      <c r="AL207" s="21"/>
      <c r="AM207" s="21"/>
      <c r="AN207" s="21"/>
    </row>
    <row r="208" spans="1:40" s="53" customFormat="1" ht="12.75" x14ac:dyDescent="0.2">
      <c r="A208" s="48"/>
      <c r="B208" s="335"/>
      <c r="C208" s="236"/>
      <c r="D208" s="236"/>
      <c r="F208" s="13"/>
      <c r="G208" s="13"/>
      <c r="I208" s="326"/>
      <c r="J208" s="21"/>
      <c r="K208" s="21"/>
      <c r="L208" s="13"/>
      <c r="M208" s="50"/>
      <c r="N208" s="98"/>
      <c r="O208" s="50"/>
      <c r="P208" s="185"/>
      <c r="Q208" s="450"/>
      <c r="R208" s="21"/>
      <c r="S208" s="13"/>
      <c r="T208" s="369"/>
      <c r="U208" s="190"/>
      <c r="V208" s="191"/>
      <c r="W208" s="146"/>
      <c r="X208" s="190"/>
      <c r="Y208" s="124"/>
      <c r="Z208" s="169"/>
      <c r="AA208" s="169"/>
      <c r="AB208" s="103"/>
      <c r="AC208" s="104"/>
      <c r="AD208" s="103"/>
      <c r="AE208" s="103"/>
      <c r="AF208" s="103"/>
      <c r="AG208" s="351"/>
      <c r="AH208" s="1"/>
      <c r="AI208" s="21"/>
      <c r="AJ208" s="21"/>
      <c r="AK208" s="21"/>
      <c r="AL208" s="21"/>
      <c r="AM208" s="21"/>
      <c r="AN208" s="21"/>
    </row>
    <row r="209" spans="1:40" s="53" customFormat="1" ht="12.75" x14ac:dyDescent="0.2">
      <c r="A209" s="48"/>
      <c r="B209" s="335"/>
      <c r="C209" s="236"/>
      <c r="D209" s="236"/>
      <c r="F209" s="13"/>
      <c r="G209" s="13"/>
      <c r="I209" s="326"/>
      <c r="J209" s="21"/>
      <c r="K209" s="21"/>
      <c r="L209" s="13"/>
      <c r="M209" s="50"/>
      <c r="N209" s="98"/>
      <c r="O209" s="50"/>
      <c r="P209" s="185"/>
      <c r="Q209" s="450"/>
      <c r="R209" s="21"/>
      <c r="S209" s="13"/>
      <c r="T209" s="369"/>
      <c r="U209" s="190"/>
      <c r="V209" s="191"/>
      <c r="W209" s="146"/>
      <c r="X209" s="190"/>
      <c r="Y209" s="124"/>
      <c r="Z209" s="169"/>
      <c r="AA209" s="169"/>
      <c r="AB209" s="103"/>
      <c r="AC209" s="104"/>
      <c r="AD209" s="103"/>
      <c r="AE209" s="103"/>
      <c r="AF209" s="103"/>
      <c r="AG209" s="351"/>
      <c r="AH209" s="1"/>
      <c r="AI209" s="21"/>
      <c r="AJ209" s="21"/>
      <c r="AK209" s="21"/>
      <c r="AL209" s="21"/>
      <c r="AM209" s="21"/>
      <c r="AN209" s="21"/>
    </row>
    <row r="210" spans="1:40" s="53" customFormat="1" ht="12.75" x14ac:dyDescent="0.2">
      <c r="A210" s="48"/>
      <c r="B210" s="335"/>
      <c r="C210" s="236"/>
      <c r="D210" s="236"/>
      <c r="F210" s="13"/>
      <c r="G210" s="13"/>
      <c r="I210" s="326"/>
      <c r="J210" s="21"/>
      <c r="K210" s="21"/>
      <c r="L210" s="13"/>
      <c r="M210" s="50"/>
      <c r="N210" s="98"/>
      <c r="O210" s="50"/>
      <c r="P210" s="185"/>
      <c r="Q210" s="450"/>
      <c r="R210" s="21"/>
      <c r="S210" s="13"/>
      <c r="T210" s="369"/>
      <c r="U210" s="190"/>
      <c r="V210" s="191"/>
      <c r="W210" s="146"/>
      <c r="X210" s="190"/>
      <c r="Y210" s="124"/>
      <c r="Z210" s="169"/>
      <c r="AA210" s="169"/>
      <c r="AB210" s="103"/>
      <c r="AC210" s="104"/>
      <c r="AD210" s="103"/>
      <c r="AE210" s="103"/>
      <c r="AF210" s="103"/>
      <c r="AG210" s="351"/>
      <c r="AH210" s="1"/>
      <c r="AI210" s="21"/>
      <c r="AJ210" s="21"/>
      <c r="AK210" s="21"/>
      <c r="AL210" s="21"/>
      <c r="AM210" s="21"/>
      <c r="AN210" s="21"/>
    </row>
    <row r="211" spans="1:40" s="53" customFormat="1" ht="12.75" x14ac:dyDescent="0.2">
      <c r="A211" s="48"/>
      <c r="B211" s="335"/>
      <c r="C211" s="236"/>
      <c r="D211" s="236"/>
      <c r="F211" s="13"/>
      <c r="G211" s="13"/>
      <c r="I211" s="326"/>
      <c r="J211" s="21"/>
      <c r="K211" s="21"/>
      <c r="L211" s="13"/>
      <c r="M211" s="50"/>
      <c r="N211" s="98"/>
      <c r="O211" s="50"/>
      <c r="P211" s="185"/>
      <c r="Q211" s="450"/>
      <c r="R211" s="21"/>
      <c r="S211" s="13"/>
      <c r="T211" s="369"/>
      <c r="U211" s="190"/>
      <c r="V211" s="191"/>
      <c r="W211" s="146"/>
      <c r="X211" s="190"/>
      <c r="Y211" s="124"/>
      <c r="Z211" s="169"/>
      <c r="AA211" s="169"/>
      <c r="AB211" s="103"/>
      <c r="AC211" s="104"/>
      <c r="AD211" s="103"/>
      <c r="AE211" s="103"/>
      <c r="AF211" s="103"/>
      <c r="AG211" s="351"/>
      <c r="AH211" s="1"/>
      <c r="AI211" s="21"/>
      <c r="AJ211" s="21"/>
      <c r="AK211" s="21"/>
      <c r="AL211" s="21"/>
      <c r="AM211" s="21"/>
      <c r="AN211" s="21"/>
    </row>
    <row r="212" spans="1:40" s="53" customFormat="1" ht="12.75" x14ac:dyDescent="0.2">
      <c r="A212" s="48"/>
      <c r="B212" s="335"/>
      <c r="C212" s="236"/>
      <c r="D212" s="236"/>
      <c r="F212" s="13"/>
      <c r="G212" s="13"/>
      <c r="I212" s="326"/>
      <c r="J212" s="21"/>
      <c r="K212" s="21"/>
      <c r="L212" s="13"/>
      <c r="M212" s="50"/>
      <c r="N212" s="98"/>
      <c r="O212" s="50"/>
      <c r="P212" s="98"/>
      <c r="Q212" s="450"/>
      <c r="R212" s="21"/>
      <c r="S212" s="13"/>
      <c r="T212" s="369"/>
      <c r="U212" s="190"/>
      <c r="V212" s="191"/>
      <c r="W212" s="146"/>
      <c r="X212" s="190"/>
      <c r="Y212" s="124"/>
      <c r="Z212" s="169"/>
      <c r="AA212" s="169"/>
      <c r="AB212" s="103"/>
      <c r="AC212" s="104"/>
      <c r="AD212" s="103"/>
      <c r="AE212" s="103"/>
      <c r="AF212" s="103"/>
      <c r="AG212" s="351"/>
      <c r="AH212" s="1"/>
      <c r="AI212" s="21"/>
      <c r="AJ212" s="21"/>
      <c r="AK212" s="21"/>
      <c r="AL212" s="21"/>
      <c r="AM212" s="21"/>
      <c r="AN212" s="21"/>
    </row>
    <row r="213" spans="1:40" s="53" customFormat="1" ht="12.75" x14ac:dyDescent="0.2">
      <c r="A213" s="48"/>
      <c r="B213" s="335"/>
      <c r="C213" s="236"/>
      <c r="D213" s="236"/>
      <c r="F213" s="13"/>
      <c r="G213" s="13"/>
      <c r="I213" s="326"/>
      <c r="J213" s="21"/>
      <c r="K213" s="21"/>
      <c r="L213" s="13"/>
      <c r="M213" s="50"/>
      <c r="N213" s="98"/>
      <c r="O213" s="50"/>
      <c r="P213" s="98"/>
      <c r="Q213" s="450"/>
      <c r="R213" s="21"/>
      <c r="S213" s="13"/>
      <c r="T213" s="369"/>
      <c r="U213" s="190"/>
      <c r="V213" s="191"/>
      <c r="W213" s="146"/>
      <c r="X213" s="190"/>
      <c r="Y213" s="124"/>
      <c r="Z213" s="169"/>
      <c r="AA213" s="169"/>
      <c r="AB213" s="103"/>
      <c r="AC213" s="104"/>
      <c r="AD213" s="103"/>
      <c r="AE213" s="103"/>
      <c r="AF213" s="103"/>
      <c r="AG213" s="351"/>
      <c r="AH213" s="1"/>
      <c r="AI213" s="21"/>
      <c r="AJ213" s="21"/>
      <c r="AK213" s="21"/>
      <c r="AL213" s="21"/>
      <c r="AM213" s="21"/>
      <c r="AN213" s="21"/>
    </row>
    <row r="214" spans="1:40" s="53" customFormat="1" ht="12.75" x14ac:dyDescent="0.2">
      <c r="A214" s="48"/>
      <c r="B214" s="335"/>
      <c r="C214" s="236"/>
      <c r="D214" s="236"/>
      <c r="F214" s="13"/>
      <c r="G214" s="13"/>
      <c r="I214" s="326"/>
      <c r="J214" s="21"/>
      <c r="K214" s="21"/>
      <c r="L214" s="13"/>
      <c r="M214" s="50"/>
      <c r="N214" s="98"/>
      <c r="O214" s="50"/>
      <c r="P214" s="98"/>
      <c r="Q214" s="450"/>
      <c r="R214" s="21"/>
      <c r="S214" s="13"/>
      <c r="T214" s="369"/>
      <c r="U214" s="190"/>
      <c r="V214" s="191"/>
      <c r="W214" s="146"/>
      <c r="X214" s="190"/>
      <c r="Y214" s="124"/>
      <c r="Z214" s="169"/>
      <c r="AA214" s="169"/>
      <c r="AB214" s="103"/>
      <c r="AC214" s="104"/>
      <c r="AD214" s="103"/>
      <c r="AE214" s="103"/>
      <c r="AF214" s="103"/>
      <c r="AG214" s="280"/>
      <c r="AH214" s="1"/>
      <c r="AI214" s="21"/>
      <c r="AJ214" s="21"/>
      <c r="AK214" s="21"/>
      <c r="AL214" s="21"/>
      <c r="AM214" s="21"/>
      <c r="AN214" s="21"/>
    </row>
    <row r="215" spans="1:40" s="53" customFormat="1" ht="12.75" x14ac:dyDescent="0.2">
      <c r="A215" s="48"/>
      <c r="B215" s="335"/>
      <c r="C215" s="236"/>
      <c r="D215" s="236"/>
      <c r="F215" s="13"/>
      <c r="G215" s="13"/>
      <c r="I215" s="326"/>
      <c r="J215" s="21"/>
      <c r="K215" s="21"/>
      <c r="L215" s="13"/>
      <c r="M215" s="50"/>
      <c r="N215" s="98"/>
      <c r="O215" s="50"/>
      <c r="P215" s="98"/>
      <c r="Q215" s="450"/>
      <c r="R215" s="21"/>
      <c r="S215" s="13"/>
      <c r="T215" s="369"/>
      <c r="U215" s="190"/>
      <c r="V215" s="191"/>
      <c r="W215" s="146"/>
      <c r="X215" s="190"/>
      <c r="Y215" s="124"/>
      <c r="Z215" s="169"/>
      <c r="AA215" s="169"/>
      <c r="AB215" s="103"/>
      <c r="AC215" s="104"/>
      <c r="AD215" s="103"/>
      <c r="AE215" s="103"/>
      <c r="AF215" s="103"/>
      <c r="AG215" s="280"/>
      <c r="AH215" s="1"/>
      <c r="AI215" s="21"/>
      <c r="AJ215" s="21"/>
      <c r="AK215" s="21"/>
      <c r="AL215" s="21"/>
      <c r="AM215" s="21"/>
      <c r="AN215" s="21"/>
    </row>
    <row r="216" spans="1:40" s="53" customFormat="1" ht="12.75" x14ac:dyDescent="0.2">
      <c r="A216" s="48"/>
      <c r="B216" s="335"/>
      <c r="C216" s="236"/>
      <c r="D216" s="236"/>
      <c r="F216" s="13"/>
      <c r="G216" s="13"/>
      <c r="I216" s="326"/>
      <c r="J216" s="21"/>
      <c r="K216" s="21"/>
      <c r="L216" s="13"/>
      <c r="M216" s="50"/>
      <c r="N216" s="98"/>
      <c r="O216" s="50"/>
      <c r="P216" s="98"/>
      <c r="Q216" s="450"/>
      <c r="R216" s="21"/>
      <c r="S216" s="13"/>
      <c r="T216" s="369"/>
      <c r="U216" s="190"/>
      <c r="V216" s="191"/>
      <c r="W216" s="146"/>
      <c r="X216" s="190"/>
      <c r="Y216" s="124"/>
      <c r="Z216" s="169"/>
      <c r="AA216" s="169"/>
      <c r="AB216" s="103"/>
      <c r="AC216" s="104"/>
      <c r="AD216" s="103"/>
      <c r="AE216" s="103"/>
      <c r="AF216" s="103"/>
      <c r="AG216" s="280"/>
      <c r="AH216" s="1"/>
      <c r="AI216" s="21"/>
      <c r="AJ216" s="21"/>
      <c r="AK216" s="21"/>
      <c r="AL216" s="21"/>
      <c r="AM216" s="21"/>
      <c r="AN216" s="21"/>
    </row>
    <row r="217" spans="1:40" s="53" customFormat="1" ht="12.75" x14ac:dyDescent="0.2">
      <c r="A217" s="48"/>
      <c r="B217" s="335"/>
      <c r="C217" s="236"/>
      <c r="D217" s="236"/>
      <c r="F217" s="13"/>
      <c r="G217" s="13"/>
      <c r="I217" s="326"/>
      <c r="J217" s="21"/>
      <c r="K217" s="21"/>
      <c r="L217" s="13"/>
      <c r="M217" s="50"/>
      <c r="N217" s="98"/>
      <c r="O217" s="50"/>
      <c r="P217" s="98"/>
      <c r="Q217" s="450"/>
      <c r="R217" s="21"/>
      <c r="S217" s="13"/>
      <c r="T217" s="369"/>
      <c r="U217" s="190"/>
      <c r="V217" s="191"/>
      <c r="W217" s="146"/>
      <c r="X217" s="190"/>
      <c r="Y217" s="124"/>
      <c r="Z217" s="169"/>
      <c r="AA217" s="169"/>
      <c r="AB217" s="103"/>
      <c r="AC217" s="104"/>
      <c r="AD217" s="103"/>
      <c r="AE217" s="103"/>
      <c r="AF217" s="103"/>
      <c r="AG217" s="280"/>
      <c r="AH217" s="1"/>
      <c r="AI217" s="21"/>
      <c r="AJ217" s="21"/>
      <c r="AK217" s="21"/>
      <c r="AL217" s="21"/>
      <c r="AM217" s="21"/>
      <c r="AN217" s="21"/>
    </row>
    <row r="218" spans="1:40" s="53" customFormat="1" ht="12.75" x14ac:dyDescent="0.2">
      <c r="A218" s="48"/>
      <c r="B218" s="335"/>
      <c r="C218" s="236"/>
      <c r="D218" s="236"/>
      <c r="F218" s="13"/>
      <c r="G218" s="13"/>
      <c r="I218" s="326"/>
      <c r="J218" s="21"/>
      <c r="K218" s="21"/>
      <c r="L218" s="13"/>
      <c r="M218" s="50"/>
      <c r="N218" s="98"/>
      <c r="O218" s="50"/>
      <c r="P218" s="98"/>
      <c r="Q218" s="450"/>
      <c r="R218" s="21"/>
      <c r="S218" s="13"/>
      <c r="T218" s="369"/>
      <c r="U218" s="190"/>
      <c r="V218" s="191"/>
      <c r="W218" s="146"/>
      <c r="X218" s="190"/>
      <c r="Y218" s="124"/>
      <c r="Z218" s="169"/>
      <c r="AA218" s="169"/>
      <c r="AB218" s="103"/>
      <c r="AC218" s="104"/>
      <c r="AD218" s="103"/>
      <c r="AE218" s="103"/>
      <c r="AF218" s="103"/>
      <c r="AG218" s="280"/>
      <c r="AH218" s="1"/>
      <c r="AI218" s="21"/>
      <c r="AJ218" s="21"/>
      <c r="AK218" s="21"/>
      <c r="AL218" s="21"/>
      <c r="AM218" s="21"/>
      <c r="AN218" s="21"/>
    </row>
    <row r="219" spans="1:40" s="53" customFormat="1" ht="12.75" x14ac:dyDescent="0.2">
      <c r="A219" s="48"/>
      <c r="B219" s="335"/>
      <c r="C219" s="236"/>
      <c r="D219" s="236"/>
      <c r="F219" s="13"/>
      <c r="G219" s="13"/>
      <c r="I219" s="326"/>
      <c r="J219" s="21"/>
      <c r="K219" s="21"/>
      <c r="L219" s="13"/>
      <c r="M219" s="50"/>
      <c r="N219" s="98"/>
      <c r="O219" s="50"/>
      <c r="P219" s="98"/>
      <c r="Q219" s="450"/>
      <c r="R219" s="21"/>
      <c r="S219" s="13"/>
      <c r="T219" s="369"/>
      <c r="U219" s="190"/>
      <c r="V219" s="191"/>
      <c r="W219" s="146"/>
      <c r="X219" s="190"/>
      <c r="Y219" s="124"/>
      <c r="Z219" s="169"/>
      <c r="AA219" s="169"/>
      <c r="AB219" s="103"/>
      <c r="AC219" s="104"/>
      <c r="AD219" s="103"/>
      <c r="AE219" s="103"/>
      <c r="AF219" s="103"/>
      <c r="AG219" s="280"/>
      <c r="AH219" s="1"/>
      <c r="AI219" s="21"/>
      <c r="AJ219" s="21"/>
      <c r="AK219" s="21"/>
      <c r="AL219" s="21"/>
      <c r="AM219" s="21"/>
      <c r="AN219" s="21"/>
    </row>
    <row r="220" spans="1:40" s="53" customFormat="1" ht="12.75" x14ac:dyDescent="0.2">
      <c r="A220" s="48"/>
      <c r="B220" s="335"/>
      <c r="C220" s="236"/>
      <c r="D220" s="236"/>
      <c r="F220" s="13"/>
      <c r="G220" s="13"/>
      <c r="I220" s="326"/>
      <c r="J220" s="21"/>
      <c r="K220" s="21"/>
      <c r="L220" s="13"/>
      <c r="M220" s="50"/>
      <c r="N220" s="98"/>
      <c r="O220" s="50"/>
      <c r="P220" s="98"/>
      <c r="Q220" s="450"/>
      <c r="R220" s="21"/>
      <c r="S220" s="13"/>
      <c r="T220" s="369"/>
      <c r="U220" s="190"/>
      <c r="V220" s="191"/>
      <c r="W220" s="146"/>
      <c r="X220" s="190"/>
      <c r="Y220" s="124"/>
      <c r="Z220" s="169"/>
      <c r="AA220" s="169"/>
      <c r="AB220" s="103"/>
      <c r="AC220" s="104"/>
      <c r="AD220" s="103"/>
      <c r="AE220" s="103"/>
      <c r="AF220" s="103"/>
      <c r="AG220" s="280"/>
      <c r="AH220" s="1"/>
      <c r="AI220" s="21"/>
      <c r="AJ220" s="21"/>
      <c r="AK220" s="21"/>
      <c r="AL220" s="21"/>
      <c r="AM220" s="21"/>
      <c r="AN220" s="21"/>
    </row>
    <row r="221" spans="1:40" s="53" customFormat="1" ht="12.75" x14ac:dyDescent="0.2">
      <c r="A221" s="48"/>
      <c r="B221" s="335"/>
      <c r="C221" s="236"/>
      <c r="D221" s="236"/>
      <c r="F221" s="13"/>
      <c r="G221" s="13"/>
      <c r="I221" s="326"/>
      <c r="J221" s="21"/>
      <c r="K221" s="21"/>
      <c r="L221" s="13"/>
      <c r="M221" s="50"/>
      <c r="N221" s="98"/>
      <c r="O221" s="50"/>
      <c r="P221" s="98"/>
      <c r="Q221" s="450"/>
      <c r="R221" s="21"/>
      <c r="S221" s="13"/>
      <c r="T221" s="369"/>
      <c r="U221" s="190"/>
      <c r="V221" s="191"/>
      <c r="W221" s="146"/>
      <c r="X221" s="190"/>
      <c r="Y221" s="124"/>
      <c r="Z221" s="169"/>
      <c r="AA221" s="169"/>
      <c r="AB221" s="103"/>
      <c r="AC221" s="104"/>
      <c r="AD221" s="103"/>
      <c r="AE221" s="103"/>
      <c r="AF221" s="103"/>
      <c r="AG221" s="280"/>
      <c r="AH221" s="1"/>
      <c r="AI221" s="21"/>
      <c r="AJ221" s="21"/>
      <c r="AK221" s="21"/>
      <c r="AL221" s="21"/>
      <c r="AM221" s="21"/>
      <c r="AN221" s="21"/>
    </row>
    <row r="222" spans="1:40" s="53" customFormat="1" ht="12.75" x14ac:dyDescent="0.2">
      <c r="A222" s="48"/>
      <c r="B222" s="335"/>
      <c r="C222" s="236"/>
      <c r="D222" s="236"/>
      <c r="F222" s="13"/>
      <c r="G222" s="13"/>
      <c r="I222" s="326"/>
      <c r="J222" s="21"/>
      <c r="K222" s="21"/>
      <c r="L222" s="13"/>
      <c r="M222" s="50"/>
      <c r="N222" s="98"/>
      <c r="O222" s="50"/>
      <c r="P222" s="98"/>
      <c r="Q222" s="450"/>
      <c r="R222" s="21"/>
      <c r="S222" s="13"/>
      <c r="T222" s="369"/>
      <c r="U222" s="190"/>
      <c r="V222" s="191"/>
      <c r="W222" s="146"/>
      <c r="X222" s="190"/>
      <c r="Y222" s="124"/>
      <c r="Z222" s="169"/>
      <c r="AA222" s="169"/>
      <c r="AB222" s="103"/>
      <c r="AC222" s="104"/>
      <c r="AD222" s="103"/>
      <c r="AE222" s="103"/>
      <c r="AF222" s="103"/>
      <c r="AG222" s="280"/>
      <c r="AH222" s="1"/>
      <c r="AI222" s="21"/>
      <c r="AJ222" s="21"/>
      <c r="AK222" s="21"/>
      <c r="AL222" s="21"/>
      <c r="AM222" s="21"/>
      <c r="AN222" s="21"/>
    </row>
    <row r="223" spans="1:40" s="53" customFormat="1" ht="12.75" x14ac:dyDescent="0.2">
      <c r="A223" s="48"/>
      <c r="B223" s="335"/>
      <c r="C223" s="236"/>
      <c r="D223" s="236"/>
      <c r="F223" s="13"/>
      <c r="G223" s="13"/>
      <c r="I223" s="326"/>
      <c r="J223" s="21"/>
      <c r="K223" s="21"/>
      <c r="L223" s="13"/>
      <c r="M223" s="50"/>
      <c r="N223" s="98"/>
      <c r="O223" s="50"/>
      <c r="P223" s="98"/>
      <c r="Q223" s="450"/>
      <c r="R223" s="21"/>
      <c r="S223" s="13"/>
      <c r="T223" s="369"/>
      <c r="U223" s="190"/>
      <c r="V223" s="191"/>
      <c r="W223" s="146"/>
      <c r="X223" s="190"/>
      <c r="Y223" s="124"/>
      <c r="Z223" s="169"/>
      <c r="AA223" s="169"/>
      <c r="AB223" s="103"/>
      <c r="AC223" s="104"/>
      <c r="AD223" s="103"/>
      <c r="AE223" s="103"/>
      <c r="AF223" s="103"/>
      <c r="AG223" s="280"/>
      <c r="AH223" s="1"/>
      <c r="AI223" s="21"/>
      <c r="AJ223" s="21"/>
      <c r="AK223" s="21"/>
      <c r="AL223" s="21"/>
      <c r="AM223" s="21"/>
      <c r="AN223" s="21"/>
    </row>
    <row r="224" spans="1:40" s="53" customFormat="1" ht="12.75" x14ac:dyDescent="0.2">
      <c r="A224" s="48"/>
      <c r="B224" s="335"/>
      <c r="C224" s="236"/>
      <c r="D224" s="236"/>
      <c r="F224" s="13"/>
      <c r="G224" s="13"/>
      <c r="I224" s="326"/>
      <c r="J224" s="21"/>
      <c r="K224" s="21"/>
      <c r="L224" s="13"/>
      <c r="M224" s="50"/>
      <c r="N224" s="98"/>
      <c r="O224" s="50"/>
      <c r="P224" s="98"/>
      <c r="Q224" s="450"/>
      <c r="R224" s="21"/>
      <c r="S224" s="13"/>
      <c r="T224" s="369"/>
      <c r="U224" s="190"/>
      <c r="V224" s="191"/>
      <c r="W224" s="146"/>
      <c r="X224" s="190"/>
      <c r="Y224" s="124"/>
      <c r="Z224" s="169"/>
      <c r="AA224" s="169"/>
      <c r="AB224" s="103"/>
      <c r="AC224" s="104"/>
      <c r="AD224" s="103"/>
      <c r="AE224" s="103"/>
      <c r="AF224" s="103"/>
      <c r="AG224" s="280"/>
      <c r="AH224" s="1"/>
      <c r="AI224" s="21"/>
      <c r="AJ224" s="21"/>
      <c r="AK224" s="21"/>
      <c r="AL224" s="21"/>
      <c r="AM224" s="21"/>
      <c r="AN224" s="21"/>
    </row>
    <row r="225" spans="1:41" s="53" customFormat="1" ht="12.75" x14ac:dyDescent="0.2">
      <c r="A225" s="48"/>
      <c r="B225" s="335"/>
      <c r="C225" s="236"/>
      <c r="D225" s="236"/>
      <c r="F225" s="13"/>
      <c r="G225" s="13"/>
      <c r="I225" s="326"/>
      <c r="J225" s="21"/>
      <c r="K225" s="21"/>
      <c r="L225" s="13"/>
      <c r="M225" s="50"/>
      <c r="N225" s="98"/>
      <c r="O225" s="50"/>
      <c r="P225" s="98"/>
      <c r="Q225" s="450"/>
      <c r="R225" s="21"/>
      <c r="S225" s="13"/>
      <c r="T225" s="369"/>
      <c r="U225" s="190"/>
      <c r="V225" s="191"/>
      <c r="W225" s="146"/>
      <c r="X225" s="190"/>
      <c r="Y225" s="124"/>
      <c r="Z225" s="169"/>
      <c r="AA225" s="169"/>
      <c r="AB225" s="103"/>
      <c r="AC225" s="104"/>
      <c r="AD225" s="103"/>
      <c r="AE225" s="103"/>
      <c r="AF225" s="103"/>
      <c r="AG225" s="280"/>
      <c r="AH225" s="1"/>
      <c r="AI225" s="21"/>
      <c r="AJ225" s="21"/>
      <c r="AK225" s="21"/>
      <c r="AL225" s="21"/>
      <c r="AM225" s="21"/>
      <c r="AN225" s="21"/>
    </row>
    <row r="226" spans="1:41" s="53" customFormat="1" ht="12.75" x14ac:dyDescent="0.2">
      <c r="A226" s="48"/>
      <c r="B226" s="335"/>
      <c r="C226" s="236"/>
      <c r="D226" s="236"/>
      <c r="F226" s="13"/>
      <c r="G226" s="13"/>
      <c r="I226" s="326"/>
      <c r="J226" s="21"/>
      <c r="K226" s="21"/>
      <c r="L226" s="13"/>
      <c r="M226" s="50"/>
      <c r="N226" s="98"/>
      <c r="O226" s="50"/>
      <c r="P226" s="98"/>
      <c r="Q226" s="450"/>
      <c r="R226" s="21"/>
      <c r="S226" s="13"/>
      <c r="T226" s="369"/>
      <c r="U226" s="190"/>
      <c r="V226" s="191"/>
      <c r="W226" s="146"/>
      <c r="X226" s="190"/>
      <c r="Y226" s="124"/>
      <c r="Z226" s="169"/>
      <c r="AA226" s="169"/>
      <c r="AB226" s="103"/>
      <c r="AC226" s="104"/>
      <c r="AD226" s="103"/>
      <c r="AE226" s="103"/>
      <c r="AF226" s="103"/>
      <c r="AG226" s="280"/>
      <c r="AH226" s="1"/>
      <c r="AI226" s="21"/>
      <c r="AJ226" s="21"/>
      <c r="AK226" s="21"/>
      <c r="AL226" s="21"/>
      <c r="AM226" s="21"/>
      <c r="AN226" s="21"/>
    </row>
    <row r="227" spans="1:41" s="53" customFormat="1" ht="12.75" x14ac:dyDescent="0.2">
      <c r="A227" s="48"/>
      <c r="B227" s="335"/>
      <c r="C227" s="236"/>
      <c r="D227" s="236"/>
      <c r="F227" s="13"/>
      <c r="G227" s="13"/>
      <c r="I227" s="326"/>
      <c r="J227" s="21"/>
      <c r="K227" s="21"/>
      <c r="L227" s="13"/>
      <c r="M227" s="50"/>
      <c r="N227" s="98"/>
      <c r="O227" s="50"/>
      <c r="P227" s="98"/>
      <c r="Q227" s="450"/>
      <c r="R227" s="21"/>
      <c r="S227" s="13"/>
      <c r="T227" s="369"/>
      <c r="U227" s="190"/>
      <c r="V227" s="191"/>
      <c r="W227" s="146"/>
      <c r="X227" s="190"/>
      <c r="Y227" s="124"/>
      <c r="Z227" s="169"/>
      <c r="AA227" s="169"/>
      <c r="AB227" s="103"/>
      <c r="AC227" s="104"/>
      <c r="AD227" s="103"/>
      <c r="AE227" s="103"/>
      <c r="AF227" s="103"/>
      <c r="AG227" s="280"/>
      <c r="AH227" s="1"/>
      <c r="AI227" s="21"/>
      <c r="AJ227" s="21"/>
      <c r="AK227" s="21"/>
      <c r="AL227" s="21"/>
      <c r="AM227" s="21"/>
      <c r="AN227" s="21"/>
    </row>
    <row r="228" spans="1:41" s="53" customFormat="1" ht="12.75" x14ac:dyDescent="0.2">
      <c r="A228" s="48"/>
      <c r="B228" s="335"/>
      <c r="C228" s="236"/>
      <c r="D228" s="236"/>
      <c r="F228" s="13"/>
      <c r="G228" s="13"/>
      <c r="I228" s="326"/>
      <c r="J228" s="21"/>
      <c r="K228" s="21"/>
      <c r="L228" s="13"/>
      <c r="M228" s="50"/>
      <c r="N228" s="98"/>
      <c r="O228" s="50"/>
      <c r="P228" s="98"/>
      <c r="Q228" s="450"/>
      <c r="R228" s="21"/>
      <c r="S228" s="13"/>
      <c r="T228" s="369"/>
      <c r="U228" s="190"/>
      <c r="V228" s="191"/>
      <c r="W228" s="146"/>
      <c r="X228" s="190"/>
      <c r="Y228" s="124"/>
      <c r="Z228" s="169"/>
      <c r="AA228" s="169"/>
      <c r="AB228" s="103"/>
      <c r="AC228" s="104"/>
      <c r="AD228" s="103"/>
      <c r="AE228" s="103"/>
      <c r="AF228" s="103"/>
      <c r="AG228" s="280"/>
      <c r="AH228" s="1"/>
      <c r="AI228" s="21"/>
      <c r="AJ228" s="21"/>
      <c r="AK228" s="21"/>
      <c r="AL228" s="21"/>
      <c r="AM228" s="21"/>
      <c r="AN228" s="21"/>
      <c r="AO228" s="21"/>
    </row>
    <row r="229" spans="1:41" s="53" customFormat="1" ht="12.75" x14ac:dyDescent="0.2">
      <c r="A229" s="48"/>
      <c r="B229" s="335"/>
      <c r="C229" s="236"/>
      <c r="D229" s="236"/>
      <c r="F229" s="13"/>
      <c r="G229" s="13"/>
      <c r="I229" s="326"/>
      <c r="J229" s="21"/>
      <c r="K229" s="21"/>
      <c r="L229" s="13"/>
      <c r="M229" s="50"/>
      <c r="N229" s="98"/>
      <c r="O229" s="50"/>
      <c r="P229" s="98"/>
      <c r="Q229" s="450"/>
      <c r="R229" s="21"/>
      <c r="S229" s="13"/>
      <c r="T229" s="369"/>
      <c r="U229" s="190"/>
      <c r="V229" s="191"/>
      <c r="W229" s="146"/>
      <c r="X229" s="190"/>
      <c r="Y229" s="124"/>
      <c r="Z229" s="169"/>
      <c r="AA229" s="169"/>
      <c r="AB229" s="103"/>
      <c r="AC229" s="104"/>
      <c r="AD229" s="103"/>
      <c r="AE229" s="103"/>
      <c r="AF229" s="103"/>
      <c r="AG229" s="280"/>
      <c r="AH229" s="1"/>
      <c r="AI229" s="21"/>
      <c r="AJ229" s="21"/>
      <c r="AK229" s="21"/>
      <c r="AL229" s="21"/>
      <c r="AM229" s="21"/>
      <c r="AN229" s="21"/>
      <c r="AO229" s="21"/>
    </row>
    <row r="230" spans="1:41" s="53" customFormat="1" ht="12.75" x14ac:dyDescent="0.2">
      <c r="A230" s="48"/>
      <c r="B230" s="335"/>
      <c r="C230" s="236"/>
      <c r="D230" s="236"/>
      <c r="F230" s="13"/>
      <c r="G230" s="13"/>
      <c r="I230" s="326"/>
      <c r="J230" s="21"/>
      <c r="K230" s="21"/>
      <c r="L230" s="13"/>
      <c r="M230" s="50"/>
      <c r="N230" s="98"/>
      <c r="O230" s="50"/>
      <c r="P230" s="98"/>
      <c r="Q230" s="450"/>
      <c r="R230" s="21"/>
      <c r="S230" s="13"/>
      <c r="T230" s="369"/>
      <c r="U230" s="190"/>
      <c r="V230" s="191"/>
      <c r="W230" s="146"/>
      <c r="X230" s="190"/>
      <c r="Y230" s="124"/>
      <c r="Z230" s="169"/>
      <c r="AA230" s="169"/>
      <c r="AB230" s="103"/>
      <c r="AC230" s="104"/>
      <c r="AD230" s="103"/>
      <c r="AE230" s="103"/>
      <c r="AF230" s="103"/>
      <c r="AG230" s="280"/>
      <c r="AH230" s="1"/>
      <c r="AI230" s="21"/>
      <c r="AJ230" s="21"/>
      <c r="AK230" s="21"/>
      <c r="AL230" s="21"/>
      <c r="AM230" s="21"/>
      <c r="AN230" s="21"/>
      <c r="AO230" s="21"/>
    </row>
    <row r="231" spans="1:41" s="53" customFormat="1" ht="12.75" x14ac:dyDescent="0.2">
      <c r="A231" s="48"/>
      <c r="B231" s="335"/>
      <c r="C231" s="236"/>
      <c r="D231" s="236"/>
      <c r="F231" s="13"/>
      <c r="G231" s="13"/>
      <c r="I231" s="326"/>
      <c r="J231" s="21"/>
      <c r="K231" s="21"/>
      <c r="L231" s="13"/>
      <c r="M231" s="50"/>
      <c r="N231" s="98"/>
      <c r="O231" s="50"/>
      <c r="P231" s="98"/>
      <c r="Q231" s="450"/>
      <c r="R231" s="21"/>
      <c r="S231" s="13"/>
      <c r="T231" s="369"/>
      <c r="U231" s="190"/>
      <c r="V231" s="191"/>
      <c r="W231" s="146"/>
      <c r="X231" s="190"/>
      <c r="Y231" s="124"/>
      <c r="Z231" s="169"/>
      <c r="AA231" s="169"/>
      <c r="AB231" s="103"/>
      <c r="AC231" s="104"/>
      <c r="AD231" s="103"/>
      <c r="AE231" s="103"/>
      <c r="AF231" s="103"/>
      <c r="AG231" s="280"/>
      <c r="AH231" s="1"/>
      <c r="AI231" s="21"/>
      <c r="AJ231" s="21"/>
      <c r="AK231" s="21"/>
      <c r="AL231" s="21"/>
      <c r="AM231" s="21"/>
      <c r="AN231" s="21"/>
      <c r="AO231" s="21"/>
    </row>
    <row r="232" spans="1:41" s="53" customFormat="1" ht="12.75" x14ac:dyDescent="0.2">
      <c r="A232" s="48"/>
      <c r="B232" s="335"/>
      <c r="C232" s="236"/>
      <c r="D232" s="236"/>
      <c r="F232" s="13"/>
      <c r="G232" s="13"/>
      <c r="I232" s="326"/>
      <c r="J232" s="21"/>
      <c r="K232" s="21"/>
      <c r="L232" s="13"/>
      <c r="M232" s="50"/>
      <c r="N232" s="98"/>
      <c r="O232" s="50"/>
      <c r="P232" s="98"/>
      <c r="Q232" s="450"/>
      <c r="R232" s="21"/>
      <c r="S232" s="13"/>
      <c r="T232" s="369"/>
      <c r="U232" s="191"/>
      <c r="V232" s="146"/>
      <c r="W232" s="190"/>
      <c r="X232" s="124"/>
      <c r="Y232" s="169"/>
      <c r="Z232" s="169"/>
      <c r="AA232" s="103"/>
      <c r="AB232" s="104"/>
      <c r="AC232" s="103"/>
      <c r="AD232" s="103"/>
      <c r="AE232" s="103"/>
      <c r="AF232" s="124"/>
      <c r="AG232" s="280"/>
      <c r="AH232" s="1"/>
      <c r="AI232" s="21"/>
      <c r="AJ232" s="21"/>
      <c r="AK232" s="21"/>
      <c r="AL232" s="21"/>
      <c r="AM232" s="21"/>
      <c r="AN232" s="21"/>
      <c r="AO232" s="21"/>
    </row>
    <row r="233" spans="1:41" s="53" customFormat="1" ht="12.75" x14ac:dyDescent="0.2">
      <c r="A233" s="48"/>
      <c r="B233" s="335"/>
      <c r="C233" s="236"/>
      <c r="D233" s="236"/>
      <c r="F233" s="13"/>
      <c r="G233" s="13"/>
      <c r="I233" s="326"/>
      <c r="J233" s="21"/>
      <c r="K233" s="21"/>
      <c r="L233" s="13"/>
      <c r="M233" s="50"/>
      <c r="N233" s="98"/>
      <c r="O233" s="50"/>
      <c r="P233" s="98"/>
      <c r="Q233" s="450"/>
      <c r="R233" s="21"/>
      <c r="S233" s="13"/>
      <c r="T233" s="369"/>
      <c r="U233" s="191"/>
      <c r="V233" s="146"/>
      <c r="W233" s="190"/>
      <c r="X233" s="124"/>
      <c r="Y233" s="169"/>
      <c r="Z233" s="169"/>
      <c r="AA233" s="103"/>
      <c r="AB233" s="104"/>
      <c r="AC233" s="103"/>
      <c r="AD233" s="103"/>
      <c r="AE233" s="103"/>
      <c r="AF233" s="124"/>
      <c r="AG233" s="280"/>
      <c r="AH233" s="1"/>
      <c r="AI233" s="21"/>
      <c r="AJ233" s="21"/>
      <c r="AK233" s="21"/>
      <c r="AL233" s="21"/>
      <c r="AM233" s="21"/>
      <c r="AN233" s="21"/>
      <c r="AO233" s="21"/>
    </row>
    <row r="234" spans="1:41" s="53" customFormat="1" ht="12.75" x14ac:dyDescent="0.2">
      <c r="A234" s="48"/>
      <c r="B234" s="335"/>
      <c r="C234" s="236"/>
      <c r="D234" s="236"/>
      <c r="F234" s="13"/>
      <c r="G234" s="13"/>
      <c r="I234" s="326"/>
      <c r="J234" s="21"/>
      <c r="K234" s="21"/>
      <c r="L234" s="13"/>
      <c r="M234" s="50"/>
      <c r="N234" s="98"/>
      <c r="O234" s="50"/>
      <c r="P234" s="98"/>
      <c r="Q234" s="450"/>
      <c r="R234" s="21"/>
      <c r="S234" s="13"/>
      <c r="T234" s="369"/>
      <c r="U234" s="191"/>
      <c r="V234" s="146"/>
      <c r="W234" s="190"/>
      <c r="X234" s="124"/>
      <c r="Y234" s="169"/>
      <c r="Z234" s="169"/>
      <c r="AA234" s="103"/>
      <c r="AB234" s="104"/>
      <c r="AC234" s="103"/>
      <c r="AD234" s="103"/>
      <c r="AE234" s="103"/>
      <c r="AF234" s="124"/>
      <c r="AG234" s="280"/>
      <c r="AH234" s="1"/>
      <c r="AI234" s="21"/>
      <c r="AJ234" s="21"/>
      <c r="AK234" s="21"/>
      <c r="AL234" s="21"/>
      <c r="AM234" s="21"/>
      <c r="AN234" s="21"/>
      <c r="AO234" s="21"/>
    </row>
    <row r="235" spans="1:41" s="53" customFormat="1" ht="12.75" x14ac:dyDescent="0.2">
      <c r="A235" s="48"/>
      <c r="B235" s="335"/>
      <c r="C235" s="236"/>
      <c r="D235" s="236"/>
      <c r="F235" s="13"/>
      <c r="G235" s="13"/>
      <c r="I235" s="326"/>
      <c r="J235" s="21"/>
      <c r="K235" s="21"/>
      <c r="L235" s="13"/>
      <c r="M235" s="50"/>
      <c r="N235" s="98"/>
      <c r="O235" s="50"/>
      <c r="P235" s="98"/>
      <c r="Q235" s="450"/>
      <c r="R235" s="21"/>
      <c r="S235" s="13"/>
      <c r="T235" s="369"/>
      <c r="U235" s="191"/>
      <c r="V235" s="146"/>
      <c r="W235" s="190"/>
      <c r="X235" s="124"/>
      <c r="Y235" s="169"/>
      <c r="Z235" s="169"/>
      <c r="AA235" s="103"/>
      <c r="AB235" s="104"/>
      <c r="AC235" s="103"/>
      <c r="AD235" s="103"/>
      <c r="AE235" s="103"/>
      <c r="AF235" s="124"/>
      <c r="AG235" s="280"/>
      <c r="AH235" s="1"/>
      <c r="AI235" s="21"/>
      <c r="AJ235" s="21"/>
      <c r="AK235" s="21"/>
      <c r="AL235" s="21"/>
      <c r="AM235" s="21"/>
      <c r="AN235" s="21"/>
      <c r="AO235" s="21"/>
    </row>
    <row r="236" spans="1:41" s="53" customFormat="1" ht="12.75" x14ac:dyDescent="0.2">
      <c r="A236" s="48"/>
      <c r="B236" s="335"/>
      <c r="C236" s="236"/>
      <c r="D236" s="236"/>
      <c r="F236" s="13"/>
      <c r="G236" s="13"/>
      <c r="I236" s="326"/>
      <c r="J236" s="21"/>
      <c r="K236" s="21"/>
      <c r="L236" s="13"/>
      <c r="M236" s="50"/>
      <c r="N236" s="98"/>
      <c r="O236" s="50"/>
      <c r="P236" s="98"/>
      <c r="Q236" s="450"/>
      <c r="R236" s="21"/>
      <c r="S236" s="13"/>
      <c r="T236" s="369"/>
      <c r="U236" s="191"/>
      <c r="V236" s="146"/>
      <c r="W236" s="190"/>
      <c r="X236" s="124"/>
      <c r="Y236" s="169"/>
      <c r="Z236" s="169"/>
      <c r="AA236" s="103"/>
      <c r="AB236" s="104"/>
      <c r="AC236" s="103"/>
      <c r="AD236" s="103"/>
      <c r="AE236" s="103"/>
      <c r="AF236" s="124"/>
      <c r="AG236" s="280"/>
      <c r="AH236" s="1"/>
      <c r="AI236" s="21"/>
      <c r="AJ236" s="21"/>
      <c r="AK236" s="21"/>
      <c r="AL236" s="21"/>
      <c r="AM236" s="21"/>
      <c r="AN236" s="21"/>
      <c r="AO236" s="21"/>
    </row>
    <row r="237" spans="1:41" s="53" customFormat="1" ht="12.75" x14ac:dyDescent="0.2">
      <c r="A237" s="48"/>
      <c r="B237" s="335"/>
      <c r="C237" s="236"/>
      <c r="D237" s="236"/>
      <c r="F237" s="13"/>
      <c r="G237" s="13"/>
      <c r="I237" s="326"/>
      <c r="J237" s="21"/>
      <c r="K237" s="21"/>
      <c r="L237" s="13"/>
      <c r="M237" s="50"/>
      <c r="N237" s="98"/>
      <c r="O237" s="50"/>
      <c r="P237" s="98"/>
      <c r="Q237" s="450"/>
      <c r="R237" s="21"/>
      <c r="S237" s="13"/>
      <c r="T237" s="369"/>
      <c r="U237" s="191"/>
      <c r="V237" s="146"/>
      <c r="W237" s="190"/>
      <c r="X237" s="124"/>
      <c r="Y237" s="169"/>
      <c r="Z237" s="169"/>
      <c r="AA237" s="103"/>
      <c r="AB237" s="104"/>
      <c r="AC237" s="103"/>
      <c r="AD237" s="103"/>
      <c r="AE237" s="103"/>
      <c r="AF237" s="124"/>
      <c r="AG237" s="280"/>
      <c r="AH237" s="1"/>
      <c r="AI237" s="21"/>
      <c r="AJ237" s="21"/>
      <c r="AK237" s="21"/>
      <c r="AL237" s="21"/>
      <c r="AM237" s="21"/>
      <c r="AN237" s="21"/>
      <c r="AO237" s="21"/>
    </row>
    <row r="238" spans="1:41" s="53" customFormat="1" ht="12.75" x14ac:dyDescent="0.2">
      <c r="A238" s="48"/>
      <c r="B238" s="335"/>
      <c r="C238" s="236"/>
      <c r="D238" s="236"/>
      <c r="F238" s="13"/>
      <c r="G238" s="13"/>
      <c r="I238" s="326"/>
      <c r="J238" s="21"/>
      <c r="K238" s="21"/>
      <c r="L238" s="13"/>
      <c r="M238" s="50"/>
      <c r="N238" s="98"/>
      <c r="O238" s="50"/>
      <c r="P238" s="98"/>
      <c r="Q238" s="450"/>
      <c r="R238" s="21"/>
      <c r="S238" s="13"/>
      <c r="T238" s="369"/>
      <c r="U238" s="191"/>
      <c r="V238" s="146"/>
      <c r="W238" s="190"/>
      <c r="X238" s="124"/>
      <c r="Y238" s="169"/>
      <c r="Z238" s="169"/>
      <c r="AA238" s="103"/>
      <c r="AB238" s="104"/>
      <c r="AC238" s="103"/>
      <c r="AD238" s="103"/>
      <c r="AE238" s="103"/>
      <c r="AF238" s="124"/>
      <c r="AG238" s="280"/>
      <c r="AH238" s="1"/>
      <c r="AI238" s="21"/>
      <c r="AJ238" s="21"/>
      <c r="AK238" s="21"/>
      <c r="AL238" s="21"/>
      <c r="AM238" s="21"/>
      <c r="AN238" s="21"/>
    </row>
    <row r="239" spans="1:41" s="53" customFormat="1" ht="12.75" x14ac:dyDescent="0.2">
      <c r="A239" s="48"/>
      <c r="B239" s="335"/>
      <c r="C239" s="236"/>
      <c r="D239" s="236"/>
      <c r="F239" s="13"/>
      <c r="G239" s="13"/>
      <c r="I239" s="326"/>
      <c r="J239" s="21"/>
      <c r="K239" s="21"/>
      <c r="L239" s="13"/>
      <c r="M239" s="50"/>
      <c r="N239" s="98"/>
      <c r="O239" s="50"/>
      <c r="P239" s="98"/>
      <c r="Q239" s="300"/>
      <c r="R239" s="21"/>
      <c r="S239" s="13"/>
      <c r="T239" s="369"/>
      <c r="U239" s="191"/>
      <c r="V239" s="146"/>
      <c r="W239" s="190"/>
      <c r="X239" s="124"/>
      <c r="Y239" s="169"/>
      <c r="Z239" s="169"/>
      <c r="AA239" s="103"/>
      <c r="AB239" s="104"/>
      <c r="AC239" s="103"/>
      <c r="AD239" s="103"/>
      <c r="AE239" s="103"/>
      <c r="AF239" s="124"/>
      <c r="AG239" s="280"/>
      <c r="AH239" s="1"/>
      <c r="AI239" s="21"/>
      <c r="AJ239" s="21"/>
      <c r="AK239" s="21"/>
      <c r="AL239" s="21"/>
      <c r="AM239" s="21"/>
      <c r="AN239" s="21"/>
    </row>
    <row r="240" spans="1:41" s="53" customFormat="1" ht="12.75" x14ac:dyDescent="0.2">
      <c r="A240" s="48"/>
      <c r="B240" s="335"/>
      <c r="C240" s="236"/>
      <c r="D240" s="236"/>
      <c r="F240" s="13"/>
      <c r="G240" s="13"/>
      <c r="I240" s="326"/>
      <c r="J240" s="21"/>
      <c r="K240" s="21"/>
      <c r="L240" s="13"/>
      <c r="M240" s="50"/>
      <c r="N240" s="98"/>
      <c r="O240" s="50"/>
      <c r="P240" s="98"/>
      <c r="Q240" s="300"/>
      <c r="R240" s="21"/>
      <c r="S240" s="13"/>
      <c r="T240" s="369"/>
      <c r="U240" s="191"/>
      <c r="V240" s="146"/>
      <c r="W240" s="190"/>
      <c r="X240" s="124"/>
      <c r="Y240" s="169"/>
      <c r="Z240" s="169"/>
      <c r="AA240" s="103"/>
      <c r="AB240" s="104"/>
      <c r="AC240" s="103"/>
      <c r="AD240" s="103"/>
      <c r="AE240" s="103"/>
      <c r="AF240" s="124"/>
      <c r="AG240" s="280"/>
      <c r="AH240" s="1"/>
      <c r="AI240" s="21"/>
      <c r="AJ240" s="21"/>
      <c r="AK240" s="21"/>
      <c r="AL240" s="21"/>
      <c r="AM240" s="21"/>
      <c r="AN240" s="21"/>
    </row>
    <row r="241" spans="1:40" s="53" customFormat="1" ht="12.75" x14ac:dyDescent="0.2">
      <c r="A241" s="48"/>
      <c r="B241" s="335"/>
      <c r="C241" s="236"/>
      <c r="D241" s="236"/>
      <c r="F241" s="13"/>
      <c r="G241" s="13"/>
      <c r="I241" s="326"/>
      <c r="J241" s="21"/>
      <c r="K241" s="21"/>
      <c r="L241" s="13"/>
      <c r="M241" s="50"/>
      <c r="N241" s="98"/>
      <c r="O241" s="50"/>
      <c r="P241" s="98"/>
      <c r="Q241" s="300"/>
      <c r="R241" s="21"/>
      <c r="S241" s="13"/>
      <c r="T241" s="369"/>
      <c r="U241" s="191"/>
      <c r="V241" s="146"/>
      <c r="W241" s="190"/>
      <c r="X241" s="124"/>
      <c r="Y241" s="169"/>
      <c r="Z241" s="169"/>
      <c r="AA241" s="103"/>
      <c r="AB241" s="104"/>
      <c r="AC241" s="103"/>
      <c r="AD241" s="103"/>
      <c r="AE241" s="103"/>
      <c r="AF241" s="124"/>
      <c r="AG241" s="280"/>
      <c r="AH241" s="1"/>
      <c r="AI241" s="21"/>
      <c r="AJ241" s="21"/>
      <c r="AK241" s="21"/>
      <c r="AL241" s="21"/>
      <c r="AM241" s="21"/>
      <c r="AN241" s="21"/>
    </row>
    <row r="242" spans="1:40" s="53" customFormat="1" ht="12.75" x14ac:dyDescent="0.2">
      <c r="A242" s="48"/>
      <c r="B242" s="335"/>
      <c r="C242" s="236"/>
      <c r="D242" s="236"/>
      <c r="F242" s="13"/>
      <c r="G242" s="13"/>
      <c r="I242" s="326"/>
      <c r="J242" s="21"/>
      <c r="K242" s="21"/>
      <c r="L242" s="13"/>
      <c r="M242" s="50"/>
      <c r="N242" s="98"/>
      <c r="O242" s="50"/>
      <c r="P242" s="98"/>
      <c r="Q242" s="300"/>
      <c r="R242" s="21"/>
      <c r="S242" s="13"/>
      <c r="T242" s="369"/>
      <c r="U242" s="191"/>
      <c r="V242" s="146"/>
      <c r="W242" s="190"/>
      <c r="X242" s="124"/>
      <c r="Y242" s="169"/>
      <c r="Z242" s="169"/>
      <c r="AA242" s="103"/>
      <c r="AB242" s="104"/>
      <c r="AC242" s="103"/>
      <c r="AD242" s="103"/>
      <c r="AE242" s="103"/>
      <c r="AF242" s="124"/>
      <c r="AG242" s="280"/>
      <c r="AH242" s="1"/>
      <c r="AI242" s="21"/>
      <c r="AJ242" s="21"/>
      <c r="AK242" s="21"/>
      <c r="AL242" s="21"/>
      <c r="AM242" s="21"/>
      <c r="AN242" s="21"/>
    </row>
    <row r="243" spans="1:40" s="53" customFormat="1" ht="12.75" x14ac:dyDescent="0.2">
      <c r="A243" s="48"/>
      <c r="B243" s="335"/>
      <c r="C243" s="236"/>
      <c r="D243" s="236"/>
      <c r="F243" s="13"/>
      <c r="G243" s="13"/>
      <c r="I243" s="326"/>
      <c r="J243" s="21"/>
      <c r="K243" s="21"/>
      <c r="L243" s="13"/>
      <c r="M243" s="50"/>
      <c r="N243" s="98"/>
      <c r="O243" s="50"/>
      <c r="P243" s="98"/>
      <c r="Q243" s="300"/>
      <c r="R243" s="21"/>
      <c r="S243" s="13"/>
      <c r="T243" s="369"/>
      <c r="U243" s="191"/>
      <c r="V243" s="146"/>
      <c r="W243" s="190"/>
      <c r="X243" s="124"/>
      <c r="Y243" s="169"/>
      <c r="Z243" s="169"/>
      <c r="AA243" s="103"/>
      <c r="AB243" s="104"/>
      <c r="AC243" s="103"/>
      <c r="AD243" s="103"/>
      <c r="AE243" s="103"/>
      <c r="AF243" s="124"/>
      <c r="AG243" s="280"/>
      <c r="AH243" s="1"/>
      <c r="AI243" s="21"/>
      <c r="AJ243" s="21"/>
      <c r="AK243" s="21"/>
      <c r="AL243" s="21"/>
      <c r="AM243" s="21"/>
      <c r="AN243" s="21"/>
    </row>
    <row r="244" spans="1:40" s="53" customFormat="1" ht="12.75" x14ac:dyDescent="0.2">
      <c r="A244" s="48"/>
      <c r="B244" s="335"/>
      <c r="C244" s="236"/>
      <c r="D244" s="236"/>
      <c r="F244" s="13"/>
      <c r="G244" s="13"/>
      <c r="I244" s="326"/>
      <c r="J244" s="21"/>
      <c r="K244" s="21"/>
      <c r="L244" s="13"/>
      <c r="M244" s="50"/>
      <c r="N244" s="98"/>
      <c r="O244" s="50"/>
      <c r="P244" s="98"/>
      <c r="Q244" s="300"/>
      <c r="R244" s="21"/>
      <c r="S244" s="13"/>
      <c r="T244" s="369"/>
      <c r="U244" s="191"/>
      <c r="V244" s="146"/>
      <c r="W244" s="190"/>
      <c r="X244" s="124"/>
      <c r="Y244" s="169"/>
      <c r="Z244" s="169"/>
      <c r="AA244" s="103"/>
      <c r="AB244" s="104"/>
      <c r="AC244" s="103"/>
      <c r="AD244" s="103"/>
      <c r="AE244" s="103"/>
      <c r="AF244" s="124"/>
      <c r="AG244" s="280"/>
      <c r="AH244" s="1"/>
      <c r="AI244" s="21"/>
      <c r="AJ244" s="21"/>
      <c r="AK244" s="21"/>
      <c r="AL244" s="21"/>
      <c r="AM244" s="21"/>
      <c r="AN244" s="21"/>
    </row>
    <row r="245" spans="1:40" s="53" customFormat="1" ht="12.75" x14ac:dyDescent="0.2">
      <c r="A245" s="48"/>
      <c r="B245" s="335"/>
      <c r="C245" s="236"/>
      <c r="D245" s="236"/>
      <c r="F245" s="13"/>
      <c r="G245" s="13"/>
      <c r="I245" s="326"/>
      <c r="J245" s="21"/>
      <c r="K245" s="21"/>
      <c r="L245" s="13"/>
      <c r="M245" s="50"/>
      <c r="N245" s="98"/>
      <c r="O245" s="50"/>
      <c r="P245" s="98"/>
      <c r="Q245" s="300"/>
      <c r="R245" s="21"/>
      <c r="S245" s="13"/>
      <c r="T245" s="369"/>
      <c r="U245" s="191"/>
      <c r="V245" s="146"/>
      <c r="W245" s="190"/>
      <c r="X245" s="124"/>
      <c r="Y245" s="169"/>
      <c r="Z245" s="169"/>
      <c r="AA245" s="103"/>
      <c r="AB245" s="104"/>
      <c r="AC245" s="103"/>
      <c r="AD245" s="103"/>
      <c r="AE245" s="103"/>
      <c r="AF245" s="124"/>
      <c r="AG245" s="280"/>
      <c r="AH245" s="1"/>
      <c r="AI245" s="21"/>
      <c r="AJ245" s="21"/>
      <c r="AK245" s="21"/>
      <c r="AL245" s="21"/>
      <c r="AM245" s="21"/>
      <c r="AN245" s="21"/>
    </row>
    <row r="246" spans="1:40" s="53" customFormat="1" ht="12.75" x14ac:dyDescent="0.2">
      <c r="A246" s="48"/>
      <c r="B246" s="335"/>
      <c r="C246" s="236"/>
      <c r="D246" s="236"/>
      <c r="F246" s="13"/>
      <c r="G246" s="13"/>
      <c r="I246" s="326"/>
      <c r="J246" s="21"/>
      <c r="K246" s="21"/>
      <c r="L246" s="13"/>
      <c r="M246" s="50"/>
      <c r="N246" s="98"/>
      <c r="O246" s="50"/>
      <c r="P246" s="50"/>
      <c r="Q246" s="300"/>
      <c r="R246" s="21"/>
      <c r="S246" s="13"/>
      <c r="T246" s="369"/>
      <c r="U246" s="191"/>
      <c r="V246" s="146"/>
      <c r="W246" s="190"/>
      <c r="X246" s="124"/>
      <c r="Y246" s="169"/>
      <c r="Z246" s="169"/>
      <c r="AA246" s="103"/>
      <c r="AB246" s="104"/>
      <c r="AC246" s="103"/>
      <c r="AD246" s="103"/>
      <c r="AE246" s="103"/>
      <c r="AF246" s="124"/>
      <c r="AG246" s="280"/>
      <c r="AH246" s="1"/>
      <c r="AI246" s="21"/>
      <c r="AJ246" s="21"/>
      <c r="AK246" s="21"/>
      <c r="AL246" s="21"/>
      <c r="AM246" s="21"/>
      <c r="AN246" s="21"/>
    </row>
    <row r="247" spans="1:40" s="53" customFormat="1" ht="12.75" x14ac:dyDescent="0.2">
      <c r="A247" s="48"/>
      <c r="B247" s="335"/>
      <c r="C247" s="236"/>
      <c r="D247" s="236"/>
      <c r="F247" s="13"/>
      <c r="G247" s="13"/>
      <c r="I247" s="326"/>
      <c r="J247" s="21"/>
      <c r="K247" s="21"/>
      <c r="L247" s="13"/>
      <c r="M247" s="50"/>
      <c r="N247" s="98"/>
      <c r="O247" s="50"/>
      <c r="P247" s="50"/>
      <c r="Q247" s="300"/>
      <c r="R247" s="21"/>
      <c r="S247" s="13"/>
      <c r="T247" s="369"/>
      <c r="U247" s="191"/>
      <c r="V247" s="146"/>
      <c r="W247" s="190"/>
      <c r="X247" s="124"/>
      <c r="Y247" s="169"/>
      <c r="Z247" s="169"/>
      <c r="AA247" s="103"/>
      <c r="AB247" s="104"/>
      <c r="AC247" s="103"/>
      <c r="AD247" s="103"/>
      <c r="AE247" s="103"/>
      <c r="AF247" s="124"/>
      <c r="AG247" s="280"/>
      <c r="AH247" s="1"/>
      <c r="AI247" s="21"/>
      <c r="AJ247" s="21"/>
      <c r="AK247" s="21"/>
      <c r="AL247" s="21"/>
      <c r="AM247" s="21"/>
      <c r="AN247" s="21"/>
    </row>
    <row r="248" spans="1:40" s="53" customFormat="1" ht="12.75" x14ac:dyDescent="0.2">
      <c r="A248" s="48"/>
      <c r="B248" s="335"/>
      <c r="C248" s="236"/>
      <c r="D248" s="236"/>
      <c r="F248" s="13"/>
      <c r="G248" s="13"/>
      <c r="I248" s="326"/>
      <c r="J248" s="21"/>
      <c r="K248" s="21"/>
      <c r="L248" s="13"/>
      <c r="M248" s="50"/>
      <c r="N248" s="98"/>
      <c r="O248" s="50"/>
      <c r="P248" s="50"/>
      <c r="Q248" s="300"/>
      <c r="R248" s="21"/>
      <c r="S248" s="13"/>
      <c r="T248" s="369"/>
      <c r="U248" s="191"/>
      <c r="V248" s="146"/>
      <c r="W248" s="190"/>
      <c r="X248" s="124"/>
      <c r="Y248" s="169"/>
      <c r="Z248" s="169"/>
      <c r="AA248" s="103"/>
      <c r="AB248" s="104"/>
      <c r="AC248" s="103"/>
      <c r="AD248" s="103"/>
      <c r="AE248" s="103"/>
      <c r="AF248" s="124"/>
      <c r="AG248" s="280"/>
      <c r="AH248" s="1"/>
      <c r="AI248" s="21"/>
      <c r="AJ248" s="21"/>
      <c r="AK248" s="21"/>
      <c r="AL248" s="21"/>
      <c r="AM248" s="21"/>
      <c r="AN248" s="21"/>
    </row>
    <row r="249" spans="1:40" s="53" customFormat="1" ht="12.75" x14ac:dyDescent="0.2">
      <c r="A249" s="48"/>
      <c r="B249" s="335"/>
      <c r="C249" s="236"/>
      <c r="D249" s="236"/>
      <c r="F249" s="13"/>
      <c r="G249" s="13"/>
      <c r="I249" s="326"/>
      <c r="J249" s="21"/>
      <c r="K249" s="21"/>
      <c r="L249" s="13"/>
      <c r="M249" s="50"/>
      <c r="N249" s="98"/>
      <c r="O249" s="50"/>
      <c r="P249" s="50"/>
      <c r="Q249" s="300"/>
      <c r="R249" s="21"/>
      <c r="S249" s="13"/>
      <c r="T249" s="369"/>
      <c r="U249" s="191"/>
      <c r="V249" s="146"/>
      <c r="W249" s="190"/>
      <c r="X249" s="124"/>
      <c r="Y249" s="169"/>
      <c r="Z249" s="169"/>
      <c r="AA249" s="103"/>
      <c r="AB249" s="104"/>
      <c r="AC249" s="103"/>
      <c r="AD249" s="103"/>
      <c r="AE249" s="103"/>
      <c r="AF249" s="124"/>
      <c r="AG249" s="280"/>
      <c r="AH249" s="1"/>
      <c r="AI249" s="21"/>
      <c r="AJ249" s="21"/>
      <c r="AK249" s="21"/>
      <c r="AL249" s="21"/>
      <c r="AM249" s="21"/>
      <c r="AN249" s="21"/>
    </row>
    <row r="250" spans="1:40" s="53" customFormat="1" ht="12.75" x14ac:dyDescent="0.2">
      <c r="A250" s="48"/>
      <c r="B250" s="335"/>
      <c r="C250" s="236"/>
      <c r="D250" s="236"/>
      <c r="F250" s="13"/>
      <c r="G250" s="13"/>
      <c r="I250" s="326"/>
      <c r="J250" s="21"/>
      <c r="K250" s="21"/>
      <c r="L250" s="13"/>
      <c r="M250" s="50"/>
      <c r="N250" s="98"/>
      <c r="O250" s="50"/>
      <c r="P250" s="50"/>
      <c r="Q250" s="300"/>
      <c r="R250" s="21"/>
      <c r="S250" s="13"/>
      <c r="T250" s="369"/>
      <c r="U250" s="191"/>
      <c r="V250" s="146"/>
      <c r="W250" s="190"/>
      <c r="X250" s="124"/>
      <c r="Y250" s="169"/>
      <c r="Z250" s="169"/>
      <c r="AA250" s="103"/>
      <c r="AB250" s="104"/>
      <c r="AC250" s="103"/>
      <c r="AD250" s="103"/>
      <c r="AE250" s="103"/>
      <c r="AF250" s="124"/>
      <c r="AG250" s="280"/>
      <c r="AH250" s="1"/>
      <c r="AI250" s="21"/>
      <c r="AJ250" s="21"/>
      <c r="AK250" s="21"/>
      <c r="AL250" s="21"/>
      <c r="AM250" s="21"/>
      <c r="AN250" s="21"/>
    </row>
    <row r="251" spans="1:40" s="53" customFormat="1" ht="12.75" x14ac:dyDescent="0.2">
      <c r="A251" s="48"/>
      <c r="B251" s="335"/>
      <c r="C251" s="236"/>
      <c r="D251" s="236"/>
      <c r="F251" s="13"/>
      <c r="G251" s="13"/>
      <c r="I251" s="326"/>
      <c r="J251" s="21"/>
      <c r="K251" s="21"/>
      <c r="L251" s="13"/>
      <c r="M251" s="50"/>
      <c r="N251" s="98"/>
      <c r="O251" s="50"/>
      <c r="P251" s="50"/>
      <c r="Q251" s="300"/>
      <c r="R251" s="21"/>
      <c r="S251" s="13"/>
      <c r="T251" s="190"/>
      <c r="U251" s="191"/>
      <c r="V251" s="146"/>
      <c r="W251" s="190"/>
      <c r="X251" s="124"/>
      <c r="Y251" s="169"/>
      <c r="Z251" s="169"/>
      <c r="AA251" s="103"/>
      <c r="AB251" s="104"/>
      <c r="AC251" s="103"/>
      <c r="AD251" s="103"/>
      <c r="AE251" s="103"/>
      <c r="AF251" s="124"/>
      <c r="AG251" s="280"/>
      <c r="AH251" s="1"/>
      <c r="AI251" s="21"/>
      <c r="AJ251" s="21"/>
      <c r="AK251" s="21"/>
      <c r="AL251" s="21"/>
      <c r="AM251" s="21"/>
      <c r="AN251" s="21"/>
    </row>
    <row r="252" spans="1:40" s="53" customFormat="1" ht="12.75" x14ac:dyDescent="0.2">
      <c r="A252" s="48"/>
      <c r="B252" s="335"/>
      <c r="C252" s="236"/>
      <c r="D252" s="236"/>
      <c r="F252" s="13"/>
      <c r="G252" s="13"/>
      <c r="I252" s="326"/>
      <c r="J252" s="21"/>
      <c r="K252" s="21"/>
      <c r="L252" s="13"/>
      <c r="M252" s="50"/>
      <c r="N252" s="98"/>
      <c r="O252" s="50"/>
      <c r="P252" s="50"/>
      <c r="Q252" s="300"/>
      <c r="R252" s="21"/>
      <c r="S252" s="13"/>
      <c r="T252" s="190"/>
      <c r="U252" s="191"/>
      <c r="V252" s="146"/>
      <c r="W252" s="190"/>
      <c r="X252" s="124"/>
      <c r="Y252" s="169"/>
      <c r="Z252" s="169"/>
      <c r="AA252" s="103"/>
      <c r="AB252" s="104"/>
      <c r="AC252" s="103"/>
      <c r="AD252" s="103"/>
      <c r="AE252" s="103"/>
      <c r="AF252" s="124"/>
      <c r="AG252" s="280"/>
      <c r="AH252" s="1"/>
      <c r="AI252" s="21"/>
      <c r="AJ252" s="21"/>
      <c r="AK252" s="21"/>
      <c r="AL252" s="21"/>
      <c r="AM252" s="21"/>
      <c r="AN252" s="21"/>
    </row>
    <row r="253" spans="1:40" s="53" customFormat="1" ht="12.75" x14ac:dyDescent="0.2">
      <c r="A253" s="48"/>
      <c r="B253" s="335"/>
      <c r="C253" s="236"/>
      <c r="D253" s="236"/>
      <c r="F253" s="13"/>
      <c r="G253" s="13"/>
      <c r="I253" s="326"/>
      <c r="J253" s="21"/>
      <c r="K253" s="21"/>
      <c r="L253" s="13"/>
      <c r="M253" s="50"/>
      <c r="N253" s="98"/>
      <c r="O253" s="50"/>
      <c r="P253" s="50"/>
      <c r="Q253" s="300"/>
      <c r="R253" s="21"/>
      <c r="S253" s="13"/>
      <c r="T253" s="190"/>
      <c r="U253" s="191"/>
      <c r="V253" s="146"/>
      <c r="W253" s="190"/>
      <c r="X253" s="124"/>
      <c r="Y253" s="169"/>
      <c r="Z253" s="169"/>
      <c r="AA253" s="103"/>
      <c r="AB253" s="104"/>
      <c r="AC253" s="103"/>
      <c r="AD253" s="103"/>
      <c r="AE253" s="103"/>
      <c r="AF253" s="124"/>
      <c r="AG253" s="280"/>
      <c r="AH253" s="1"/>
      <c r="AI253" s="21"/>
      <c r="AJ253" s="21"/>
      <c r="AK253" s="21"/>
      <c r="AL253" s="21"/>
      <c r="AM253" s="21"/>
      <c r="AN253" s="21"/>
    </row>
    <row r="254" spans="1:40" s="53" customFormat="1" ht="12.75" x14ac:dyDescent="0.2">
      <c r="A254" s="48"/>
      <c r="B254" s="335"/>
      <c r="C254" s="236"/>
      <c r="D254" s="236"/>
      <c r="F254" s="13"/>
      <c r="G254" s="13"/>
      <c r="I254" s="326"/>
      <c r="J254" s="21"/>
      <c r="K254" s="21"/>
      <c r="L254" s="13"/>
      <c r="M254" s="50"/>
      <c r="N254" s="98"/>
      <c r="O254" s="50"/>
      <c r="P254" s="50"/>
      <c r="Q254" s="300"/>
      <c r="R254" s="21"/>
      <c r="S254" s="13"/>
      <c r="T254" s="190"/>
      <c r="U254" s="191"/>
      <c r="V254" s="146"/>
      <c r="W254" s="190"/>
      <c r="X254" s="124"/>
      <c r="Y254" s="169"/>
      <c r="Z254" s="169"/>
      <c r="AA254" s="103"/>
      <c r="AB254" s="104"/>
      <c r="AC254" s="103"/>
      <c r="AD254" s="103"/>
      <c r="AE254" s="103"/>
      <c r="AF254" s="124"/>
      <c r="AG254" s="280"/>
      <c r="AH254" s="1"/>
      <c r="AI254" s="21"/>
      <c r="AJ254" s="21"/>
      <c r="AK254" s="21"/>
      <c r="AL254" s="21"/>
      <c r="AM254" s="21"/>
      <c r="AN254" s="21"/>
    </row>
    <row r="255" spans="1:40" s="53" customFormat="1" ht="12.75" x14ac:dyDescent="0.2">
      <c r="A255" s="48"/>
      <c r="B255" s="335"/>
      <c r="C255" s="236"/>
      <c r="D255" s="236"/>
      <c r="F255" s="13"/>
      <c r="G255" s="13"/>
      <c r="I255" s="326"/>
      <c r="J255" s="21"/>
      <c r="K255" s="21"/>
      <c r="L255" s="13"/>
      <c r="M255" s="50"/>
      <c r="N255" s="98"/>
      <c r="O255" s="50"/>
      <c r="P255" s="50"/>
      <c r="Q255" s="300"/>
      <c r="R255" s="21"/>
      <c r="S255" s="13"/>
      <c r="T255" s="190"/>
      <c r="U255" s="191"/>
      <c r="V255" s="146"/>
      <c r="W255" s="190"/>
      <c r="X255" s="124"/>
      <c r="Y255" s="169"/>
      <c r="Z255" s="169"/>
      <c r="AA255" s="103"/>
      <c r="AB255" s="104"/>
      <c r="AC255" s="103"/>
      <c r="AD255" s="103"/>
      <c r="AE255" s="103"/>
      <c r="AF255" s="124"/>
      <c r="AG255" s="280"/>
      <c r="AH255" s="1"/>
      <c r="AI255" s="21"/>
      <c r="AJ255" s="21"/>
      <c r="AK255" s="21"/>
      <c r="AL255" s="21"/>
      <c r="AM255" s="21"/>
      <c r="AN255" s="21"/>
    </row>
    <row r="256" spans="1:40" s="53" customFormat="1" ht="12.75" x14ac:dyDescent="0.2">
      <c r="A256" s="48"/>
      <c r="B256" s="335"/>
      <c r="C256" s="236"/>
      <c r="D256" s="236"/>
      <c r="F256" s="13"/>
      <c r="G256" s="13"/>
      <c r="I256" s="326"/>
      <c r="J256" s="21"/>
      <c r="K256" s="21"/>
      <c r="L256" s="13"/>
      <c r="M256" s="50"/>
      <c r="N256" s="98"/>
      <c r="O256" s="50"/>
      <c r="P256" s="50"/>
      <c r="Q256" s="300"/>
      <c r="R256" s="21"/>
      <c r="S256" s="13"/>
      <c r="T256" s="190"/>
      <c r="U256" s="191"/>
      <c r="V256" s="146"/>
      <c r="W256" s="190"/>
      <c r="X256" s="124"/>
      <c r="Y256" s="169"/>
      <c r="Z256" s="169"/>
      <c r="AA256" s="103"/>
      <c r="AB256" s="104"/>
      <c r="AC256" s="103"/>
      <c r="AD256" s="103"/>
      <c r="AE256" s="103"/>
      <c r="AF256" s="124"/>
      <c r="AG256" s="280"/>
      <c r="AH256" s="1"/>
      <c r="AI256" s="21"/>
      <c r="AJ256" s="21"/>
      <c r="AK256" s="21"/>
      <c r="AL256" s="21"/>
      <c r="AM256" s="21"/>
      <c r="AN256" s="21"/>
    </row>
    <row r="257" spans="1:43" s="53" customFormat="1" ht="12.75" x14ac:dyDescent="0.2">
      <c r="A257" s="48"/>
      <c r="B257" s="335"/>
      <c r="C257" s="236"/>
      <c r="D257" s="236"/>
      <c r="F257" s="13"/>
      <c r="G257" s="13"/>
      <c r="I257" s="326"/>
      <c r="J257" s="21"/>
      <c r="K257" s="21"/>
      <c r="L257" s="13"/>
      <c r="M257" s="50"/>
      <c r="N257" s="98"/>
      <c r="O257" s="50"/>
      <c r="P257" s="50"/>
      <c r="Q257" s="300"/>
      <c r="R257" s="21"/>
      <c r="S257" s="13"/>
      <c r="T257" s="30"/>
      <c r="U257" s="191"/>
      <c r="V257" s="146"/>
      <c r="W257" s="190"/>
      <c r="X257" s="124"/>
      <c r="Y257" s="169"/>
      <c r="Z257" s="169"/>
      <c r="AA257" s="103"/>
      <c r="AB257" s="104"/>
      <c r="AC257" s="103"/>
      <c r="AD257" s="103"/>
      <c r="AE257" s="103"/>
      <c r="AF257" s="124"/>
      <c r="AG257" s="280"/>
      <c r="AH257" s="1"/>
      <c r="AI257" s="21"/>
      <c r="AJ257" s="21"/>
      <c r="AK257" s="21"/>
      <c r="AL257" s="21"/>
      <c r="AM257" s="21"/>
      <c r="AN257" s="21"/>
    </row>
    <row r="258" spans="1:43" s="53" customFormat="1" ht="12.75" x14ac:dyDescent="0.2">
      <c r="A258" s="48"/>
      <c r="B258" s="335"/>
      <c r="C258" s="236"/>
      <c r="D258" s="236"/>
      <c r="F258" s="13"/>
      <c r="G258" s="13"/>
      <c r="I258" s="326"/>
      <c r="J258" s="21"/>
      <c r="K258" s="21"/>
      <c r="L258" s="13"/>
      <c r="M258" s="50"/>
      <c r="N258" s="98"/>
      <c r="O258" s="50"/>
      <c r="P258" s="50"/>
      <c r="Q258" s="300"/>
      <c r="R258" s="21"/>
      <c r="S258" s="13"/>
      <c r="T258" s="30"/>
      <c r="U258" s="191"/>
      <c r="V258" s="146"/>
      <c r="W258" s="190"/>
      <c r="X258" s="124"/>
      <c r="Y258" s="169"/>
      <c r="Z258" s="169"/>
      <c r="AA258" s="103"/>
      <c r="AB258" s="104"/>
      <c r="AC258" s="103"/>
      <c r="AD258" s="103"/>
      <c r="AE258" s="103"/>
      <c r="AF258" s="124"/>
      <c r="AG258" s="280"/>
      <c r="AH258" s="1"/>
      <c r="AI258" s="21"/>
      <c r="AJ258" s="21"/>
      <c r="AK258" s="21"/>
      <c r="AL258" s="21"/>
      <c r="AM258" s="21"/>
      <c r="AN258" s="21"/>
    </row>
    <row r="259" spans="1:43" s="53" customFormat="1" ht="12.75" x14ac:dyDescent="0.2">
      <c r="A259" s="48"/>
      <c r="B259" s="335"/>
      <c r="C259" s="236"/>
      <c r="D259" s="236"/>
      <c r="F259" s="13"/>
      <c r="G259" s="13"/>
      <c r="I259" s="326"/>
      <c r="J259" s="21"/>
      <c r="K259" s="21"/>
      <c r="L259" s="13"/>
      <c r="M259" s="50"/>
      <c r="N259" s="98"/>
      <c r="O259" s="50"/>
      <c r="P259" s="50"/>
      <c r="Q259" s="300"/>
      <c r="R259" s="21"/>
      <c r="S259" s="13"/>
      <c r="T259" s="30"/>
      <c r="U259" s="191"/>
      <c r="V259" s="146"/>
      <c r="W259" s="190"/>
      <c r="X259" s="124"/>
      <c r="Y259" s="169"/>
      <c r="Z259" s="169"/>
      <c r="AA259" s="103"/>
      <c r="AB259" s="104"/>
      <c r="AC259" s="103"/>
      <c r="AD259" s="103"/>
      <c r="AE259" s="103"/>
      <c r="AF259" s="124"/>
      <c r="AG259" s="280"/>
      <c r="AH259" s="1"/>
      <c r="AI259" s="21"/>
      <c r="AJ259" s="21"/>
      <c r="AK259" s="21"/>
      <c r="AL259" s="21"/>
      <c r="AM259" s="21"/>
      <c r="AN259" s="21"/>
    </row>
    <row r="260" spans="1:43" s="53" customFormat="1" ht="12.75" x14ac:dyDescent="0.2">
      <c r="A260" s="48"/>
      <c r="B260" s="335"/>
      <c r="C260" s="236"/>
      <c r="D260" s="236"/>
      <c r="F260" s="13"/>
      <c r="G260" s="13"/>
      <c r="I260" s="326"/>
      <c r="J260" s="21"/>
      <c r="K260" s="21"/>
      <c r="L260" s="13"/>
      <c r="M260" s="50"/>
      <c r="N260" s="98"/>
      <c r="O260" s="50"/>
      <c r="P260" s="50"/>
      <c r="Q260" s="300"/>
      <c r="R260" s="21"/>
      <c r="S260" s="13"/>
      <c r="T260" s="30"/>
      <c r="U260" s="191"/>
      <c r="V260" s="146"/>
      <c r="W260" s="190"/>
      <c r="X260" s="124"/>
      <c r="Y260" s="169"/>
      <c r="Z260" s="169"/>
      <c r="AA260" s="103"/>
      <c r="AB260" s="104"/>
      <c r="AC260" s="103"/>
      <c r="AD260" s="103"/>
      <c r="AE260" s="103"/>
      <c r="AF260" s="124"/>
      <c r="AG260" s="280"/>
      <c r="AH260" s="1"/>
      <c r="AI260" s="21"/>
      <c r="AJ260" s="21"/>
      <c r="AK260" s="21"/>
      <c r="AL260" s="21"/>
      <c r="AM260" s="21"/>
      <c r="AN260" s="21"/>
    </row>
    <row r="261" spans="1:43" s="53" customFormat="1" ht="12.75" x14ac:dyDescent="0.2">
      <c r="A261" s="48"/>
      <c r="B261" s="335"/>
      <c r="C261" s="236"/>
      <c r="D261" s="236"/>
      <c r="F261" s="13"/>
      <c r="G261" s="13"/>
      <c r="I261" s="326"/>
      <c r="J261" s="21"/>
      <c r="K261" s="21"/>
      <c r="L261" s="13"/>
      <c r="M261" s="50"/>
      <c r="N261" s="98"/>
      <c r="O261" s="50"/>
      <c r="P261" s="50"/>
      <c r="Q261" s="300"/>
      <c r="R261" s="21"/>
      <c r="S261" s="13"/>
      <c r="T261" s="30"/>
      <c r="U261" s="191"/>
      <c r="V261" s="146"/>
      <c r="W261" s="190"/>
      <c r="X261" s="124"/>
      <c r="Y261" s="169"/>
      <c r="Z261" s="169"/>
      <c r="AA261" s="103"/>
      <c r="AB261" s="104"/>
      <c r="AC261" s="103"/>
      <c r="AD261" s="103"/>
      <c r="AE261" s="103"/>
      <c r="AF261" s="124"/>
      <c r="AG261" s="280"/>
      <c r="AH261" s="1"/>
      <c r="AI261" s="21"/>
      <c r="AJ261" s="21"/>
      <c r="AK261" s="21"/>
      <c r="AL261" s="21"/>
      <c r="AM261" s="21"/>
      <c r="AN261" s="21"/>
    </row>
    <row r="262" spans="1:43" s="53" customFormat="1" ht="12.75" x14ac:dyDescent="0.2">
      <c r="A262" s="48"/>
      <c r="B262" s="335"/>
      <c r="C262" s="236"/>
      <c r="D262" s="236"/>
      <c r="F262" s="13"/>
      <c r="G262" s="13"/>
      <c r="I262" s="326"/>
      <c r="J262" s="21"/>
      <c r="K262" s="21"/>
      <c r="L262" s="13"/>
      <c r="M262" s="50"/>
      <c r="N262" s="98"/>
      <c r="O262" s="50"/>
      <c r="P262" s="50"/>
      <c r="Q262" s="300"/>
      <c r="R262" s="21"/>
      <c r="S262" s="13"/>
      <c r="T262" s="30"/>
      <c r="U262" s="191"/>
      <c r="V262" s="146"/>
      <c r="W262" s="190"/>
      <c r="X262" s="124"/>
      <c r="Y262" s="169"/>
      <c r="Z262" s="169"/>
      <c r="AA262" s="103"/>
      <c r="AB262" s="104"/>
      <c r="AC262" s="103"/>
      <c r="AD262" s="103"/>
      <c r="AE262" s="103"/>
      <c r="AF262" s="124"/>
      <c r="AG262" s="280"/>
      <c r="AH262" s="1"/>
      <c r="AI262" s="21"/>
      <c r="AJ262" s="21"/>
      <c r="AK262" s="21"/>
      <c r="AL262" s="21"/>
      <c r="AM262" s="21"/>
      <c r="AN262" s="21"/>
    </row>
    <row r="263" spans="1:43" s="53" customFormat="1" ht="12.75" x14ac:dyDescent="0.2">
      <c r="A263" s="48"/>
      <c r="B263" s="335"/>
      <c r="C263" s="236"/>
      <c r="D263" s="236"/>
      <c r="F263" s="13"/>
      <c r="G263" s="13"/>
      <c r="I263" s="326"/>
      <c r="J263" s="21"/>
      <c r="K263" s="21"/>
      <c r="L263" s="13"/>
      <c r="M263" s="50"/>
      <c r="N263" s="98"/>
      <c r="O263" s="50"/>
      <c r="P263" s="50"/>
      <c r="Q263" s="300"/>
      <c r="R263" s="21"/>
      <c r="S263" s="13"/>
      <c r="T263" s="30"/>
      <c r="U263" s="191"/>
      <c r="V263" s="146"/>
      <c r="W263" s="190"/>
      <c r="X263" s="124"/>
      <c r="Y263" s="169"/>
      <c r="Z263" s="169"/>
      <c r="AA263" s="103"/>
      <c r="AB263" s="104"/>
      <c r="AC263" s="103"/>
      <c r="AD263" s="103"/>
      <c r="AE263" s="103"/>
      <c r="AF263" s="124"/>
      <c r="AG263" s="280"/>
      <c r="AH263" s="1"/>
      <c r="AI263" s="21"/>
      <c r="AJ263" s="21"/>
      <c r="AK263" s="21"/>
      <c r="AL263" s="21"/>
      <c r="AM263" s="21"/>
      <c r="AN263" s="21"/>
    </row>
    <row r="264" spans="1:43" s="53" customFormat="1" ht="12.75" x14ac:dyDescent="0.2">
      <c r="A264" s="48"/>
      <c r="B264" s="335"/>
      <c r="C264" s="236"/>
      <c r="D264" s="236"/>
      <c r="F264" s="13"/>
      <c r="G264" s="13"/>
      <c r="I264" s="326"/>
      <c r="J264" s="21"/>
      <c r="K264" s="21"/>
      <c r="L264" s="13"/>
      <c r="M264" s="50"/>
      <c r="N264" s="98"/>
      <c r="O264" s="50"/>
      <c r="P264" s="50"/>
      <c r="Q264" s="300"/>
      <c r="R264" s="21"/>
      <c r="S264" s="13"/>
      <c r="T264" s="30"/>
      <c r="U264" s="191"/>
      <c r="V264" s="146"/>
      <c r="W264" s="190"/>
      <c r="X264" s="124"/>
      <c r="Y264" s="169"/>
      <c r="Z264" s="169"/>
      <c r="AA264" s="103"/>
      <c r="AB264" s="104"/>
      <c r="AC264" s="103"/>
      <c r="AD264" s="103"/>
      <c r="AE264" s="103"/>
      <c r="AF264" s="124"/>
      <c r="AG264" s="280"/>
      <c r="AH264" s="1"/>
      <c r="AI264" s="21"/>
      <c r="AJ264" s="21"/>
      <c r="AK264" s="21"/>
      <c r="AL264" s="21"/>
      <c r="AM264" s="21"/>
      <c r="AN264" s="21"/>
    </row>
    <row r="265" spans="1:43" s="53" customFormat="1" ht="12.75" x14ac:dyDescent="0.2">
      <c r="A265" s="48"/>
      <c r="B265" s="335"/>
      <c r="C265" s="236"/>
      <c r="D265" s="236"/>
      <c r="F265" s="13"/>
      <c r="G265" s="13"/>
      <c r="I265" s="326"/>
      <c r="J265" s="21"/>
      <c r="K265" s="21"/>
      <c r="L265" s="13"/>
      <c r="M265" s="50"/>
      <c r="N265" s="98"/>
      <c r="O265" s="50"/>
      <c r="P265" s="50"/>
      <c r="Q265" s="300"/>
      <c r="R265" s="21"/>
      <c r="S265" s="13"/>
      <c r="T265" s="30"/>
      <c r="U265" s="191"/>
      <c r="V265" s="146"/>
      <c r="W265" s="190"/>
      <c r="X265" s="124"/>
      <c r="Y265" s="169"/>
      <c r="Z265" s="169"/>
      <c r="AA265" s="103"/>
      <c r="AB265" s="104"/>
      <c r="AC265" s="103"/>
      <c r="AD265" s="103"/>
      <c r="AE265" s="103"/>
      <c r="AF265" s="124"/>
      <c r="AG265" s="280"/>
      <c r="AH265" s="1"/>
      <c r="AI265" s="21"/>
      <c r="AJ265" s="21"/>
      <c r="AK265" s="21"/>
      <c r="AL265" s="21"/>
      <c r="AM265" s="21"/>
      <c r="AN265" s="21"/>
    </row>
    <row r="266" spans="1:43" s="53" customFormat="1" ht="12.75" x14ac:dyDescent="0.2">
      <c r="A266" s="48"/>
      <c r="B266" s="335"/>
      <c r="C266" s="236"/>
      <c r="D266" s="236"/>
      <c r="F266" s="13"/>
      <c r="G266" s="13"/>
      <c r="I266" s="326"/>
      <c r="J266" s="21"/>
      <c r="K266" s="21"/>
      <c r="L266" s="13"/>
      <c r="M266" s="50"/>
      <c r="N266" s="98"/>
      <c r="O266" s="50"/>
      <c r="P266" s="50"/>
      <c r="Q266" s="300"/>
      <c r="R266" s="21"/>
      <c r="S266" s="13"/>
      <c r="T266" s="30"/>
      <c r="U266" s="191"/>
      <c r="V266" s="146"/>
      <c r="W266" s="190"/>
      <c r="X266" s="124"/>
      <c r="Y266" s="169"/>
      <c r="Z266" s="169"/>
      <c r="AA266" s="103"/>
      <c r="AB266" s="104"/>
      <c r="AC266" s="103"/>
      <c r="AD266" s="103"/>
      <c r="AE266" s="103"/>
      <c r="AF266" s="124"/>
      <c r="AG266" s="280"/>
      <c r="AH266" s="1"/>
      <c r="AI266" s="21"/>
      <c r="AJ266" s="21"/>
      <c r="AK266" s="21"/>
      <c r="AL266" s="21"/>
      <c r="AM266" s="21"/>
      <c r="AN266" s="21"/>
    </row>
    <row r="267" spans="1:43" s="53" customFormat="1" ht="12.75" x14ac:dyDescent="0.2">
      <c r="A267" s="48"/>
      <c r="B267" s="335"/>
      <c r="C267" s="236"/>
      <c r="D267" s="236"/>
      <c r="F267" s="13"/>
      <c r="G267" s="13"/>
      <c r="I267" s="326"/>
      <c r="J267" s="21"/>
      <c r="K267" s="21"/>
      <c r="L267" s="13"/>
      <c r="M267" s="50"/>
      <c r="N267" s="98"/>
      <c r="O267" s="50"/>
      <c r="P267" s="50"/>
      <c r="Q267" s="300"/>
      <c r="R267" s="21"/>
      <c r="S267" s="13"/>
      <c r="T267" s="13"/>
      <c r="U267" s="21"/>
      <c r="V267" s="21"/>
      <c r="W267" s="21"/>
      <c r="X267" s="264"/>
      <c r="Y267" s="180"/>
      <c r="Z267" s="180"/>
      <c r="AA267" s="50"/>
      <c r="AB267" s="65"/>
      <c r="AC267" s="50"/>
      <c r="AD267" s="50"/>
      <c r="AE267" s="19"/>
      <c r="AF267" s="124"/>
      <c r="AG267" s="280"/>
      <c r="AH267" s="1"/>
      <c r="AI267" s="21"/>
      <c r="AJ267" s="21"/>
      <c r="AK267" s="21"/>
      <c r="AL267" s="21"/>
      <c r="AM267" s="21"/>
      <c r="AN267" s="21"/>
    </row>
    <row r="268" spans="1:43" s="53" customFormat="1" ht="12.75" x14ac:dyDescent="0.2">
      <c r="A268" s="48"/>
      <c r="B268" s="335"/>
      <c r="C268" s="236"/>
      <c r="D268" s="236"/>
      <c r="F268" s="13"/>
      <c r="G268" s="13"/>
      <c r="I268" s="326"/>
      <c r="J268" s="21"/>
      <c r="K268" s="21"/>
      <c r="L268" s="13"/>
      <c r="M268" s="50"/>
      <c r="N268" s="98"/>
      <c r="O268" s="50"/>
      <c r="P268" s="50"/>
      <c r="Q268" s="300"/>
      <c r="R268" s="21"/>
      <c r="S268" s="13"/>
      <c r="T268" s="13"/>
      <c r="U268" s="21"/>
      <c r="V268" s="21"/>
      <c r="W268" s="21"/>
      <c r="X268" s="264"/>
      <c r="Y268" s="180"/>
      <c r="Z268" s="180"/>
      <c r="AA268" s="50"/>
      <c r="AB268" s="65"/>
      <c r="AC268" s="50"/>
      <c r="AD268" s="50"/>
      <c r="AE268" s="19"/>
      <c r="AF268" s="124"/>
      <c r="AG268" s="280"/>
      <c r="AH268" s="1"/>
      <c r="AI268" s="21"/>
      <c r="AJ268" s="21"/>
      <c r="AK268" s="21"/>
      <c r="AL268" s="21"/>
      <c r="AM268" s="21"/>
      <c r="AN268" s="21"/>
    </row>
    <row r="269" spans="1:43" s="53" customFormat="1" ht="12.75" x14ac:dyDescent="0.2">
      <c r="A269" s="48"/>
      <c r="B269" s="335"/>
      <c r="C269" s="236"/>
      <c r="D269" s="236"/>
      <c r="F269" s="13"/>
      <c r="G269" s="13"/>
      <c r="I269" s="326"/>
      <c r="J269" s="21"/>
      <c r="K269" s="21"/>
      <c r="L269" s="13"/>
      <c r="M269" s="50"/>
      <c r="N269" s="98"/>
      <c r="O269" s="50"/>
      <c r="P269" s="50"/>
      <c r="Q269" s="300"/>
      <c r="R269" s="21"/>
      <c r="S269" s="13"/>
      <c r="T269" s="13"/>
      <c r="U269" s="21"/>
      <c r="V269" s="21"/>
      <c r="W269" s="21"/>
      <c r="X269" s="264"/>
      <c r="Y269" s="180"/>
      <c r="Z269" s="180"/>
      <c r="AA269" s="50"/>
      <c r="AB269" s="65"/>
      <c r="AC269" s="50"/>
      <c r="AD269" s="50"/>
      <c r="AE269" s="19"/>
      <c r="AF269" s="124"/>
      <c r="AG269" s="280"/>
      <c r="AH269" s="1"/>
      <c r="AI269" s="21"/>
      <c r="AJ269" s="21"/>
      <c r="AK269" s="21"/>
      <c r="AL269" s="21"/>
      <c r="AM269" s="21"/>
      <c r="AN269" s="21"/>
    </row>
    <row r="270" spans="1:43" s="53" customFormat="1" ht="12.75" x14ac:dyDescent="0.2">
      <c r="A270" s="48"/>
      <c r="B270" s="335"/>
      <c r="C270" s="236"/>
      <c r="D270" s="236"/>
      <c r="F270" s="13"/>
      <c r="G270" s="13"/>
      <c r="I270" s="326"/>
      <c r="J270" s="21"/>
      <c r="K270" s="21"/>
      <c r="L270" s="13"/>
      <c r="M270" s="50"/>
      <c r="N270" s="98"/>
      <c r="O270" s="50"/>
      <c r="P270" s="50"/>
      <c r="Q270" s="300"/>
      <c r="R270" s="21"/>
      <c r="S270" s="13"/>
      <c r="T270" s="13"/>
      <c r="U270" s="21"/>
      <c r="V270" s="21"/>
      <c r="W270" s="21"/>
      <c r="X270" s="264"/>
      <c r="Y270" s="180"/>
      <c r="Z270" s="180"/>
      <c r="AA270" s="50"/>
      <c r="AB270" s="65"/>
      <c r="AC270" s="50"/>
      <c r="AD270" s="50"/>
      <c r="AE270" s="19"/>
      <c r="AF270" s="124"/>
      <c r="AG270" s="280"/>
      <c r="AH270" s="1"/>
      <c r="AI270" s="21"/>
      <c r="AJ270" s="21"/>
      <c r="AK270" s="21"/>
      <c r="AL270" s="21"/>
      <c r="AM270" s="21"/>
      <c r="AN270" s="21"/>
      <c r="AP270" s="337"/>
      <c r="AQ270" s="337"/>
    </row>
    <row r="271" spans="1:43" s="53" customFormat="1" ht="12.75" x14ac:dyDescent="0.2">
      <c r="A271" s="48"/>
      <c r="B271" s="335"/>
      <c r="C271" s="236"/>
      <c r="D271" s="236"/>
      <c r="F271" s="13"/>
      <c r="G271" s="13"/>
      <c r="I271" s="326"/>
      <c r="J271" s="21"/>
      <c r="K271" s="21"/>
      <c r="L271" s="13"/>
      <c r="M271" s="50"/>
      <c r="N271" s="98"/>
      <c r="O271" s="50"/>
      <c r="P271" s="50"/>
      <c r="Q271" s="300"/>
      <c r="R271" s="21"/>
      <c r="S271" s="13"/>
      <c r="T271" s="13"/>
      <c r="U271" s="21"/>
      <c r="V271" s="21"/>
      <c r="W271" s="21"/>
      <c r="X271" s="264"/>
      <c r="Y271" s="180"/>
      <c r="Z271" s="180"/>
      <c r="AA271" s="50"/>
      <c r="AB271" s="65"/>
      <c r="AC271" s="50"/>
      <c r="AD271" s="50"/>
      <c r="AE271" s="19"/>
      <c r="AF271" s="124"/>
      <c r="AG271" s="280"/>
      <c r="AH271" s="1"/>
      <c r="AI271" s="21"/>
      <c r="AJ271" s="21"/>
      <c r="AK271" s="21"/>
      <c r="AL271" s="21"/>
      <c r="AM271" s="21"/>
      <c r="AN271" s="21"/>
      <c r="AP271" s="337"/>
      <c r="AQ271" s="337"/>
    </row>
    <row r="272" spans="1:43" s="337" customFormat="1" ht="12.75" x14ac:dyDescent="0.2">
      <c r="A272" s="48"/>
      <c r="B272" s="335"/>
      <c r="C272" s="236"/>
      <c r="D272" s="236"/>
      <c r="E272" s="53"/>
      <c r="F272" s="13"/>
      <c r="G272" s="13"/>
      <c r="H272" s="53"/>
      <c r="I272" s="326"/>
      <c r="J272" s="21"/>
      <c r="K272" s="21"/>
      <c r="L272" s="13"/>
      <c r="M272" s="50"/>
      <c r="N272" s="98"/>
      <c r="O272" s="50"/>
      <c r="P272" s="50"/>
      <c r="Q272" s="300"/>
      <c r="R272" s="21"/>
      <c r="S272" s="13"/>
      <c r="T272" s="13"/>
      <c r="U272" s="21"/>
      <c r="V272" s="21"/>
      <c r="W272" s="21"/>
      <c r="X272" s="264"/>
      <c r="Y272" s="180"/>
      <c r="Z272" s="180"/>
      <c r="AA272" s="50"/>
      <c r="AB272" s="65"/>
      <c r="AC272" s="50"/>
      <c r="AD272" s="50"/>
      <c r="AE272" s="19"/>
      <c r="AF272" s="124"/>
      <c r="AG272" s="280"/>
      <c r="AH272" s="1"/>
      <c r="AI272" s="21"/>
      <c r="AJ272" s="21"/>
      <c r="AK272" s="21"/>
      <c r="AL272" s="21"/>
      <c r="AM272" s="21"/>
      <c r="AN272" s="21"/>
      <c r="AO272" s="53"/>
    </row>
    <row r="273" spans="1:41" s="337" customFormat="1" ht="12.75" x14ac:dyDescent="0.2">
      <c r="A273" s="48"/>
      <c r="B273" s="335"/>
      <c r="C273" s="236"/>
      <c r="D273" s="236"/>
      <c r="E273" s="53"/>
      <c r="F273" s="13"/>
      <c r="G273" s="13"/>
      <c r="H273" s="53"/>
      <c r="I273" s="326"/>
      <c r="J273" s="21"/>
      <c r="K273" s="21"/>
      <c r="L273" s="13"/>
      <c r="M273" s="50"/>
      <c r="N273" s="98"/>
      <c r="O273" s="50"/>
      <c r="P273" s="50"/>
      <c r="Q273" s="300"/>
      <c r="R273" s="21"/>
      <c r="S273" s="13"/>
      <c r="T273" s="13"/>
      <c r="U273" s="21"/>
      <c r="V273" s="21"/>
      <c r="W273" s="21"/>
      <c r="X273" s="264"/>
      <c r="Y273" s="180"/>
      <c r="Z273" s="180"/>
      <c r="AA273" s="50"/>
      <c r="AB273" s="65"/>
      <c r="AC273" s="50"/>
      <c r="AD273" s="50"/>
      <c r="AE273" s="19"/>
      <c r="AF273" s="124"/>
      <c r="AG273" s="280"/>
      <c r="AH273" s="1"/>
      <c r="AI273" s="21"/>
      <c r="AJ273" s="21"/>
      <c r="AK273" s="21"/>
      <c r="AL273" s="21"/>
      <c r="AM273" s="21"/>
      <c r="AN273" s="21"/>
      <c r="AO273" s="53"/>
    </row>
    <row r="274" spans="1:41" s="337" customFormat="1" ht="12.75" x14ac:dyDescent="0.2">
      <c r="A274" s="48"/>
      <c r="B274" s="335"/>
      <c r="C274" s="236"/>
      <c r="D274" s="236"/>
      <c r="E274" s="53"/>
      <c r="F274" s="13"/>
      <c r="G274" s="13"/>
      <c r="H274" s="53"/>
      <c r="I274" s="326"/>
      <c r="J274" s="21"/>
      <c r="K274" s="21"/>
      <c r="L274" s="13"/>
      <c r="M274" s="50"/>
      <c r="N274" s="98"/>
      <c r="O274" s="50"/>
      <c r="P274" s="50"/>
      <c r="Q274" s="300"/>
      <c r="R274" s="21"/>
      <c r="S274" s="13"/>
      <c r="T274" s="13"/>
      <c r="U274" s="21"/>
      <c r="V274" s="21"/>
      <c r="W274" s="21"/>
      <c r="X274" s="264"/>
      <c r="Y274" s="180"/>
      <c r="Z274" s="180"/>
      <c r="AA274" s="50"/>
      <c r="AB274" s="65"/>
      <c r="AC274" s="50"/>
      <c r="AD274" s="50"/>
      <c r="AE274" s="19"/>
      <c r="AF274" s="122"/>
      <c r="AG274" s="280"/>
      <c r="AH274" s="1"/>
      <c r="AI274" s="21"/>
      <c r="AJ274" s="21"/>
      <c r="AK274" s="21"/>
      <c r="AL274" s="21"/>
      <c r="AM274" s="21"/>
      <c r="AN274" s="21"/>
      <c r="AO274" s="53"/>
    </row>
    <row r="275" spans="1:41" s="337" customFormat="1" x14ac:dyDescent="0.2">
      <c r="A275" s="48"/>
      <c r="B275" s="335"/>
      <c r="C275" s="236"/>
      <c r="D275" s="236"/>
      <c r="E275" s="53"/>
      <c r="F275" s="13"/>
      <c r="G275" s="13"/>
      <c r="H275" s="53"/>
      <c r="I275" s="326"/>
      <c r="J275" s="21"/>
      <c r="K275" s="21"/>
      <c r="L275" s="13"/>
      <c r="M275" s="50"/>
      <c r="N275" s="98"/>
      <c r="O275" s="50"/>
      <c r="P275" s="50"/>
      <c r="Q275" s="300"/>
      <c r="R275" s="21"/>
      <c r="S275" s="13"/>
      <c r="T275" s="13"/>
      <c r="U275" s="21"/>
      <c r="V275" s="21"/>
      <c r="W275" s="21"/>
      <c r="X275" s="264"/>
      <c r="Y275" s="180"/>
      <c r="Z275" s="180"/>
      <c r="AA275" s="50"/>
      <c r="AB275" s="65"/>
      <c r="AC275" s="50"/>
      <c r="AD275" s="50"/>
      <c r="AE275" s="19"/>
      <c r="AF275" s="122"/>
      <c r="AG275" s="121"/>
      <c r="AH275" s="1"/>
      <c r="AI275" s="21"/>
      <c r="AJ275" s="21"/>
      <c r="AK275" s="21"/>
      <c r="AL275" s="21"/>
      <c r="AM275" s="21"/>
      <c r="AN275" s="21"/>
      <c r="AO275" s="53"/>
    </row>
    <row r="276" spans="1:41" s="337" customFormat="1" x14ac:dyDescent="0.2">
      <c r="A276" s="48"/>
      <c r="B276" s="335"/>
      <c r="C276" s="236"/>
      <c r="D276" s="236"/>
      <c r="E276" s="53"/>
      <c r="F276" s="13"/>
      <c r="G276" s="13"/>
      <c r="H276" s="53"/>
      <c r="I276" s="326"/>
      <c r="J276" s="21"/>
      <c r="K276" s="21"/>
      <c r="L276" s="13"/>
      <c r="M276" s="50"/>
      <c r="N276" s="98"/>
      <c r="O276" s="50"/>
      <c r="P276" s="50"/>
      <c r="Q276" s="300"/>
      <c r="R276" s="21"/>
      <c r="S276" s="13"/>
      <c r="T276" s="13"/>
      <c r="U276" s="21"/>
      <c r="V276" s="21"/>
      <c r="W276" s="21"/>
      <c r="X276" s="264"/>
      <c r="Y276" s="180"/>
      <c r="Z276" s="180"/>
      <c r="AA276" s="50"/>
      <c r="AB276" s="65"/>
      <c r="AC276" s="50"/>
      <c r="AD276" s="50"/>
      <c r="AE276" s="19"/>
      <c r="AF276" s="122"/>
      <c r="AG276" s="121"/>
      <c r="AH276" s="1"/>
      <c r="AI276" s="21"/>
      <c r="AJ276" s="21"/>
      <c r="AK276" s="21"/>
      <c r="AL276" s="21"/>
      <c r="AM276" s="21"/>
      <c r="AN276" s="21"/>
      <c r="AO276" s="53"/>
    </row>
    <row r="277" spans="1:41" s="337" customFormat="1" x14ac:dyDescent="0.2">
      <c r="A277" s="48"/>
      <c r="B277" s="335"/>
      <c r="C277" s="236"/>
      <c r="D277" s="236"/>
      <c r="E277" s="53"/>
      <c r="F277" s="13"/>
      <c r="G277" s="13"/>
      <c r="H277" s="53"/>
      <c r="I277" s="326"/>
      <c r="J277" s="21"/>
      <c r="K277" s="21"/>
      <c r="L277" s="13"/>
      <c r="M277" s="50"/>
      <c r="N277" s="98"/>
      <c r="O277" s="50"/>
      <c r="P277" s="50"/>
      <c r="Q277" s="300"/>
      <c r="R277" s="21"/>
      <c r="S277" s="13"/>
      <c r="T277" s="13"/>
      <c r="U277" s="21"/>
      <c r="V277" s="21"/>
      <c r="W277" s="21"/>
      <c r="X277" s="264"/>
      <c r="Y277" s="180"/>
      <c r="Z277" s="180"/>
      <c r="AA277" s="50"/>
      <c r="AB277" s="65"/>
      <c r="AC277" s="50"/>
      <c r="AD277" s="50"/>
      <c r="AE277" s="19"/>
      <c r="AF277" s="122"/>
      <c r="AG277" s="121"/>
      <c r="AH277" s="1"/>
      <c r="AI277" s="21"/>
      <c r="AJ277" s="21"/>
      <c r="AK277" s="21"/>
      <c r="AL277" s="21"/>
      <c r="AM277" s="21"/>
      <c r="AN277" s="21"/>
      <c r="AO277" s="53"/>
    </row>
    <row r="278" spans="1:41" s="337" customFormat="1" x14ac:dyDescent="0.2">
      <c r="A278" s="48"/>
      <c r="B278" s="335"/>
      <c r="C278" s="236"/>
      <c r="D278" s="236"/>
      <c r="E278" s="53"/>
      <c r="F278" s="13"/>
      <c r="G278" s="13"/>
      <c r="H278" s="53"/>
      <c r="I278" s="326"/>
      <c r="J278" s="21"/>
      <c r="K278" s="21"/>
      <c r="L278" s="13"/>
      <c r="M278" s="50"/>
      <c r="N278" s="98"/>
      <c r="O278" s="50"/>
      <c r="P278" s="50"/>
      <c r="Q278" s="300"/>
      <c r="R278" s="21"/>
      <c r="S278" s="13"/>
      <c r="T278" s="13"/>
      <c r="U278" s="21"/>
      <c r="V278" s="21"/>
      <c r="W278" s="21"/>
      <c r="X278" s="264"/>
      <c r="Y278" s="180"/>
      <c r="Z278" s="180"/>
      <c r="AA278" s="50"/>
      <c r="AB278" s="65"/>
      <c r="AC278" s="50"/>
      <c r="AD278" s="50"/>
      <c r="AE278" s="19"/>
      <c r="AF278" s="122"/>
      <c r="AG278" s="121"/>
      <c r="AH278" s="1"/>
      <c r="AI278" s="21"/>
      <c r="AJ278" s="21"/>
      <c r="AK278" s="21"/>
      <c r="AL278" s="21"/>
      <c r="AM278" s="21"/>
      <c r="AN278" s="21"/>
      <c r="AO278" s="53"/>
    </row>
    <row r="279" spans="1:41" s="337" customFormat="1" x14ac:dyDescent="0.2">
      <c r="A279" s="48"/>
      <c r="B279" s="335"/>
      <c r="C279" s="236"/>
      <c r="D279" s="236"/>
      <c r="E279" s="53"/>
      <c r="F279" s="13"/>
      <c r="G279" s="13"/>
      <c r="H279" s="53"/>
      <c r="I279" s="326"/>
      <c r="J279" s="21"/>
      <c r="K279" s="21"/>
      <c r="L279" s="13"/>
      <c r="M279" s="50"/>
      <c r="N279" s="98"/>
      <c r="O279" s="50"/>
      <c r="P279" s="50"/>
      <c r="Q279" s="300"/>
      <c r="R279" s="21"/>
      <c r="S279" s="13"/>
      <c r="T279" s="13"/>
      <c r="U279" s="21"/>
      <c r="V279" s="21"/>
      <c r="W279" s="21"/>
      <c r="X279" s="264"/>
      <c r="Y279" s="180"/>
      <c r="Z279" s="180"/>
      <c r="AA279" s="50"/>
      <c r="AB279" s="65"/>
      <c r="AC279" s="50"/>
      <c r="AD279" s="50"/>
      <c r="AE279" s="19"/>
      <c r="AF279" s="122"/>
      <c r="AG279" s="121"/>
      <c r="AH279" s="1"/>
      <c r="AI279" s="21"/>
      <c r="AJ279" s="21"/>
      <c r="AK279" s="21"/>
      <c r="AL279" s="21"/>
      <c r="AM279" s="21"/>
      <c r="AN279" s="21"/>
      <c r="AO279" s="53"/>
    </row>
    <row r="280" spans="1:41" s="337" customFormat="1" x14ac:dyDescent="0.2">
      <c r="A280" s="48"/>
      <c r="B280" s="335"/>
      <c r="C280" s="236"/>
      <c r="D280" s="236"/>
      <c r="E280" s="53"/>
      <c r="F280" s="13"/>
      <c r="G280" s="13"/>
      <c r="H280" s="53"/>
      <c r="I280" s="326"/>
      <c r="J280" s="21"/>
      <c r="K280" s="21"/>
      <c r="L280" s="13"/>
      <c r="M280" s="50"/>
      <c r="N280" s="98"/>
      <c r="O280" s="50"/>
      <c r="P280" s="50"/>
      <c r="Q280" s="300"/>
      <c r="R280" s="21"/>
      <c r="S280" s="13"/>
      <c r="T280" s="13"/>
      <c r="U280" s="21"/>
      <c r="V280" s="21"/>
      <c r="W280" s="21"/>
      <c r="X280" s="264"/>
      <c r="Y280" s="180"/>
      <c r="Z280" s="180"/>
      <c r="AA280" s="50"/>
      <c r="AB280" s="65"/>
      <c r="AC280" s="50"/>
      <c r="AD280" s="50"/>
      <c r="AE280" s="19"/>
      <c r="AF280" s="122"/>
      <c r="AG280" s="121"/>
      <c r="AH280" s="1"/>
      <c r="AI280" s="21"/>
      <c r="AJ280" s="21"/>
      <c r="AK280" s="21"/>
      <c r="AL280" s="21"/>
      <c r="AM280" s="21"/>
      <c r="AN280" s="21"/>
      <c r="AO280" s="53"/>
    </row>
    <row r="281" spans="1:41" s="337" customFormat="1" x14ac:dyDescent="0.2">
      <c r="A281" s="48"/>
      <c r="B281" s="335"/>
      <c r="C281" s="236"/>
      <c r="D281" s="236"/>
      <c r="E281" s="53"/>
      <c r="F281" s="13"/>
      <c r="G281" s="13"/>
      <c r="H281" s="53"/>
      <c r="I281" s="326"/>
      <c r="J281" s="21"/>
      <c r="K281" s="21"/>
      <c r="L281" s="13"/>
      <c r="M281" s="50"/>
      <c r="N281" s="98"/>
      <c r="O281" s="50"/>
      <c r="P281" s="50"/>
      <c r="Q281" s="300"/>
      <c r="R281" s="21"/>
      <c r="S281" s="13"/>
      <c r="T281" s="13"/>
      <c r="U281" s="21"/>
      <c r="V281" s="21"/>
      <c r="W281" s="21"/>
      <c r="X281" s="264"/>
      <c r="Y281" s="180"/>
      <c r="Z281" s="180"/>
      <c r="AA281" s="50"/>
      <c r="AB281" s="65"/>
      <c r="AC281" s="50"/>
      <c r="AD281" s="50"/>
      <c r="AE281" s="19"/>
      <c r="AF281" s="122"/>
      <c r="AG281" s="121"/>
      <c r="AH281" s="1"/>
      <c r="AI281" s="21"/>
      <c r="AJ281" s="21"/>
      <c r="AK281" s="21"/>
      <c r="AL281" s="21"/>
      <c r="AM281" s="21"/>
      <c r="AN281" s="21"/>
      <c r="AO281" s="53"/>
    </row>
    <row r="282" spans="1:41" s="337" customFormat="1" x14ac:dyDescent="0.2">
      <c r="A282" s="48"/>
      <c r="B282" s="335"/>
      <c r="C282" s="236"/>
      <c r="D282" s="236"/>
      <c r="E282" s="53"/>
      <c r="F282" s="13"/>
      <c r="G282" s="13"/>
      <c r="H282" s="53"/>
      <c r="I282" s="326"/>
      <c r="J282" s="21"/>
      <c r="K282" s="21"/>
      <c r="L282" s="13"/>
      <c r="M282" s="50"/>
      <c r="N282" s="98"/>
      <c r="O282" s="50"/>
      <c r="P282" s="50"/>
      <c r="Q282" s="300"/>
      <c r="R282" s="21"/>
      <c r="S282" s="13"/>
      <c r="T282" s="13"/>
      <c r="U282" s="21"/>
      <c r="V282" s="21"/>
      <c r="W282" s="21"/>
      <c r="X282" s="264"/>
      <c r="Y282" s="180"/>
      <c r="Z282" s="180"/>
      <c r="AA282" s="50"/>
      <c r="AB282" s="65"/>
      <c r="AC282" s="50"/>
      <c r="AD282" s="50"/>
      <c r="AE282" s="19"/>
      <c r="AF282" s="122"/>
      <c r="AG282" s="121"/>
      <c r="AH282" s="1"/>
      <c r="AI282" s="21"/>
      <c r="AJ282" s="21"/>
      <c r="AK282" s="21"/>
      <c r="AL282" s="21"/>
      <c r="AM282" s="21"/>
      <c r="AN282" s="21"/>
      <c r="AO282" s="53"/>
    </row>
    <row r="283" spans="1:41" s="337" customFormat="1" x14ac:dyDescent="0.2">
      <c r="A283" s="48"/>
      <c r="B283" s="335"/>
      <c r="C283" s="236"/>
      <c r="D283" s="236"/>
      <c r="E283" s="53"/>
      <c r="F283" s="13"/>
      <c r="G283" s="13"/>
      <c r="H283" s="53"/>
      <c r="I283" s="326"/>
      <c r="J283" s="21"/>
      <c r="K283" s="21"/>
      <c r="L283" s="13"/>
      <c r="M283" s="50"/>
      <c r="N283" s="98"/>
      <c r="O283" s="50"/>
      <c r="P283" s="50"/>
      <c r="Q283" s="300"/>
      <c r="R283" s="21"/>
      <c r="S283" s="13"/>
      <c r="T283" s="13"/>
      <c r="U283" s="21"/>
      <c r="V283" s="21"/>
      <c r="W283" s="21"/>
      <c r="X283" s="264"/>
      <c r="Y283" s="180"/>
      <c r="Z283" s="180"/>
      <c r="AA283" s="50"/>
      <c r="AB283" s="65"/>
      <c r="AC283" s="50"/>
      <c r="AD283" s="50"/>
      <c r="AE283" s="19"/>
      <c r="AF283" s="122"/>
      <c r="AG283" s="121"/>
      <c r="AH283" s="1"/>
      <c r="AI283" s="21"/>
      <c r="AJ283" s="21"/>
      <c r="AK283" s="21"/>
      <c r="AL283" s="21"/>
      <c r="AM283" s="21"/>
      <c r="AN283" s="21"/>
      <c r="AO283" s="53"/>
    </row>
    <row r="284" spans="1:41" s="337" customFormat="1" x14ac:dyDescent="0.2">
      <c r="A284" s="48"/>
      <c r="B284" s="335"/>
      <c r="C284" s="236"/>
      <c r="D284" s="236"/>
      <c r="E284" s="53"/>
      <c r="F284" s="13"/>
      <c r="G284" s="13"/>
      <c r="H284" s="53"/>
      <c r="I284" s="326"/>
      <c r="J284" s="21"/>
      <c r="K284" s="21"/>
      <c r="L284" s="13"/>
      <c r="M284" s="50"/>
      <c r="N284" s="98"/>
      <c r="O284" s="50"/>
      <c r="P284" s="50"/>
      <c r="Q284" s="300"/>
      <c r="R284" s="21"/>
      <c r="S284" s="13"/>
      <c r="T284" s="13"/>
      <c r="U284" s="21"/>
      <c r="V284" s="21"/>
      <c r="W284" s="21"/>
      <c r="X284" s="264"/>
      <c r="Y284" s="180"/>
      <c r="Z284" s="180"/>
      <c r="AA284" s="50"/>
      <c r="AB284" s="65"/>
      <c r="AC284" s="50"/>
      <c r="AD284" s="50"/>
      <c r="AE284" s="19"/>
      <c r="AF284" s="122"/>
      <c r="AG284" s="121"/>
      <c r="AH284" s="1"/>
      <c r="AI284" s="21"/>
      <c r="AJ284" s="21"/>
      <c r="AK284" s="21"/>
      <c r="AL284" s="21"/>
      <c r="AM284" s="21"/>
      <c r="AN284" s="21"/>
      <c r="AO284" s="53"/>
    </row>
    <row r="285" spans="1:41" s="337" customFormat="1" x14ac:dyDescent="0.2">
      <c r="A285" s="48"/>
      <c r="B285" s="335"/>
      <c r="C285" s="236"/>
      <c r="D285" s="236"/>
      <c r="E285" s="53"/>
      <c r="F285" s="13"/>
      <c r="G285" s="13"/>
      <c r="H285" s="53"/>
      <c r="I285" s="326"/>
      <c r="J285" s="21"/>
      <c r="K285" s="21"/>
      <c r="L285" s="13"/>
      <c r="M285" s="50"/>
      <c r="N285" s="98"/>
      <c r="O285" s="50"/>
      <c r="P285" s="50"/>
      <c r="Q285" s="300"/>
      <c r="R285" s="21"/>
      <c r="S285" s="13"/>
      <c r="T285" s="13"/>
      <c r="U285" s="21"/>
      <c r="V285" s="21"/>
      <c r="W285" s="21"/>
      <c r="X285" s="264"/>
      <c r="Y285" s="180"/>
      <c r="Z285" s="180"/>
      <c r="AA285" s="50"/>
      <c r="AB285" s="65"/>
      <c r="AC285" s="50"/>
      <c r="AD285" s="50"/>
      <c r="AE285" s="19"/>
      <c r="AF285" s="122"/>
      <c r="AG285" s="121"/>
      <c r="AH285" s="1"/>
      <c r="AI285" s="21"/>
      <c r="AJ285" s="21"/>
      <c r="AK285" s="21"/>
      <c r="AL285" s="21"/>
      <c r="AM285" s="21"/>
      <c r="AN285" s="21"/>
      <c r="AO285" s="53"/>
    </row>
    <row r="286" spans="1:41" s="337" customFormat="1" x14ac:dyDescent="0.2">
      <c r="A286" s="48"/>
      <c r="B286" s="335"/>
      <c r="C286" s="236"/>
      <c r="D286" s="236"/>
      <c r="E286" s="53"/>
      <c r="F286" s="13"/>
      <c r="G286" s="13"/>
      <c r="H286" s="53"/>
      <c r="I286" s="326"/>
      <c r="J286" s="21"/>
      <c r="K286" s="21"/>
      <c r="L286" s="13"/>
      <c r="M286" s="50"/>
      <c r="N286" s="98"/>
      <c r="O286" s="50"/>
      <c r="P286" s="50"/>
      <c r="Q286" s="300"/>
      <c r="R286" s="21"/>
      <c r="S286" s="13"/>
      <c r="T286" s="13"/>
      <c r="U286" s="21"/>
      <c r="V286" s="21"/>
      <c r="W286" s="21"/>
      <c r="X286" s="264"/>
      <c r="Y286" s="180"/>
      <c r="Z286" s="180"/>
      <c r="AA286" s="50"/>
      <c r="AB286" s="65"/>
      <c r="AC286" s="50"/>
      <c r="AD286" s="50"/>
      <c r="AE286" s="19"/>
      <c r="AF286" s="122"/>
      <c r="AG286" s="121"/>
      <c r="AH286" s="1"/>
      <c r="AI286" s="21"/>
      <c r="AJ286" s="21"/>
      <c r="AK286" s="21"/>
      <c r="AL286" s="21"/>
      <c r="AM286" s="21"/>
      <c r="AN286" s="21"/>
      <c r="AO286" s="53"/>
    </row>
    <row r="287" spans="1:41" s="337" customFormat="1" x14ac:dyDescent="0.2">
      <c r="A287" s="48"/>
      <c r="B287" s="335"/>
      <c r="C287" s="236"/>
      <c r="D287" s="236"/>
      <c r="E287" s="53"/>
      <c r="F287" s="13"/>
      <c r="G287" s="13"/>
      <c r="H287" s="53"/>
      <c r="I287" s="326"/>
      <c r="J287" s="21"/>
      <c r="K287" s="21"/>
      <c r="L287" s="13"/>
      <c r="M287" s="50"/>
      <c r="N287" s="98"/>
      <c r="O287" s="50"/>
      <c r="P287" s="50"/>
      <c r="Q287" s="300"/>
      <c r="R287" s="21"/>
      <c r="S287" s="13"/>
      <c r="T287" s="13"/>
      <c r="U287" s="21"/>
      <c r="V287" s="21"/>
      <c r="W287" s="21"/>
      <c r="X287" s="264"/>
      <c r="Y287" s="180"/>
      <c r="Z287" s="180"/>
      <c r="AA287" s="50"/>
      <c r="AB287" s="65"/>
      <c r="AC287" s="50"/>
      <c r="AD287" s="50"/>
      <c r="AE287" s="19"/>
      <c r="AF287" s="122"/>
      <c r="AG287" s="121"/>
      <c r="AH287" s="1"/>
      <c r="AI287" s="21"/>
      <c r="AJ287" s="21"/>
      <c r="AK287" s="21"/>
      <c r="AL287" s="21"/>
      <c r="AM287" s="21"/>
      <c r="AN287" s="21"/>
      <c r="AO287" s="53"/>
    </row>
    <row r="288" spans="1:41" s="337" customFormat="1" x14ac:dyDescent="0.2">
      <c r="A288" s="48"/>
      <c r="B288" s="335"/>
      <c r="C288" s="236"/>
      <c r="D288" s="236"/>
      <c r="E288" s="53"/>
      <c r="F288" s="13"/>
      <c r="G288" s="13"/>
      <c r="H288" s="53"/>
      <c r="I288" s="326"/>
      <c r="J288" s="21"/>
      <c r="K288" s="21"/>
      <c r="L288" s="13"/>
      <c r="M288" s="50"/>
      <c r="N288" s="98"/>
      <c r="O288" s="50"/>
      <c r="P288" s="50"/>
      <c r="Q288" s="300"/>
      <c r="R288" s="21"/>
      <c r="S288" s="13"/>
      <c r="T288" s="13"/>
      <c r="U288" s="21"/>
      <c r="V288" s="21"/>
      <c r="W288" s="21"/>
      <c r="X288" s="264"/>
      <c r="Y288" s="180"/>
      <c r="Z288" s="180"/>
      <c r="AA288" s="50"/>
      <c r="AB288" s="65"/>
      <c r="AC288" s="50"/>
      <c r="AD288" s="50"/>
      <c r="AE288" s="19"/>
      <c r="AF288" s="122"/>
      <c r="AG288" s="121"/>
      <c r="AH288" s="1"/>
      <c r="AI288" s="21"/>
      <c r="AJ288" s="21"/>
      <c r="AK288" s="21"/>
      <c r="AL288" s="21"/>
      <c r="AM288" s="21"/>
      <c r="AN288" s="21"/>
      <c r="AO288" s="53"/>
    </row>
    <row r="289" spans="1:41" s="337" customFormat="1" x14ac:dyDescent="0.2">
      <c r="A289" s="48"/>
      <c r="B289" s="335"/>
      <c r="C289" s="236"/>
      <c r="D289" s="236"/>
      <c r="E289" s="53"/>
      <c r="F289" s="13"/>
      <c r="G289" s="13"/>
      <c r="H289" s="53"/>
      <c r="I289" s="326"/>
      <c r="J289" s="21"/>
      <c r="K289" s="21"/>
      <c r="L289" s="13"/>
      <c r="M289" s="50"/>
      <c r="N289" s="98"/>
      <c r="O289" s="50"/>
      <c r="P289" s="50"/>
      <c r="Q289" s="300"/>
      <c r="R289" s="21"/>
      <c r="S289" s="13"/>
      <c r="T289" s="13"/>
      <c r="U289" s="21"/>
      <c r="V289" s="21"/>
      <c r="W289" s="21"/>
      <c r="X289" s="264"/>
      <c r="Y289" s="180"/>
      <c r="Z289" s="180"/>
      <c r="AA289" s="50"/>
      <c r="AB289" s="65"/>
      <c r="AC289" s="50"/>
      <c r="AD289" s="50"/>
      <c r="AE289" s="19"/>
      <c r="AF289" s="122"/>
      <c r="AG289" s="121"/>
      <c r="AH289" s="1"/>
      <c r="AI289" s="21"/>
      <c r="AJ289" s="21"/>
      <c r="AK289" s="21"/>
      <c r="AL289" s="21"/>
      <c r="AM289" s="21"/>
      <c r="AN289" s="21"/>
      <c r="AO289" s="53"/>
    </row>
    <row r="290" spans="1:41" s="337" customFormat="1" x14ac:dyDescent="0.2">
      <c r="A290" s="48"/>
      <c r="B290" s="335"/>
      <c r="C290" s="236"/>
      <c r="D290" s="236"/>
      <c r="E290" s="53"/>
      <c r="F290" s="13"/>
      <c r="G290" s="13"/>
      <c r="H290" s="53"/>
      <c r="I290" s="326"/>
      <c r="J290" s="21"/>
      <c r="K290" s="21"/>
      <c r="L290" s="13"/>
      <c r="M290" s="50"/>
      <c r="N290" s="98"/>
      <c r="O290" s="50"/>
      <c r="P290" s="50"/>
      <c r="Q290" s="300"/>
      <c r="R290" s="21"/>
      <c r="S290" s="13"/>
      <c r="T290" s="13"/>
      <c r="U290" s="21"/>
      <c r="V290" s="21"/>
      <c r="W290" s="21"/>
      <c r="X290" s="264"/>
      <c r="Y290" s="180"/>
      <c r="Z290" s="180"/>
      <c r="AA290" s="50"/>
      <c r="AB290" s="65"/>
      <c r="AC290" s="50"/>
      <c r="AD290" s="50"/>
      <c r="AE290" s="19"/>
      <c r="AF290" s="122"/>
      <c r="AG290" s="121"/>
      <c r="AH290" s="1"/>
      <c r="AI290" s="21"/>
      <c r="AJ290" s="21"/>
      <c r="AK290" s="21"/>
      <c r="AL290" s="21"/>
      <c r="AM290" s="21"/>
      <c r="AN290" s="21"/>
      <c r="AO290" s="53"/>
    </row>
    <row r="291" spans="1:41" s="337" customFormat="1" x14ac:dyDescent="0.2">
      <c r="A291" s="48"/>
      <c r="B291" s="335"/>
      <c r="C291" s="236"/>
      <c r="D291" s="236"/>
      <c r="E291" s="53"/>
      <c r="F291" s="13"/>
      <c r="G291" s="13"/>
      <c r="H291" s="53"/>
      <c r="I291" s="326"/>
      <c r="J291" s="21"/>
      <c r="K291" s="21"/>
      <c r="L291" s="13"/>
      <c r="M291" s="50"/>
      <c r="N291" s="98"/>
      <c r="O291" s="50"/>
      <c r="P291" s="50"/>
      <c r="Q291" s="300"/>
      <c r="R291" s="21"/>
      <c r="S291" s="13"/>
      <c r="T291" s="13"/>
      <c r="U291" s="21"/>
      <c r="V291" s="21"/>
      <c r="W291" s="21"/>
      <c r="X291" s="264"/>
      <c r="Y291" s="180"/>
      <c r="Z291" s="180"/>
      <c r="AA291" s="50"/>
      <c r="AB291" s="65"/>
      <c r="AC291" s="50"/>
      <c r="AD291" s="50"/>
      <c r="AE291" s="19"/>
      <c r="AF291" s="122"/>
      <c r="AG291" s="121"/>
      <c r="AH291" s="1"/>
      <c r="AI291" s="21"/>
      <c r="AJ291" s="21"/>
      <c r="AK291" s="21"/>
      <c r="AL291" s="21"/>
      <c r="AM291" s="21"/>
      <c r="AN291" s="21"/>
      <c r="AO291" s="53"/>
    </row>
    <row r="292" spans="1:41" s="337" customFormat="1" x14ac:dyDescent="0.2">
      <c r="A292" s="48"/>
      <c r="B292" s="335"/>
      <c r="C292" s="236"/>
      <c r="D292" s="236"/>
      <c r="E292" s="53"/>
      <c r="F292" s="13"/>
      <c r="G292" s="13"/>
      <c r="H292" s="53"/>
      <c r="I292" s="326"/>
      <c r="J292" s="21"/>
      <c r="K292" s="21"/>
      <c r="L292" s="13"/>
      <c r="M292" s="50"/>
      <c r="N292" s="98"/>
      <c r="O292" s="50"/>
      <c r="P292" s="50"/>
      <c r="Q292" s="300"/>
      <c r="R292" s="21"/>
      <c r="S292" s="13"/>
      <c r="T292" s="13"/>
      <c r="U292" s="21"/>
      <c r="V292" s="21"/>
      <c r="W292" s="21"/>
      <c r="X292" s="264"/>
      <c r="Y292" s="180"/>
      <c r="Z292" s="180"/>
      <c r="AA292" s="50"/>
      <c r="AB292" s="65"/>
      <c r="AC292" s="50"/>
      <c r="AD292" s="50"/>
      <c r="AE292" s="19"/>
      <c r="AF292" s="122"/>
      <c r="AG292" s="121"/>
      <c r="AH292" s="1"/>
      <c r="AI292" s="21"/>
      <c r="AJ292" s="21"/>
      <c r="AK292" s="21"/>
      <c r="AL292" s="21"/>
      <c r="AM292" s="21"/>
      <c r="AN292" s="21"/>
      <c r="AO292" s="53"/>
    </row>
    <row r="293" spans="1:41" s="337" customFormat="1" x14ac:dyDescent="0.2">
      <c r="A293" s="48"/>
      <c r="B293" s="335"/>
      <c r="C293" s="236"/>
      <c r="D293" s="236"/>
      <c r="E293" s="53"/>
      <c r="F293" s="13"/>
      <c r="G293" s="13"/>
      <c r="H293" s="53"/>
      <c r="I293" s="326"/>
      <c r="J293" s="21"/>
      <c r="K293" s="21"/>
      <c r="L293" s="13"/>
      <c r="M293" s="50"/>
      <c r="N293" s="98"/>
      <c r="O293" s="50"/>
      <c r="P293" s="50"/>
      <c r="Q293" s="300"/>
      <c r="R293" s="21"/>
      <c r="S293" s="13"/>
      <c r="T293" s="13"/>
      <c r="U293" s="21"/>
      <c r="V293" s="21"/>
      <c r="W293" s="21"/>
      <c r="X293" s="264"/>
      <c r="Y293" s="180"/>
      <c r="Z293" s="180"/>
      <c r="AA293" s="50"/>
      <c r="AB293" s="65"/>
      <c r="AC293" s="50"/>
      <c r="AD293" s="50"/>
      <c r="AE293" s="19"/>
      <c r="AF293" s="122"/>
      <c r="AG293" s="121"/>
      <c r="AH293" s="1"/>
      <c r="AI293" s="21"/>
      <c r="AJ293" s="21"/>
      <c r="AK293" s="21"/>
      <c r="AL293" s="21"/>
      <c r="AM293" s="21"/>
      <c r="AN293" s="21"/>
      <c r="AO293" s="53"/>
    </row>
    <row r="294" spans="1:41" s="337" customFormat="1" x14ac:dyDescent="0.2">
      <c r="A294" s="48"/>
      <c r="B294" s="335"/>
      <c r="C294" s="236"/>
      <c r="D294" s="236"/>
      <c r="E294" s="53"/>
      <c r="F294" s="13"/>
      <c r="G294" s="13"/>
      <c r="H294" s="53"/>
      <c r="I294" s="326"/>
      <c r="J294" s="21"/>
      <c r="K294" s="21"/>
      <c r="L294" s="13"/>
      <c r="M294" s="50"/>
      <c r="N294" s="98"/>
      <c r="O294" s="50"/>
      <c r="P294" s="50"/>
      <c r="Q294" s="300"/>
      <c r="R294" s="21"/>
      <c r="S294" s="13"/>
      <c r="T294" s="13"/>
      <c r="U294" s="21"/>
      <c r="V294" s="21"/>
      <c r="W294" s="21"/>
      <c r="X294" s="264"/>
      <c r="Y294" s="180"/>
      <c r="Z294" s="180"/>
      <c r="AA294" s="50"/>
      <c r="AB294" s="65"/>
      <c r="AC294" s="50"/>
      <c r="AD294" s="50"/>
      <c r="AE294" s="19"/>
      <c r="AF294" s="122"/>
      <c r="AG294" s="121"/>
      <c r="AH294" s="1"/>
      <c r="AI294" s="21"/>
      <c r="AJ294" s="21"/>
      <c r="AK294" s="21"/>
      <c r="AL294" s="21"/>
      <c r="AM294" s="21"/>
      <c r="AN294" s="21"/>
      <c r="AO294" s="53"/>
    </row>
    <row r="295" spans="1:41" s="337" customFormat="1" x14ac:dyDescent="0.2">
      <c r="A295" s="48"/>
      <c r="B295" s="335"/>
      <c r="C295" s="236"/>
      <c r="D295" s="236"/>
      <c r="E295" s="53"/>
      <c r="F295" s="13"/>
      <c r="G295" s="13"/>
      <c r="H295" s="53"/>
      <c r="I295" s="326"/>
      <c r="J295" s="21"/>
      <c r="K295" s="21"/>
      <c r="L295" s="13"/>
      <c r="M295" s="50"/>
      <c r="N295" s="98"/>
      <c r="O295" s="50"/>
      <c r="P295" s="50"/>
      <c r="Q295" s="300"/>
      <c r="R295" s="21"/>
      <c r="S295" s="13"/>
      <c r="T295" s="13"/>
      <c r="U295" s="21"/>
      <c r="V295" s="21"/>
      <c r="W295" s="21"/>
      <c r="X295" s="264"/>
      <c r="Y295" s="180"/>
      <c r="Z295" s="180"/>
      <c r="AA295" s="50"/>
      <c r="AB295" s="65"/>
      <c r="AC295" s="50"/>
      <c r="AD295" s="50"/>
      <c r="AE295" s="19"/>
      <c r="AF295" s="122"/>
      <c r="AG295" s="121"/>
      <c r="AH295" s="1"/>
      <c r="AI295" s="21"/>
      <c r="AJ295" s="21"/>
      <c r="AK295" s="21"/>
      <c r="AL295" s="21"/>
      <c r="AM295" s="21"/>
      <c r="AN295" s="21"/>
      <c r="AO295" s="53"/>
    </row>
    <row r="296" spans="1:41" s="337" customFormat="1" x14ac:dyDescent="0.2">
      <c r="A296" s="48"/>
      <c r="B296" s="335"/>
      <c r="C296" s="236"/>
      <c r="D296" s="236"/>
      <c r="E296" s="53"/>
      <c r="F296" s="13"/>
      <c r="G296" s="13"/>
      <c r="H296" s="53"/>
      <c r="I296" s="326"/>
      <c r="J296" s="21"/>
      <c r="K296" s="21"/>
      <c r="L296" s="13"/>
      <c r="M296" s="50"/>
      <c r="N296" s="98"/>
      <c r="O296" s="50"/>
      <c r="P296" s="50"/>
      <c r="Q296" s="300"/>
      <c r="R296" s="21"/>
      <c r="S296" s="13"/>
      <c r="T296" s="13"/>
      <c r="U296" s="21"/>
      <c r="V296" s="21"/>
      <c r="W296" s="21"/>
      <c r="X296" s="264"/>
      <c r="Y296" s="180"/>
      <c r="Z296" s="180"/>
      <c r="AA296" s="50"/>
      <c r="AB296" s="65"/>
      <c r="AC296" s="50"/>
      <c r="AD296" s="50"/>
      <c r="AE296" s="19"/>
      <c r="AF296" s="122"/>
      <c r="AG296" s="121"/>
      <c r="AH296" s="1"/>
      <c r="AI296" s="21"/>
      <c r="AJ296" s="21"/>
      <c r="AK296" s="21"/>
      <c r="AL296" s="21"/>
      <c r="AM296" s="21"/>
      <c r="AN296" s="21"/>
      <c r="AO296" s="53"/>
    </row>
    <row r="297" spans="1:41" s="337" customFormat="1" x14ac:dyDescent="0.2">
      <c r="A297" s="48"/>
      <c r="B297" s="335"/>
      <c r="C297" s="236"/>
      <c r="D297" s="236"/>
      <c r="E297" s="53"/>
      <c r="F297" s="13"/>
      <c r="G297" s="13"/>
      <c r="H297" s="53"/>
      <c r="I297" s="326"/>
      <c r="J297" s="21"/>
      <c r="K297" s="21"/>
      <c r="L297" s="13"/>
      <c r="M297" s="50"/>
      <c r="N297" s="98"/>
      <c r="O297" s="50"/>
      <c r="P297" s="50"/>
      <c r="Q297" s="300"/>
      <c r="R297" s="21"/>
      <c r="S297" s="13"/>
      <c r="T297" s="13"/>
      <c r="U297" s="21"/>
      <c r="V297" s="21"/>
      <c r="W297" s="21"/>
      <c r="X297" s="264"/>
      <c r="Y297" s="180"/>
      <c r="Z297" s="180"/>
      <c r="AA297" s="50"/>
      <c r="AB297" s="65"/>
      <c r="AC297" s="50"/>
      <c r="AD297" s="50"/>
      <c r="AE297" s="19"/>
      <c r="AF297" s="122"/>
      <c r="AG297" s="121"/>
      <c r="AH297" s="1"/>
      <c r="AI297" s="21"/>
      <c r="AJ297" s="21"/>
      <c r="AK297" s="21"/>
      <c r="AL297" s="21"/>
      <c r="AM297" s="21"/>
      <c r="AN297" s="21"/>
      <c r="AO297" s="53"/>
    </row>
    <row r="298" spans="1:41" s="337" customFormat="1" x14ac:dyDescent="0.2">
      <c r="A298" s="48"/>
      <c r="B298" s="335"/>
      <c r="C298" s="236"/>
      <c r="D298" s="236"/>
      <c r="E298" s="53"/>
      <c r="F298" s="13"/>
      <c r="G298" s="13"/>
      <c r="H298" s="53"/>
      <c r="I298" s="326"/>
      <c r="J298" s="21"/>
      <c r="K298" s="21"/>
      <c r="L298" s="13"/>
      <c r="M298" s="50"/>
      <c r="N298" s="98"/>
      <c r="O298" s="50"/>
      <c r="P298" s="50"/>
      <c r="Q298" s="300"/>
      <c r="R298" s="21"/>
      <c r="S298" s="13"/>
      <c r="T298" s="13"/>
      <c r="U298" s="21"/>
      <c r="V298" s="21"/>
      <c r="W298" s="21"/>
      <c r="X298" s="264"/>
      <c r="Y298" s="180"/>
      <c r="Z298" s="180"/>
      <c r="AA298" s="50"/>
      <c r="AB298" s="65"/>
      <c r="AC298" s="50"/>
      <c r="AD298" s="50"/>
      <c r="AE298" s="19"/>
      <c r="AF298" s="122"/>
      <c r="AG298" s="121"/>
      <c r="AH298" s="1"/>
      <c r="AI298" s="21"/>
      <c r="AJ298" s="21"/>
      <c r="AK298" s="21"/>
      <c r="AL298" s="21"/>
      <c r="AM298" s="21"/>
      <c r="AN298" s="21"/>
      <c r="AO298" s="53"/>
    </row>
    <row r="299" spans="1:41" s="337" customFormat="1" x14ac:dyDescent="0.2">
      <c r="A299" s="48"/>
      <c r="B299" s="335"/>
      <c r="C299" s="236"/>
      <c r="D299" s="236"/>
      <c r="E299" s="53"/>
      <c r="F299" s="13"/>
      <c r="G299" s="13"/>
      <c r="H299" s="53"/>
      <c r="I299" s="326"/>
      <c r="J299" s="21"/>
      <c r="K299" s="21"/>
      <c r="L299" s="13"/>
      <c r="M299" s="50"/>
      <c r="N299" s="98"/>
      <c r="O299" s="50"/>
      <c r="P299" s="50"/>
      <c r="Q299" s="300"/>
      <c r="R299" s="21"/>
      <c r="S299" s="13"/>
      <c r="T299" s="13"/>
      <c r="U299" s="21"/>
      <c r="V299" s="21"/>
      <c r="W299" s="21"/>
      <c r="X299" s="264"/>
      <c r="Y299" s="180"/>
      <c r="Z299" s="180"/>
      <c r="AA299" s="50"/>
      <c r="AB299" s="65"/>
      <c r="AC299" s="50"/>
      <c r="AD299" s="50"/>
      <c r="AE299" s="19"/>
      <c r="AF299" s="122"/>
      <c r="AG299" s="121"/>
      <c r="AH299" s="1"/>
      <c r="AI299" s="21"/>
      <c r="AJ299" s="21"/>
      <c r="AK299" s="21"/>
      <c r="AL299" s="21"/>
      <c r="AM299" s="21"/>
      <c r="AN299" s="21"/>
      <c r="AO299" s="53"/>
    </row>
    <row r="300" spans="1:41" s="337" customFormat="1" x14ac:dyDescent="0.2">
      <c r="A300" s="48"/>
      <c r="B300" s="335"/>
      <c r="C300" s="236"/>
      <c r="D300" s="236"/>
      <c r="E300" s="53"/>
      <c r="F300" s="13"/>
      <c r="G300" s="13"/>
      <c r="H300" s="53"/>
      <c r="I300" s="326"/>
      <c r="J300" s="21"/>
      <c r="K300" s="21"/>
      <c r="L300" s="13"/>
      <c r="M300" s="50"/>
      <c r="N300" s="98"/>
      <c r="O300" s="50"/>
      <c r="P300" s="50"/>
      <c r="Q300" s="300"/>
      <c r="R300" s="21"/>
      <c r="S300" s="13"/>
      <c r="T300" s="13"/>
      <c r="U300" s="21"/>
      <c r="V300" s="21"/>
      <c r="W300" s="21"/>
      <c r="X300" s="264"/>
      <c r="Y300" s="180"/>
      <c r="Z300" s="180"/>
      <c r="AA300" s="50"/>
      <c r="AB300" s="65"/>
      <c r="AC300" s="50"/>
      <c r="AD300" s="50"/>
      <c r="AE300" s="19"/>
      <c r="AF300" s="122"/>
      <c r="AG300" s="121"/>
      <c r="AH300" s="1"/>
      <c r="AI300" s="21"/>
      <c r="AJ300" s="21"/>
      <c r="AK300" s="21"/>
      <c r="AL300" s="21"/>
      <c r="AM300" s="21"/>
      <c r="AN300" s="21"/>
      <c r="AO300" s="53"/>
    </row>
    <row r="301" spans="1:41" s="337" customFormat="1" x14ac:dyDescent="0.2">
      <c r="A301" s="48"/>
      <c r="B301" s="335"/>
      <c r="C301" s="236"/>
      <c r="D301" s="236"/>
      <c r="E301" s="53"/>
      <c r="F301" s="13"/>
      <c r="G301" s="13"/>
      <c r="H301" s="53"/>
      <c r="I301" s="326"/>
      <c r="J301" s="21"/>
      <c r="K301" s="21"/>
      <c r="L301" s="13"/>
      <c r="M301" s="50"/>
      <c r="N301" s="98"/>
      <c r="O301" s="50"/>
      <c r="P301" s="50"/>
      <c r="Q301" s="300"/>
      <c r="R301" s="21"/>
      <c r="S301" s="13"/>
      <c r="T301" s="13"/>
      <c r="U301" s="21"/>
      <c r="V301" s="21"/>
      <c r="W301" s="21"/>
      <c r="X301" s="264"/>
      <c r="Y301" s="180"/>
      <c r="Z301" s="180"/>
      <c r="AA301" s="50"/>
      <c r="AB301" s="65"/>
      <c r="AC301" s="50"/>
      <c r="AD301" s="50"/>
      <c r="AE301" s="19"/>
      <c r="AF301" s="122"/>
      <c r="AG301" s="121"/>
      <c r="AH301" s="1"/>
      <c r="AI301" s="21"/>
      <c r="AJ301" s="21"/>
      <c r="AK301" s="21"/>
      <c r="AL301" s="21"/>
      <c r="AM301" s="21"/>
      <c r="AN301" s="21"/>
      <c r="AO301" s="53"/>
    </row>
    <row r="302" spans="1:41" s="337" customFormat="1" x14ac:dyDescent="0.2">
      <c r="A302" s="48"/>
      <c r="B302" s="335"/>
      <c r="C302" s="236"/>
      <c r="D302" s="236"/>
      <c r="E302" s="53"/>
      <c r="F302" s="13"/>
      <c r="G302" s="13"/>
      <c r="H302" s="53"/>
      <c r="I302" s="326"/>
      <c r="J302" s="21"/>
      <c r="K302" s="21"/>
      <c r="L302" s="13"/>
      <c r="M302" s="50"/>
      <c r="N302" s="98"/>
      <c r="O302" s="50"/>
      <c r="P302" s="50"/>
      <c r="Q302" s="300"/>
      <c r="R302" s="21"/>
      <c r="S302" s="13"/>
      <c r="T302" s="13"/>
      <c r="U302" s="21"/>
      <c r="V302" s="21"/>
      <c r="W302" s="21"/>
      <c r="X302" s="264"/>
      <c r="Y302" s="180"/>
      <c r="Z302" s="180"/>
      <c r="AA302" s="50"/>
      <c r="AB302" s="65"/>
      <c r="AC302" s="50"/>
      <c r="AD302" s="50"/>
      <c r="AE302" s="19"/>
      <c r="AF302" s="122"/>
      <c r="AG302" s="121"/>
      <c r="AH302" s="1"/>
      <c r="AI302" s="21"/>
      <c r="AJ302" s="21"/>
      <c r="AK302" s="21"/>
      <c r="AL302" s="21"/>
      <c r="AM302" s="21"/>
      <c r="AN302" s="21"/>
      <c r="AO302" s="53"/>
    </row>
    <row r="303" spans="1:41" s="337" customFormat="1" x14ac:dyDescent="0.2">
      <c r="A303" s="48"/>
      <c r="B303" s="335"/>
      <c r="C303" s="236"/>
      <c r="D303" s="236"/>
      <c r="E303" s="53"/>
      <c r="F303" s="13"/>
      <c r="G303" s="13"/>
      <c r="H303" s="53"/>
      <c r="I303" s="326"/>
      <c r="J303" s="21"/>
      <c r="K303" s="21"/>
      <c r="L303" s="13"/>
      <c r="M303" s="50"/>
      <c r="N303" s="98"/>
      <c r="O303" s="50"/>
      <c r="P303" s="50"/>
      <c r="Q303" s="300"/>
      <c r="R303" s="21"/>
      <c r="S303" s="13"/>
      <c r="T303" s="13"/>
      <c r="U303" s="21"/>
      <c r="V303" s="21"/>
      <c r="W303" s="21"/>
      <c r="X303" s="264"/>
      <c r="Y303" s="180"/>
      <c r="Z303" s="180"/>
      <c r="AA303" s="50"/>
      <c r="AB303" s="65"/>
      <c r="AC303" s="50"/>
      <c r="AD303" s="50"/>
      <c r="AE303" s="19"/>
      <c r="AF303" s="122"/>
      <c r="AG303" s="121"/>
      <c r="AH303" s="1"/>
      <c r="AI303" s="21"/>
      <c r="AJ303" s="21"/>
      <c r="AK303" s="21"/>
      <c r="AL303" s="21"/>
      <c r="AM303" s="21"/>
      <c r="AN303" s="21"/>
      <c r="AO303" s="53"/>
    </row>
    <row r="304" spans="1:41" s="337" customFormat="1" x14ac:dyDescent="0.2">
      <c r="A304" s="48"/>
      <c r="B304" s="335"/>
      <c r="C304" s="236"/>
      <c r="D304" s="236"/>
      <c r="E304" s="53"/>
      <c r="F304" s="13"/>
      <c r="G304" s="13"/>
      <c r="H304" s="53"/>
      <c r="I304" s="326"/>
      <c r="J304" s="21"/>
      <c r="K304" s="21"/>
      <c r="L304" s="13"/>
      <c r="M304" s="50"/>
      <c r="N304" s="98"/>
      <c r="O304" s="50"/>
      <c r="P304" s="50"/>
      <c r="Q304" s="300"/>
      <c r="R304" s="21"/>
      <c r="S304" s="13"/>
      <c r="T304" s="13"/>
      <c r="U304" s="21"/>
      <c r="V304" s="21"/>
      <c r="W304" s="21"/>
      <c r="X304" s="264"/>
      <c r="Y304" s="180"/>
      <c r="Z304" s="180"/>
      <c r="AA304" s="50"/>
      <c r="AB304" s="65"/>
      <c r="AC304" s="50"/>
      <c r="AD304" s="50"/>
      <c r="AE304" s="19"/>
      <c r="AF304" s="122"/>
      <c r="AG304" s="121"/>
      <c r="AH304" s="1"/>
      <c r="AI304" s="21"/>
      <c r="AJ304" s="21"/>
      <c r="AK304" s="21"/>
      <c r="AL304" s="21"/>
      <c r="AM304" s="21"/>
      <c r="AN304" s="21"/>
      <c r="AO304" s="53"/>
    </row>
    <row r="305" spans="1:41" s="337" customFormat="1" x14ac:dyDescent="0.2">
      <c r="A305" s="48"/>
      <c r="B305" s="335"/>
      <c r="C305" s="236"/>
      <c r="D305" s="236"/>
      <c r="E305" s="53"/>
      <c r="F305" s="13"/>
      <c r="G305" s="13"/>
      <c r="H305" s="53"/>
      <c r="I305" s="326"/>
      <c r="J305" s="21"/>
      <c r="K305" s="21"/>
      <c r="L305" s="13"/>
      <c r="M305" s="50"/>
      <c r="N305" s="98"/>
      <c r="O305" s="50"/>
      <c r="P305" s="50"/>
      <c r="Q305" s="300"/>
      <c r="R305" s="21"/>
      <c r="S305" s="13"/>
      <c r="T305" s="13"/>
      <c r="U305" s="21"/>
      <c r="V305" s="21"/>
      <c r="W305" s="21"/>
      <c r="X305" s="264"/>
      <c r="Y305" s="180"/>
      <c r="Z305" s="180"/>
      <c r="AA305" s="50"/>
      <c r="AB305" s="65"/>
      <c r="AC305" s="50"/>
      <c r="AD305" s="50"/>
      <c r="AE305" s="19"/>
      <c r="AF305" s="122"/>
      <c r="AG305" s="121"/>
      <c r="AH305" s="1"/>
      <c r="AI305" s="21"/>
      <c r="AJ305" s="21"/>
      <c r="AK305" s="21"/>
      <c r="AL305" s="21"/>
      <c r="AM305" s="21"/>
      <c r="AN305" s="21"/>
      <c r="AO305" s="53"/>
    </row>
    <row r="306" spans="1:41" s="337" customFormat="1" x14ac:dyDescent="0.2">
      <c r="A306" s="48"/>
      <c r="B306" s="335"/>
      <c r="C306" s="236"/>
      <c r="D306" s="236"/>
      <c r="E306" s="53"/>
      <c r="F306" s="13"/>
      <c r="G306" s="13"/>
      <c r="H306" s="53"/>
      <c r="I306" s="326"/>
      <c r="J306" s="21"/>
      <c r="K306" s="21"/>
      <c r="L306" s="13"/>
      <c r="M306" s="50"/>
      <c r="N306" s="98"/>
      <c r="O306" s="50"/>
      <c r="P306" s="50"/>
      <c r="Q306" s="300"/>
      <c r="R306" s="21"/>
      <c r="S306" s="13"/>
      <c r="T306" s="13"/>
      <c r="U306" s="21"/>
      <c r="V306" s="21"/>
      <c r="W306" s="21"/>
      <c r="X306" s="264"/>
      <c r="Y306" s="180"/>
      <c r="Z306" s="180"/>
      <c r="AA306" s="50"/>
      <c r="AB306" s="65"/>
      <c r="AC306" s="50"/>
      <c r="AD306" s="50"/>
      <c r="AE306" s="19"/>
      <c r="AF306" s="122"/>
      <c r="AG306" s="121"/>
      <c r="AH306" s="1"/>
      <c r="AI306" s="21"/>
      <c r="AJ306" s="21"/>
      <c r="AK306" s="21"/>
      <c r="AL306" s="21"/>
      <c r="AM306" s="21"/>
      <c r="AN306" s="21"/>
      <c r="AO306" s="53"/>
    </row>
    <row r="307" spans="1:41" s="337" customFormat="1" x14ac:dyDescent="0.2">
      <c r="A307" s="48"/>
      <c r="B307" s="335"/>
      <c r="C307" s="236"/>
      <c r="D307" s="236"/>
      <c r="E307" s="53"/>
      <c r="F307" s="13"/>
      <c r="G307" s="13"/>
      <c r="H307" s="53"/>
      <c r="I307" s="326"/>
      <c r="J307" s="21"/>
      <c r="K307" s="21"/>
      <c r="L307" s="13"/>
      <c r="M307" s="50"/>
      <c r="N307" s="98"/>
      <c r="O307" s="50"/>
      <c r="P307" s="50"/>
      <c r="Q307" s="300"/>
      <c r="R307" s="21"/>
      <c r="S307" s="13"/>
      <c r="T307" s="13"/>
      <c r="U307" s="21"/>
      <c r="V307" s="21"/>
      <c r="W307" s="21"/>
      <c r="X307" s="264"/>
      <c r="Y307" s="180"/>
      <c r="Z307" s="180"/>
      <c r="AA307" s="50"/>
      <c r="AB307" s="65"/>
      <c r="AC307" s="50"/>
      <c r="AD307" s="50"/>
      <c r="AE307" s="19"/>
      <c r="AF307" s="122"/>
      <c r="AG307" s="121"/>
      <c r="AH307" s="1"/>
      <c r="AI307" s="21"/>
      <c r="AJ307" s="21"/>
      <c r="AK307" s="21"/>
      <c r="AL307" s="21"/>
      <c r="AM307" s="21"/>
      <c r="AN307" s="21"/>
      <c r="AO307" s="53"/>
    </row>
    <row r="308" spans="1:41" s="337" customFormat="1" x14ac:dyDescent="0.2">
      <c r="A308" s="48"/>
      <c r="B308" s="335"/>
      <c r="C308" s="236"/>
      <c r="D308" s="236"/>
      <c r="E308" s="53"/>
      <c r="F308" s="13"/>
      <c r="G308" s="13"/>
      <c r="H308" s="53"/>
      <c r="I308" s="326"/>
      <c r="J308" s="21"/>
      <c r="K308" s="21"/>
      <c r="L308" s="13"/>
      <c r="M308" s="50"/>
      <c r="N308" s="98"/>
      <c r="O308" s="50"/>
      <c r="P308" s="50"/>
      <c r="Q308" s="300"/>
      <c r="R308" s="21"/>
      <c r="S308" s="13"/>
      <c r="T308" s="13"/>
      <c r="U308" s="21"/>
      <c r="V308" s="21"/>
      <c r="W308" s="21"/>
      <c r="X308" s="264"/>
      <c r="Y308" s="180"/>
      <c r="Z308" s="180"/>
      <c r="AA308" s="50"/>
      <c r="AB308" s="65"/>
      <c r="AC308" s="50"/>
      <c r="AD308" s="50"/>
      <c r="AE308" s="19"/>
      <c r="AF308" s="122"/>
      <c r="AG308" s="121"/>
      <c r="AH308" s="1"/>
      <c r="AI308" s="21"/>
      <c r="AJ308" s="21"/>
      <c r="AK308" s="21"/>
      <c r="AL308" s="21"/>
      <c r="AM308" s="21"/>
      <c r="AN308" s="21"/>
      <c r="AO308" s="53"/>
    </row>
    <row r="309" spans="1:41" s="337" customFormat="1" x14ac:dyDescent="0.2">
      <c r="A309" s="48"/>
      <c r="B309" s="335"/>
      <c r="C309" s="236"/>
      <c r="D309" s="236"/>
      <c r="E309" s="53"/>
      <c r="F309" s="13"/>
      <c r="G309" s="13"/>
      <c r="H309" s="53"/>
      <c r="I309" s="326"/>
      <c r="J309" s="21"/>
      <c r="K309" s="21"/>
      <c r="L309" s="13"/>
      <c r="M309" s="50"/>
      <c r="N309" s="98"/>
      <c r="O309" s="50"/>
      <c r="P309" s="50"/>
      <c r="Q309" s="300"/>
      <c r="R309" s="21"/>
      <c r="S309" s="13"/>
      <c r="T309" s="13"/>
      <c r="U309" s="21"/>
      <c r="V309" s="21"/>
      <c r="W309" s="21"/>
      <c r="X309" s="264"/>
      <c r="Y309" s="180"/>
      <c r="Z309" s="180"/>
      <c r="AA309" s="50"/>
      <c r="AB309" s="65"/>
      <c r="AC309" s="50"/>
      <c r="AD309" s="50"/>
      <c r="AE309" s="19"/>
      <c r="AF309" s="122"/>
      <c r="AG309" s="121"/>
      <c r="AH309" s="1"/>
      <c r="AI309" s="21"/>
      <c r="AJ309" s="21"/>
      <c r="AK309" s="21"/>
      <c r="AL309" s="21"/>
      <c r="AM309" s="21"/>
      <c r="AN309" s="21"/>
      <c r="AO309" s="53"/>
    </row>
    <row r="310" spans="1:41" s="337" customFormat="1" x14ac:dyDescent="0.2">
      <c r="A310" s="48"/>
      <c r="B310" s="335"/>
      <c r="C310" s="236"/>
      <c r="D310" s="236"/>
      <c r="E310" s="53"/>
      <c r="F310" s="13"/>
      <c r="G310" s="13"/>
      <c r="H310" s="53"/>
      <c r="I310" s="326"/>
      <c r="J310" s="21"/>
      <c r="K310" s="21"/>
      <c r="L310" s="13"/>
      <c r="M310" s="50"/>
      <c r="N310" s="98"/>
      <c r="O310" s="50"/>
      <c r="P310" s="50"/>
      <c r="Q310" s="300"/>
      <c r="R310" s="21"/>
      <c r="S310" s="13"/>
      <c r="T310" s="13"/>
      <c r="U310" s="21"/>
      <c r="V310" s="21"/>
      <c r="W310" s="21"/>
      <c r="X310" s="264"/>
      <c r="Y310" s="180"/>
      <c r="Z310" s="180"/>
      <c r="AA310" s="50"/>
      <c r="AB310" s="65"/>
      <c r="AC310" s="50"/>
      <c r="AD310" s="50"/>
      <c r="AE310" s="19"/>
      <c r="AF310" s="122"/>
      <c r="AG310" s="121"/>
      <c r="AH310" s="1"/>
      <c r="AI310" s="21"/>
      <c r="AJ310" s="21"/>
      <c r="AK310" s="21"/>
      <c r="AL310" s="21"/>
      <c r="AM310" s="21"/>
      <c r="AN310" s="21"/>
      <c r="AO310" s="53"/>
    </row>
    <row r="311" spans="1:41" s="337" customFormat="1" x14ac:dyDescent="0.2">
      <c r="A311" s="48"/>
      <c r="B311" s="335"/>
      <c r="C311" s="236"/>
      <c r="D311" s="236"/>
      <c r="E311" s="53"/>
      <c r="F311" s="13"/>
      <c r="G311" s="13"/>
      <c r="H311" s="53"/>
      <c r="I311" s="326"/>
      <c r="J311" s="21"/>
      <c r="K311" s="21"/>
      <c r="L311" s="13"/>
      <c r="M311" s="50"/>
      <c r="N311" s="98"/>
      <c r="O311" s="50"/>
      <c r="P311" s="50"/>
      <c r="Q311" s="300"/>
      <c r="R311" s="21"/>
      <c r="S311" s="13"/>
      <c r="T311" s="13"/>
      <c r="U311" s="21"/>
      <c r="V311" s="21"/>
      <c r="W311" s="21"/>
      <c r="X311" s="264"/>
      <c r="Y311" s="180"/>
      <c r="Z311" s="180"/>
      <c r="AA311" s="50"/>
      <c r="AB311" s="65"/>
      <c r="AC311" s="50"/>
      <c r="AD311" s="50"/>
      <c r="AE311" s="19"/>
      <c r="AF311" s="122"/>
      <c r="AG311" s="121"/>
      <c r="AH311" s="1"/>
      <c r="AI311" s="21"/>
      <c r="AJ311" s="21"/>
      <c r="AK311" s="21"/>
      <c r="AL311" s="21"/>
      <c r="AM311" s="21"/>
      <c r="AN311" s="21"/>
      <c r="AO311" s="53"/>
    </row>
    <row r="312" spans="1:41" s="337" customFormat="1" x14ac:dyDescent="0.2">
      <c r="A312" s="48"/>
      <c r="B312" s="335"/>
      <c r="C312" s="236"/>
      <c r="D312" s="236"/>
      <c r="E312" s="53"/>
      <c r="F312" s="13"/>
      <c r="G312" s="13"/>
      <c r="H312" s="53"/>
      <c r="I312" s="326"/>
      <c r="J312" s="21"/>
      <c r="K312" s="21"/>
      <c r="L312" s="13"/>
      <c r="M312" s="50"/>
      <c r="N312" s="98"/>
      <c r="O312" s="50"/>
      <c r="P312" s="50"/>
      <c r="Q312" s="300"/>
      <c r="R312" s="21"/>
      <c r="S312" s="13"/>
      <c r="T312" s="13"/>
      <c r="U312" s="21"/>
      <c r="V312" s="21"/>
      <c r="W312" s="21"/>
      <c r="X312" s="264"/>
      <c r="Y312" s="180"/>
      <c r="Z312" s="180"/>
      <c r="AA312" s="50"/>
      <c r="AB312" s="65"/>
      <c r="AC312" s="50"/>
      <c r="AD312" s="50"/>
      <c r="AE312" s="19"/>
      <c r="AF312" s="122"/>
      <c r="AG312" s="121"/>
      <c r="AH312" s="1"/>
      <c r="AI312" s="21"/>
      <c r="AJ312" s="21"/>
      <c r="AK312" s="21"/>
      <c r="AL312" s="21"/>
      <c r="AM312" s="21"/>
      <c r="AN312" s="21"/>
      <c r="AO312" s="53"/>
    </row>
    <row r="313" spans="1:41" s="337" customFormat="1" x14ac:dyDescent="0.2">
      <c r="A313" s="48"/>
      <c r="B313" s="335"/>
      <c r="C313" s="236"/>
      <c r="D313" s="236"/>
      <c r="E313" s="53"/>
      <c r="F313" s="13"/>
      <c r="G313" s="13"/>
      <c r="H313" s="53"/>
      <c r="I313" s="326"/>
      <c r="J313" s="21"/>
      <c r="K313" s="21"/>
      <c r="L313" s="13"/>
      <c r="M313" s="50"/>
      <c r="N313" s="98"/>
      <c r="O313" s="50"/>
      <c r="P313" s="50"/>
      <c r="Q313" s="300"/>
      <c r="R313" s="21"/>
      <c r="S313" s="13"/>
      <c r="T313" s="13"/>
      <c r="U313" s="21"/>
      <c r="V313" s="21"/>
      <c r="W313" s="21"/>
      <c r="X313" s="264"/>
      <c r="Y313" s="180"/>
      <c r="Z313" s="180"/>
      <c r="AA313" s="50"/>
      <c r="AB313" s="65"/>
      <c r="AC313" s="50"/>
      <c r="AD313" s="50"/>
      <c r="AE313" s="19"/>
      <c r="AF313" s="122"/>
      <c r="AG313" s="121"/>
      <c r="AH313" s="1"/>
      <c r="AI313" s="21"/>
      <c r="AJ313" s="21"/>
      <c r="AK313" s="21"/>
      <c r="AL313" s="21"/>
      <c r="AM313" s="21"/>
      <c r="AN313" s="21"/>
      <c r="AO313" s="53"/>
    </row>
    <row r="314" spans="1:41" s="337" customFormat="1" x14ac:dyDescent="0.2">
      <c r="A314" s="48"/>
      <c r="B314" s="335"/>
      <c r="C314" s="236"/>
      <c r="D314" s="236"/>
      <c r="E314" s="53"/>
      <c r="F314" s="13"/>
      <c r="G314" s="13"/>
      <c r="H314" s="53"/>
      <c r="I314" s="326"/>
      <c r="J314" s="21"/>
      <c r="K314" s="21"/>
      <c r="L314" s="13"/>
      <c r="M314" s="50"/>
      <c r="N314" s="98"/>
      <c r="O314" s="50"/>
      <c r="P314" s="50"/>
      <c r="Q314" s="300"/>
      <c r="R314" s="21"/>
      <c r="S314" s="13"/>
      <c r="T314" s="13"/>
      <c r="U314" s="21"/>
      <c r="V314" s="21"/>
      <c r="W314" s="21"/>
      <c r="X314" s="264"/>
      <c r="Y314" s="180"/>
      <c r="Z314" s="180"/>
      <c r="AA314" s="50"/>
      <c r="AB314" s="65"/>
      <c r="AC314" s="50"/>
      <c r="AD314" s="50"/>
      <c r="AE314" s="19"/>
      <c r="AF314" s="122"/>
      <c r="AG314" s="121"/>
      <c r="AH314" s="1"/>
      <c r="AI314" s="21"/>
      <c r="AJ314" s="21"/>
      <c r="AK314" s="21"/>
      <c r="AL314" s="21"/>
      <c r="AM314" s="21"/>
      <c r="AN314" s="21"/>
      <c r="AO314" s="53"/>
    </row>
    <row r="315" spans="1:41" s="337" customFormat="1" x14ac:dyDescent="0.2">
      <c r="A315" s="48"/>
      <c r="B315" s="335"/>
      <c r="C315" s="236"/>
      <c r="D315" s="236"/>
      <c r="E315" s="53"/>
      <c r="F315" s="13"/>
      <c r="G315" s="13"/>
      <c r="H315" s="53"/>
      <c r="I315" s="326"/>
      <c r="J315" s="21"/>
      <c r="K315" s="21"/>
      <c r="L315" s="13"/>
      <c r="M315" s="50"/>
      <c r="N315" s="98"/>
      <c r="O315" s="50"/>
      <c r="P315" s="50"/>
      <c r="Q315" s="300"/>
      <c r="R315" s="21"/>
      <c r="S315" s="13"/>
      <c r="T315" s="13"/>
      <c r="U315" s="21"/>
      <c r="V315" s="21"/>
      <c r="W315" s="21"/>
      <c r="X315" s="264"/>
      <c r="Y315" s="180"/>
      <c r="Z315" s="180"/>
      <c r="AA315" s="50"/>
      <c r="AB315" s="65"/>
      <c r="AC315" s="50"/>
      <c r="AD315" s="50"/>
      <c r="AE315" s="19"/>
      <c r="AF315" s="122"/>
      <c r="AG315" s="121"/>
      <c r="AH315" s="1"/>
      <c r="AI315" s="21"/>
      <c r="AJ315" s="21"/>
      <c r="AK315" s="21"/>
      <c r="AL315" s="21"/>
      <c r="AM315" s="21"/>
      <c r="AN315" s="21"/>
      <c r="AO315" s="53"/>
    </row>
    <row r="316" spans="1:41" s="337" customFormat="1" x14ac:dyDescent="0.2">
      <c r="A316" s="48"/>
      <c r="B316" s="335"/>
      <c r="C316" s="236"/>
      <c r="D316" s="236"/>
      <c r="E316" s="53"/>
      <c r="F316" s="13"/>
      <c r="G316" s="13"/>
      <c r="H316" s="53"/>
      <c r="I316" s="326"/>
      <c r="J316" s="21"/>
      <c r="K316" s="21"/>
      <c r="L316" s="13"/>
      <c r="M316" s="50"/>
      <c r="N316" s="98"/>
      <c r="O316" s="50"/>
      <c r="P316" s="50"/>
      <c r="Q316" s="300"/>
      <c r="R316" s="21"/>
      <c r="S316" s="13"/>
      <c r="T316" s="13"/>
      <c r="U316" s="21"/>
      <c r="V316" s="21"/>
      <c r="W316" s="21"/>
      <c r="X316" s="264"/>
      <c r="Y316" s="180"/>
      <c r="Z316" s="180"/>
      <c r="AA316" s="50"/>
      <c r="AB316" s="65"/>
      <c r="AC316" s="50"/>
      <c r="AD316" s="50"/>
      <c r="AE316" s="19"/>
      <c r="AF316" s="122"/>
      <c r="AG316" s="121"/>
      <c r="AH316" s="1"/>
      <c r="AI316" s="21"/>
      <c r="AJ316" s="21"/>
      <c r="AK316" s="21"/>
      <c r="AL316" s="21"/>
      <c r="AM316" s="21"/>
      <c r="AN316" s="21"/>
      <c r="AO316" s="53"/>
    </row>
    <row r="317" spans="1:41" s="337" customFormat="1" x14ac:dyDescent="0.2">
      <c r="A317" s="48"/>
      <c r="B317" s="335"/>
      <c r="C317" s="236"/>
      <c r="D317" s="236"/>
      <c r="E317" s="53"/>
      <c r="F317" s="13"/>
      <c r="G317" s="13"/>
      <c r="H317" s="53"/>
      <c r="I317" s="326"/>
      <c r="J317" s="21"/>
      <c r="K317" s="21"/>
      <c r="L317" s="13"/>
      <c r="M317" s="50"/>
      <c r="N317" s="98"/>
      <c r="O317" s="50"/>
      <c r="P317" s="50"/>
      <c r="Q317" s="300"/>
      <c r="R317" s="21"/>
      <c r="S317" s="13"/>
      <c r="T317" s="13"/>
      <c r="U317" s="21"/>
      <c r="V317" s="21"/>
      <c r="W317" s="21"/>
      <c r="X317" s="264"/>
      <c r="Y317" s="180"/>
      <c r="Z317" s="180"/>
      <c r="AA317" s="50"/>
      <c r="AB317" s="65"/>
      <c r="AC317" s="50"/>
      <c r="AD317" s="50"/>
      <c r="AE317" s="19"/>
      <c r="AF317" s="122"/>
      <c r="AG317" s="121"/>
      <c r="AH317" s="1"/>
      <c r="AI317" s="21"/>
      <c r="AJ317" s="21"/>
      <c r="AK317" s="21"/>
      <c r="AL317" s="21"/>
      <c r="AM317" s="21"/>
      <c r="AN317" s="21"/>
      <c r="AO317" s="53"/>
    </row>
    <row r="318" spans="1:41" s="337" customFormat="1" x14ac:dyDescent="0.2">
      <c r="A318" s="48"/>
      <c r="B318" s="335"/>
      <c r="C318" s="236"/>
      <c r="D318" s="236"/>
      <c r="E318" s="53"/>
      <c r="F318" s="13"/>
      <c r="G318" s="13"/>
      <c r="H318" s="53"/>
      <c r="I318" s="326"/>
      <c r="J318" s="21"/>
      <c r="K318" s="21"/>
      <c r="L318" s="13"/>
      <c r="M318" s="50"/>
      <c r="N318" s="98"/>
      <c r="O318" s="50"/>
      <c r="P318" s="50"/>
      <c r="Q318" s="300"/>
      <c r="R318" s="21"/>
      <c r="S318" s="13"/>
      <c r="T318" s="13"/>
      <c r="U318" s="21"/>
      <c r="V318" s="21"/>
      <c r="W318" s="21"/>
      <c r="X318" s="264"/>
      <c r="Y318" s="180"/>
      <c r="Z318" s="180"/>
      <c r="AA318" s="50"/>
      <c r="AB318" s="65"/>
      <c r="AC318" s="50"/>
      <c r="AD318" s="50"/>
      <c r="AE318" s="19"/>
      <c r="AF318" s="122"/>
      <c r="AG318" s="121"/>
      <c r="AH318" s="1"/>
      <c r="AI318" s="21"/>
      <c r="AJ318" s="21"/>
      <c r="AK318" s="21"/>
      <c r="AL318" s="21"/>
      <c r="AM318" s="21"/>
      <c r="AN318" s="21"/>
    </row>
    <row r="319" spans="1:41" s="337" customFormat="1" x14ac:dyDescent="0.2">
      <c r="A319" s="48"/>
      <c r="B319" s="335"/>
      <c r="C319" s="236"/>
      <c r="D319" s="236"/>
      <c r="E319" s="53"/>
      <c r="F319" s="13"/>
      <c r="G319" s="13"/>
      <c r="H319" s="53"/>
      <c r="I319" s="326"/>
      <c r="J319" s="21"/>
      <c r="K319" s="21"/>
      <c r="L319" s="13"/>
      <c r="M319" s="50"/>
      <c r="N319" s="98"/>
      <c r="O319" s="50"/>
      <c r="P319" s="50"/>
      <c r="Q319" s="300"/>
      <c r="R319" s="21"/>
      <c r="S319" s="13"/>
      <c r="T319" s="13"/>
      <c r="U319" s="21"/>
      <c r="V319" s="21"/>
      <c r="W319" s="21"/>
      <c r="X319" s="264"/>
      <c r="Y319" s="180"/>
      <c r="Z319" s="180"/>
      <c r="AA319" s="50"/>
      <c r="AB319" s="65"/>
      <c r="AC319" s="50"/>
      <c r="AD319" s="50"/>
      <c r="AE319" s="19"/>
      <c r="AF319" s="122"/>
      <c r="AG319" s="121"/>
      <c r="AH319" s="1"/>
      <c r="AI319" s="21"/>
      <c r="AJ319" s="21"/>
      <c r="AK319" s="21"/>
      <c r="AL319" s="21"/>
      <c r="AM319" s="21"/>
      <c r="AN319" s="21"/>
    </row>
    <row r="320" spans="1:41" s="337" customFormat="1" x14ac:dyDescent="0.2">
      <c r="A320" s="48"/>
      <c r="B320" s="335"/>
      <c r="C320" s="236"/>
      <c r="D320" s="236"/>
      <c r="E320" s="53"/>
      <c r="F320" s="13"/>
      <c r="G320" s="13"/>
      <c r="H320" s="53"/>
      <c r="I320" s="326"/>
      <c r="J320" s="21"/>
      <c r="K320" s="21"/>
      <c r="L320" s="13"/>
      <c r="M320" s="50"/>
      <c r="N320" s="98"/>
      <c r="O320" s="50"/>
      <c r="P320" s="50"/>
      <c r="Q320" s="300"/>
      <c r="R320" s="21"/>
      <c r="S320" s="13"/>
      <c r="T320" s="13"/>
      <c r="U320" s="21"/>
      <c r="V320" s="21"/>
      <c r="W320" s="21"/>
      <c r="X320" s="264"/>
      <c r="Y320" s="180"/>
      <c r="Z320" s="180"/>
      <c r="AA320" s="50"/>
      <c r="AB320" s="65"/>
      <c r="AC320" s="50"/>
      <c r="AD320" s="50"/>
      <c r="AE320" s="19"/>
      <c r="AF320" s="122"/>
      <c r="AG320" s="121"/>
      <c r="AH320" s="1"/>
      <c r="AI320" s="21"/>
      <c r="AJ320" s="21"/>
      <c r="AK320" s="21"/>
      <c r="AL320" s="21"/>
      <c r="AM320" s="21"/>
      <c r="AN320" s="21"/>
    </row>
    <row r="321" spans="1:40" s="337" customFormat="1" x14ac:dyDescent="0.2">
      <c r="A321" s="48"/>
      <c r="B321" s="335"/>
      <c r="C321" s="236"/>
      <c r="D321" s="236"/>
      <c r="E321" s="53"/>
      <c r="F321" s="13"/>
      <c r="G321" s="13"/>
      <c r="H321" s="53"/>
      <c r="I321" s="326"/>
      <c r="J321" s="21"/>
      <c r="K321" s="21"/>
      <c r="L321" s="13"/>
      <c r="M321" s="50"/>
      <c r="N321" s="98"/>
      <c r="O321" s="50"/>
      <c r="P321" s="50"/>
      <c r="Q321" s="300"/>
      <c r="R321" s="21"/>
      <c r="S321" s="13"/>
      <c r="T321" s="13"/>
      <c r="U321" s="21"/>
      <c r="V321" s="21"/>
      <c r="W321" s="21"/>
      <c r="X321" s="264"/>
      <c r="Y321" s="180"/>
      <c r="Z321" s="180"/>
      <c r="AA321" s="50"/>
      <c r="AB321" s="65"/>
      <c r="AC321" s="50"/>
      <c r="AD321" s="50"/>
      <c r="AE321" s="19"/>
      <c r="AF321" s="122"/>
      <c r="AG321" s="121"/>
      <c r="AH321" s="1"/>
      <c r="AI321" s="21"/>
      <c r="AJ321" s="21"/>
      <c r="AK321" s="21"/>
      <c r="AL321" s="21"/>
      <c r="AM321" s="21"/>
      <c r="AN321" s="21"/>
    </row>
    <row r="322" spans="1:40" s="337" customFormat="1" x14ac:dyDescent="0.2">
      <c r="A322" s="48"/>
      <c r="B322" s="335"/>
      <c r="C322" s="236"/>
      <c r="D322" s="236"/>
      <c r="E322" s="53"/>
      <c r="F322" s="13"/>
      <c r="G322" s="13"/>
      <c r="H322" s="53"/>
      <c r="I322" s="326"/>
      <c r="J322" s="21"/>
      <c r="K322" s="21"/>
      <c r="L322" s="13"/>
      <c r="M322" s="50"/>
      <c r="N322" s="98"/>
      <c r="O322" s="50"/>
      <c r="P322" s="50"/>
      <c r="Q322" s="300"/>
      <c r="R322" s="21"/>
      <c r="S322" s="13"/>
      <c r="T322" s="13"/>
      <c r="U322" s="21"/>
      <c r="V322" s="21"/>
      <c r="W322" s="21"/>
      <c r="X322" s="264"/>
      <c r="Y322" s="180"/>
      <c r="Z322" s="180"/>
      <c r="AA322" s="50"/>
      <c r="AB322" s="65"/>
      <c r="AC322" s="50"/>
      <c r="AD322" s="50"/>
      <c r="AE322" s="19"/>
      <c r="AF322" s="122"/>
      <c r="AG322" s="121"/>
      <c r="AH322" s="1"/>
      <c r="AI322" s="21"/>
      <c r="AJ322" s="21"/>
      <c r="AK322" s="21"/>
      <c r="AL322" s="21"/>
      <c r="AM322" s="21"/>
      <c r="AN322" s="21"/>
    </row>
    <row r="323" spans="1:40" s="337" customFormat="1" x14ac:dyDescent="0.2">
      <c r="A323" s="48"/>
      <c r="B323" s="335"/>
      <c r="C323" s="236"/>
      <c r="D323" s="236"/>
      <c r="E323" s="53"/>
      <c r="F323" s="13"/>
      <c r="G323" s="13"/>
      <c r="H323" s="53"/>
      <c r="I323" s="326"/>
      <c r="J323" s="21"/>
      <c r="K323" s="21"/>
      <c r="L323" s="13"/>
      <c r="M323" s="50"/>
      <c r="N323" s="98"/>
      <c r="O323" s="50"/>
      <c r="P323" s="50"/>
      <c r="Q323" s="300"/>
      <c r="R323" s="21"/>
      <c r="S323" s="13"/>
      <c r="T323" s="13"/>
      <c r="U323" s="21"/>
      <c r="V323" s="21"/>
      <c r="W323" s="21"/>
      <c r="X323" s="264"/>
      <c r="Y323" s="180"/>
      <c r="Z323" s="180"/>
      <c r="AA323" s="50"/>
      <c r="AB323" s="65"/>
      <c r="AC323" s="50"/>
      <c r="AD323" s="50"/>
      <c r="AE323" s="19"/>
      <c r="AF323" s="122"/>
      <c r="AG323" s="121"/>
      <c r="AH323" s="1"/>
      <c r="AI323" s="21"/>
      <c r="AJ323" s="21"/>
      <c r="AK323" s="21"/>
      <c r="AL323" s="21"/>
      <c r="AM323" s="21"/>
      <c r="AN323" s="21"/>
    </row>
    <row r="324" spans="1:40" s="337" customFormat="1" x14ac:dyDescent="0.2">
      <c r="A324" s="48"/>
      <c r="B324" s="335"/>
      <c r="C324" s="236"/>
      <c r="D324" s="236"/>
      <c r="E324" s="53"/>
      <c r="F324" s="13"/>
      <c r="G324" s="13"/>
      <c r="H324" s="53"/>
      <c r="I324" s="326"/>
      <c r="J324" s="21"/>
      <c r="K324" s="21"/>
      <c r="L324" s="13"/>
      <c r="M324" s="50"/>
      <c r="N324" s="98"/>
      <c r="O324" s="50"/>
      <c r="P324" s="50"/>
      <c r="Q324" s="300"/>
      <c r="R324" s="21"/>
      <c r="S324" s="13"/>
      <c r="T324" s="13"/>
      <c r="U324" s="21"/>
      <c r="V324" s="21"/>
      <c r="W324" s="21"/>
      <c r="X324" s="264"/>
      <c r="Y324" s="180"/>
      <c r="Z324" s="180"/>
      <c r="AA324" s="50"/>
      <c r="AB324" s="65"/>
      <c r="AC324" s="50"/>
      <c r="AD324" s="50"/>
      <c r="AE324" s="19"/>
      <c r="AF324" s="122"/>
      <c r="AG324" s="121"/>
      <c r="AH324" s="1"/>
      <c r="AI324" s="21"/>
      <c r="AJ324" s="21"/>
      <c r="AK324" s="21"/>
      <c r="AL324" s="21"/>
      <c r="AM324" s="21"/>
      <c r="AN324" s="21"/>
    </row>
    <row r="325" spans="1:40" s="337" customFormat="1" x14ac:dyDescent="0.2">
      <c r="A325" s="48"/>
      <c r="B325" s="335"/>
      <c r="C325" s="236"/>
      <c r="D325" s="236"/>
      <c r="E325" s="53"/>
      <c r="F325" s="13"/>
      <c r="G325" s="13"/>
      <c r="H325" s="53"/>
      <c r="I325" s="326"/>
      <c r="J325" s="21"/>
      <c r="K325" s="21"/>
      <c r="L325" s="13"/>
      <c r="M325" s="50"/>
      <c r="N325" s="98"/>
      <c r="O325" s="50"/>
      <c r="P325" s="50"/>
      <c r="Q325" s="300"/>
      <c r="R325" s="21"/>
      <c r="S325" s="13"/>
      <c r="T325" s="13"/>
      <c r="U325" s="21"/>
      <c r="V325" s="21"/>
      <c r="W325" s="21"/>
      <c r="X325" s="264"/>
      <c r="Y325" s="180"/>
      <c r="Z325" s="180"/>
      <c r="AA325" s="50"/>
      <c r="AB325" s="65"/>
      <c r="AC325" s="50"/>
      <c r="AD325" s="50"/>
      <c r="AE325" s="19"/>
      <c r="AF325" s="122"/>
      <c r="AG325" s="121"/>
      <c r="AH325" s="1"/>
      <c r="AI325" s="21"/>
      <c r="AJ325" s="21"/>
      <c r="AK325" s="21"/>
      <c r="AL325" s="21"/>
      <c r="AM325" s="21"/>
      <c r="AN325" s="21"/>
    </row>
    <row r="326" spans="1:40" s="337" customFormat="1" x14ac:dyDescent="0.2">
      <c r="A326" s="48"/>
      <c r="B326" s="335"/>
      <c r="C326" s="236"/>
      <c r="D326" s="236"/>
      <c r="E326" s="53"/>
      <c r="F326" s="13"/>
      <c r="G326" s="13"/>
      <c r="H326" s="53"/>
      <c r="I326" s="326"/>
      <c r="J326" s="21"/>
      <c r="K326" s="21"/>
      <c r="L326" s="13"/>
      <c r="M326" s="50"/>
      <c r="N326" s="98"/>
      <c r="O326" s="50"/>
      <c r="P326" s="50"/>
      <c r="Q326" s="300"/>
      <c r="R326" s="21"/>
      <c r="S326" s="13"/>
      <c r="T326" s="13"/>
      <c r="U326" s="21"/>
      <c r="V326" s="21"/>
      <c r="W326" s="21"/>
      <c r="X326" s="264"/>
      <c r="Y326" s="180"/>
      <c r="Z326" s="180"/>
      <c r="AA326" s="50"/>
      <c r="AB326" s="65"/>
      <c r="AC326" s="50"/>
      <c r="AD326" s="50"/>
      <c r="AE326" s="19"/>
      <c r="AF326" s="122"/>
      <c r="AG326" s="121"/>
      <c r="AH326" s="1"/>
      <c r="AI326" s="21"/>
      <c r="AJ326" s="21"/>
      <c r="AK326" s="21"/>
      <c r="AL326" s="21"/>
      <c r="AM326" s="21"/>
      <c r="AN326" s="21"/>
    </row>
    <row r="327" spans="1:40" s="337" customFormat="1" x14ac:dyDescent="0.2">
      <c r="A327" s="48"/>
      <c r="B327" s="335"/>
      <c r="C327" s="236"/>
      <c r="D327" s="236"/>
      <c r="E327" s="53"/>
      <c r="F327" s="13"/>
      <c r="G327" s="13"/>
      <c r="H327" s="53"/>
      <c r="I327" s="326"/>
      <c r="J327" s="21"/>
      <c r="K327" s="21"/>
      <c r="L327" s="13"/>
      <c r="M327" s="50"/>
      <c r="N327" s="98"/>
      <c r="O327" s="50"/>
      <c r="P327" s="50"/>
      <c r="Q327" s="300"/>
      <c r="R327" s="21"/>
      <c r="S327" s="13"/>
      <c r="T327" s="13"/>
      <c r="U327" s="21"/>
      <c r="V327" s="21"/>
      <c r="W327" s="21"/>
      <c r="X327" s="264"/>
      <c r="Y327" s="180"/>
      <c r="Z327" s="180"/>
      <c r="AA327" s="50"/>
      <c r="AB327" s="65"/>
      <c r="AC327" s="50"/>
      <c r="AD327" s="50"/>
      <c r="AE327" s="19"/>
      <c r="AF327" s="122"/>
      <c r="AG327" s="121"/>
      <c r="AH327" s="1"/>
      <c r="AI327" s="21"/>
      <c r="AJ327" s="21"/>
      <c r="AK327" s="21"/>
      <c r="AL327" s="21"/>
      <c r="AM327" s="21"/>
      <c r="AN327" s="21"/>
    </row>
    <row r="328" spans="1:40" s="337" customFormat="1" x14ac:dyDescent="0.2">
      <c r="A328" s="48"/>
      <c r="B328" s="335"/>
      <c r="C328" s="236"/>
      <c r="D328" s="236"/>
      <c r="E328" s="53"/>
      <c r="F328" s="13"/>
      <c r="G328" s="13"/>
      <c r="H328" s="53"/>
      <c r="I328" s="326"/>
      <c r="J328" s="21"/>
      <c r="K328" s="21"/>
      <c r="L328" s="13"/>
      <c r="M328" s="50"/>
      <c r="N328" s="98"/>
      <c r="O328" s="50"/>
      <c r="P328" s="50"/>
      <c r="Q328" s="300"/>
      <c r="R328" s="21"/>
      <c r="S328" s="13"/>
      <c r="T328" s="13"/>
      <c r="U328" s="21"/>
      <c r="V328" s="21"/>
      <c r="W328" s="21"/>
      <c r="X328" s="264"/>
      <c r="Y328" s="180"/>
      <c r="Z328" s="180"/>
      <c r="AA328" s="50"/>
      <c r="AB328" s="65"/>
      <c r="AC328" s="50"/>
      <c r="AD328" s="50"/>
      <c r="AE328" s="19"/>
      <c r="AF328" s="122"/>
      <c r="AG328" s="121"/>
      <c r="AH328" s="1"/>
      <c r="AI328" s="21"/>
      <c r="AJ328" s="21"/>
      <c r="AK328" s="21"/>
      <c r="AL328" s="21"/>
      <c r="AM328" s="21"/>
      <c r="AN328" s="21"/>
    </row>
    <row r="329" spans="1:40" s="337" customFormat="1" x14ac:dyDescent="0.2">
      <c r="A329" s="48"/>
      <c r="B329" s="335"/>
      <c r="C329" s="236"/>
      <c r="D329" s="236"/>
      <c r="E329" s="53"/>
      <c r="F329" s="13"/>
      <c r="G329" s="13"/>
      <c r="H329" s="53"/>
      <c r="I329" s="326"/>
      <c r="J329" s="21"/>
      <c r="K329" s="21"/>
      <c r="L329" s="13"/>
      <c r="M329" s="50"/>
      <c r="N329" s="98"/>
      <c r="O329" s="50"/>
      <c r="P329" s="50"/>
      <c r="Q329" s="300"/>
      <c r="R329" s="21"/>
      <c r="S329" s="13"/>
      <c r="T329" s="13"/>
      <c r="U329" s="21"/>
      <c r="V329" s="21"/>
      <c r="W329" s="21"/>
      <c r="X329" s="264"/>
      <c r="Y329" s="180"/>
      <c r="Z329" s="180"/>
      <c r="AA329" s="50"/>
      <c r="AB329" s="65"/>
      <c r="AC329" s="50"/>
      <c r="AD329" s="50"/>
      <c r="AE329" s="19"/>
      <c r="AF329" s="122"/>
      <c r="AG329" s="121"/>
      <c r="AH329" s="1"/>
      <c r="AI329" s="21"/>
      <c r="AJ329" s="21"/>
      <c r="AK329" s="21"/>
      <c r="AL329" s="21"/>
      <c r="AM329" s="21"/>
      <c r="AN329" s="21"/>
    </row>
    <row r="330" spans="1:40" s="337" customFormat="1" x14ac:dyDescent="0.2">
      <c r="A330" s="48"/>
      <c r="B330" s="335"/>
      <c r="C330" s="236"/>
      <c r="D330" s="236"/>
      <c r="E330" s="53"/>
      <c r="F330" s="13"/>
      <c r="G330" s="13"/>
      <c r="H330" s="53"/>
      <c r="I330" s="326"/>
      <c r="J330" s="21"/>
      <c r="K330" s="21"/>
      <c r="L330" s="13"/>
      <c r="M330" s="50"/>
      <c r="N330" s="98"/>
      <c r="O330" s="50"/>
      <c r="P330" s="50"/>
      <c r="Q330" s="300"/>
      <c r="R330" s="21"/>
      <c r="S330" s="13"/>
      <c r="T330" s="13"/>
      <c r="U330" s="21"/>
      <c r="V330" s="21"/>
      <c r="W330" s="21"/>
      <c r="X330" s="264"/>
      <c r="Y330" s="180"/>
      <c r="Z330" s="180"/>
      <c r="AA330" s="50"/>
      <c r="AB330" s="65"/>
      <c r="AC330" s="50"/>
      <c r="AD330" s="50"/>
      <c r="AE330" s="19"/>
      <c r="AF330" s="122"/>
      <c r="AG330" s="121"/>
      <c r="AH330" s="1"/>
      <c r="AI330" s="21"/>
      <c r="AJ330" s="21"/>
      <c r="AK330" s="21"/>
      <c r="AL330" s="21"/>
      <c r="AM330" s="21"/>
      <c r="AN330" s="21"/>
    </row>
    <row r="331" spans="1:40" s="337" customFormat="1" x14ac:dyDescent="0.2">
      <c r="A331" s="48"/>
      <c r="B331" s="335"/>
      <c r="C331" s="236"/>
      <c r="D331" s="236"/>
      <c r="E331" s="53"/>
      <c r="F331" s="13"/>
      <c r="G331" s="13"/>
      <c r="H331" s="53"/>
      <c r="I331" s="326"/>
      <c r="J331" s="21"/>
      <c r="K331" s="21"/>
      <c r="L331" s="13"/>
      <c r="M331" s="50"/>
      <c r="N331" s="98"/>
      <c r="O331" s="50"/>
      <c r="P331" s="50"/>
      <c r="Q331" s="300"/>
      <c r="R331" s="21"/>
      <c r="S331" s="13"/>
      <c r="T331" s="13"/>
      <c r="U331" s="21"/>
      <c r="V331" s="21"/>
      <c r="W331" s="21"/>
      <c r="X331" s="264"/>
      <c r="Y331" s="180"/>
      <c r="Z331" s="180"/>
      <c r="AA331" s="50"/>
      <c r="AB331" s="65"/>
      <c r="AC331" s="50"/>
      <c r="AD331" s="50"/>
      <c r="AE331" s="19"/>
      <c r="AF331" s="122"/>
      <c r="AG331" s="121"/>
      <c r="AH331" s="1"/>
      <c r="AI331" s="21"/>
      <c r="AJ331" s="21"/>
      <c r="AK331" s="21"/>
      <c r="AL331" s="21"/>
      <c r="AM331" s="21"/>
      <c r="AN331" s="21"/>
    </row>
    <row r="332" spans="1:40" s="337" customFormat="1" x14ac:dyDescent="0.2">
      <c r="A332" s="48"/>
      <c r="B332" s="335"/>
      <c r="C332" s="236"/>
      <c r="D332" s="236"/>
      <c r="E332" s="53"/>
      <c r="F332" s="13"/>
      <c r="G332" s="13"/>
      <c r="H332" s="53"/>
      <c r="I332" s="326"/>
      <c r="J332" s="21"/>
      <c r="K332" s="21"/>
      <c r="L332" s="13"/>
      <c r="M332" s="50"/>
      <c r="N332" s="98"/>
      <c r="O332" s="50"/>
      <c r="P332" s="50"/>
      <c r="Q332" s="300"/>
      <c r="R332" s="21"/>
      <c r="S332" s="13"/>
      <c r="T332" s="13"/>
      <c r="U332" s="21"/>
      <c r="V332" s="21"/>
      <c r="W332" s="21"/>
      <c r="X332" s="264"/>
      <c r="Y332" s="180"/>
      <c r="Z332" s="180"/>
      <c r="AA332" s="50"/>
      <c r="AB332" s="65"/>
      <c r="AC332" s="50"/>
      <c r="AD332" s="50"/>
      <c r="AE332" s="19"/>
      <c r="AF332" s="122"/>
      <c r="AG332" s="121"/>
      <c r="AH332" s="1"/>
      <c r="AI332" s="21"/>
      <c r="AJ332" s="21"/>
      <c r="AK332" s="21"/>
      <c r="AL332" s="21"/>
      <c r="AM332" s="21"/>
      <c r="AN332" s="21"/>
    </row>
    <row r="333" spans="1:40" s="337" customFormat="1" x14ac:dyDescent="0.2">
      <c r="A333" s="48"/>
      <c r="B333" s="335"/>
      <c r="C333" s="236"/>
      <c r="D333" s="236"/>
      <c r="E333" s="53"/>
      <c r="F333" s="13"/>
      <c r="G333" s="13"/>
      <c r="H333" s="53"/>
      <c r="I333" s="326"/>
      <c r="J333" s="21"/>
      <c r="K333" s="21"/>
      <c r="L333" s="13"/>
      <c r="M333" s="50"/>
      <c r="N333" s="98"/>
      <c r="O333" s="50"/>
      <c r="P333" s="50"/>
      <c r="Q333" s="300"/>
      <c r="R333" s="21"/>
      <c r="S333" s="13"/>
      <c r="T333" s="13"/>
      <c r="U333" s="21"/>
      <c r="V333" s="21"/>
      <c r="W333" s="21"/>
      <c r="X333" s="264"/>
      <c r="Y333" s="180"/>
      <c r="Z333" s="180"/>
      <c r="AA333" s="50"/>
      <c r="AB333" s="65"/>
      <c r="AC333" s="50"/>
      <c r="AD333" s="50"/>
      <c r="AE333" s="19"/>
      <c r="AF333" s="122"/>
      <c r="AG333" s="121"/>
      <c r="AH333" s="1"/>
      <c r="AI333" s="21"/>
      <c r="AJ333" s="21"/>
      <c r="AK333" s="21"/>
      <c r="AL333" s="21"/>
      <c r="AM333" s="21"/>
      <c r="AN333" s="21"/>
    </row>
    <row r="334" spans="1:40" s="337" customFormat="1" x14ac:dyDescent="0.2">
      <c r="A334" s="48"/>
      <c r="B334" s="335"/>
      <c r="C334" s="236"/>
      <c r="D334" s="236"/>
      <c r="E334" s="53"/>
      <c r="F334" s="13"/>
      <c r="G334" s="13"/>
      <c r="H334" s="53"/>
      <c r="I334" s="326"/>
      <c r="J334" s="21"/>
      <c r="K334" s="21"/>
      <c r="L334" s="13"/>
      <c r="M334" s="50"/>
      <c r="N334" s="98"/>
      <c r="O334" s="50"/>
      <c r="P334" s="50"/>
      <c r="Q334" s="300"/>
      <c r="R334" s="21"/>
      <c r="S334" s="13"/>
      <c r="T334" s="13"/>
      <c r="U334" s="21"/>
      <c r="V334" s="21"/>
      <c r="W334" s="21"/>
      <c r="X334" s="264"/>
      <c r="Y334" s="180"/>
      <c r="Z334" s="180"/>
      <c r="AA334" s="50"/>
      <c r="AB334" s="65"/>
      <c r="AC334" s="50"/>
      <c r="AD334" s="50"/>
      <c r="AE334" s="19"/>
      <c r="AF334" s="122"/>
      <c r="AG334" s="121"/>
      <c r="AH334" s="1"/>
      <c r="AI334" s="21"/>
      <c r="AJ334" s="21"/>
      <c r="AK334" s="21"/>
      <c r="AL334" s="21"/>
      <c r="AM334" s="21"/>
      <c r="AN334" s="21"/>
    </row>
    <row r="335" spans="1:40" s="337" customFormat="1" x14ac:dyDescent="0.2">
      <c r="A335" s="48"/>
      <c r="B335" s="335"/>
      <c r="C335" s="236"/>
      <c r="D335" s="236"/>
      <c r="E335" s="53"/>
      <c r="F335" s="13"/>
      <c r="G335" s="13"/>
      <c r="H335" s="53"/>
      <c r="I335" s="326"/>
      <c r="J335" s="21"/>
      <c r="K335" s="21"/>
      <c r="L335" s="13"/>
      <c r="M335" s="50"/>
      <c r="N335" s="98"/>
      <c r="O335" s="50"/>
      <c r="P335" s="50"/>
      <c r="Q335" s="300"/>
      <c r="R335" s="21"/>
      <c r="S335" s="13"/>
      <c r="T335" s="13"/>
      <c r="U335" s="21"/>
      <c r="V335" s="21"/>
      <c r="W335" s="21"/>
      <c r="X335" s="264"/>
      <c r="Y335" s="180"/>
      <c r="Z335" s="180"/>
      <c r="AA335" s="50"/>
      <c r="AB335" s="65"/>
      <c r="AC335" s="50"/>
      <c r="AD335" s="50"/>
      <c r="AE335" s="19"/>
      <c r="AF335" s="122"/>
      <c r="AG335" s="121"/>
      <c r="AH335" s="1"/>
      <c r="AI335" s="21"/>
      <c r="AJ335" s="21"/>
      <c r="AK335" s="21"/>
      <c r="AL335" s="21"/>
      <c r="AM335" s="21"/>
      <c r="AN335" s="21"/>
    </row>
    <row r="336" spans="1:40" s="337" customFormat="1" x14ac:dyDescent="0.2">
      <c r="A336" s="48"/>
      <c r="B336" s="335"/>
      <c r="C336" s="236"/>
      <c r="D336" s="236"/>
      <c r="E336" s="53"/>
      <c r="F336" s="13"/>
      <c r="G336" s="13"/>
      <c r="H336" s="53"/>
      <c r="I336" s="326"/>
      <c r="J336" s="21"/>
      <c r="K336" s="21"/>
      <c r="L336" s="13"/>
      <c r="M336" s="50"/>
      <c r="N336" s="98"/>
      <c r="O336" s="50"/>
      <c r="P336" s="50"/>
      <c r="Q336" s="300"/>
      <c r="R336" s="21"/>
      <c r="S336" s="13"/>
      <c r="T336" s="13"/>
      <c r="U336" s="21"/>
      <c r="V336" s="21"/>
      <c r="W336" s="21"/>
      <c r="X336" s="264"/>
      <c r="Y336" s="180"/>
      <c r="Z336" s="180"/>
      <c r="AA336" s="50"/>
      <c r="AB336" s="65"/>
      <c r="AC336" s="50"/>
      <c r="AD336" s="50"/>
      <c r="AE336" s="19"/>
      <c r="AF336" s="122"/>
      <c r="AG336" s="121"/>
      <c r="AH336" s="1"/>
      <c r="AI336" s="21"/>
      <c r="AJ336" s="21"/>
      <c r="AK336" s="21"/>
      <c r="AL336" s="21"/>
      <c r="AM336" s="21"/>
      <c r="AN336" s="21"/>
    </row>
    <row r="337" spans="1:40" s="337" customFormat="1" x14ac:dyDescent="0.2">
      <c r="A337" s="48"/>
      <c r="B337" s="335"/>
      <c r="C337" s="236"/>
      <c r="D337" s="236"/>
      <c r="E337" s="53"/>
      <c r="F337" s="13"/>
      <c r="G337" s="13"/>
      <c r="H337" s="53"/>
      <c r="I337" s="326"/>
      <c r="J337" s="21"/>
      <c r="K337" s="21"/>
      <c r="L337" s="13"/>
      <c r="M337" s="50"/>
      <c r="N337" s="98"/>
      <c r="O337" s="50"/>
      <c r="P337" s="50"/>
      <c r="Q337" s="300"/>
      <c r="R337" s="21"/>
      <c r="S337" s="13"/>
      <c r="T337" s="13"/>
      <c r="U337" s="21"/>
      <c r="V337" s="21"/>
      <c r="W337" s="21"/>
      <c r="X337" s="264"/>
      <c r="Y337" s="180"/>
      <c r="Z337" s="180"/>
      <c r="AA337" s="50"/>
      <c r="AB337" s="65"/>
      <c r="AC337" s="50"/>
      <c r="AD337" s="50"/>
      <c r="AE337" s="19"/>
      <c r="AF337" s="122"/>
      <c r="AG337" s="121"/>
      <c r="AH337" s="1"/>
      <c r="AI337" s="21"/>
      <c r="AJ337" s="21"/>
      <c r="AK337" s="21"/>
      <c r="AL337" s="21"/>
      <c r="AM337" s="21"/>
      <c r="AN337" s="21"/>
    </row>
    <row r="338" spans="1:40" s="337" customFormat="1" x14ac:dyDescent="0.2">
      <c r="A338" s="48"/>
      <c r="B338" s="335"/>
      <c r="C338" s="236"/>
      <c r="D338" s="236"/>
      <c r="E338" s="53"/>
      <c r="F338" s="13"/>
      <c r="G338" s="13"/>
      <c r="H338" s="53"/>
      <c r="I338" s="326"/>
      <c r="J338" s="21"/>
      <c r="K338" s="21"/>
      <c r="L338" s="13"/>
      <c r="M338" s="50"/>
      <c r="N338" s="98"/>
      <c r="O338" s="50"/>
      <c r="P338" s="50"/>
      <c r="Q338" s="300"/>
      <c r="R338" s="21"/>
      <c r="S338" s="13"/>
      <c r="T338" s="13"/>
      <c r="U338" s="21"/>
      <c r="V338" s="21"/>
      <c r="W338" s="21"/>
      <c r="X338" s="264"/>
      <c r="Y338" s="180"/>
      <c r="Z338" s="180"/>
      <c r="AA338" s="50"/>
      <c r="AB338" s="65"/>
      <c r="AC338" s="50"/>
      <c r="AD338" s="50"/>
      <c r="AE338" s="19"/>
      <c r="AF338" s="122"/>
      <c r="AG338" s="121"/>
      <c r="AH338" s="1"/>
      <c r="AI338" s="21"/>
      <c r="AJ338" s="21"/>
      <c r="AK338" s="21"/>
      <c r="AL338" s="21"/>
      <c r="AM338" s="21"/>
      <c r="AN338" s="21"/>
    </row>
    <row r="339" spans="1:40" s="337" customFormat="1" x14ac:dyDescent="0.2">
      <c r="A339" s="48"/>
      <c r="B339" s="335"/>
      <c r="C339" s="236"/>
      <c r="D339" s="236"/>
      <c r="E339" s="53"/>
      <c r="F339" s="13"/>
      <c r="G339" s="13"/>
      <c r="H339" s="53"/>
      <c r="I339" s="326"/>
      <c r="J339" s="21"/>
      <c r="K339" s="21"/>
      <c r="L339" s="13"/>
      <c r="M339" s="50"/>
      <c r="N339" s="98"/>
      <c r="O339" s="50"/>
      <c r="P339" s="50"/>
      <c r="Q339" s="300"/>
      <c r="R339" s="21"/>
      <c r="S339" s="13"/>
      <c r="T339" s="13"/>
      <c r="U339" s="21"/>
      <c r="V339" s="21"/>
      <c r="W339" s="21"/>
      <c r="X339" s="264"/>
      <c r="Y339" s="180"/>
      <c r="Z339" s="180"/>
      <c r="AA339" s="50"/>
      <c r="AB339" s="65"/>
      <c r="AC339" s="50"/>
      <c r="AD339" s="50"/>
      <c r="AE339" s="19"/>
      <c r="AF339" s="122"/>
      <c r="AG339" s="121"/>
      <c r="AH339" s="1"/>
      <c r="AI339" s="21"/>
      <c r="AJ339" s="21"/>
      <c r="AK339" s="21"/>
      <c r="AL339" s="21"/>
      <c r="AM339" s="21"/>
      <c r="AN339" s="21"/>
    </row>
    <row r="340" spans="1:40" s="337" customFormat="1" x14ac:dyDescent="0.2">
      <c r="A340" s="48"/>
      <c r="B340" s="335"/>
      <c r="C340" s="236"/>
      <c r="D340" s="236"/>
      <c r="E340" s="53"/>
      <c r="F340" s="13"/>
      <c r="G340" s="13"/>
      <c r="H340" s="53"/>
      <c r="I340" s="326"/>
      <c r="J340" s="21"/>
      <c r="K340" s="21"/>
      <c r="L340" s="13"/>
      <c r="M340" s="50"/>
      <c r="N340" s="98"/>
      <c r="O340" s="50"/>
      <c r="P340" s="50"/>
      <c r="Q340" s="300"/>
      <c r="R340" s="21"/>
      <c r="S340" s="13"/>
      <c r="T340" s="13"/>
      <c r="U340" s="21"/>
      <c r="V340" s="21"/>
      <c r="W340" s="21"/>
      <c r="X340" s="264"/>
      <c r="Y340" s="180"/>
      <c r="Z340" s="180"/>
      <c r="AA340" s="50"/>
      <c r="AB340" s="65"/>
      <c r="AC340" s="50"/>
      <c r="AD340" s="50"/>
      <c r="AE340" s="19"/>
      <c r="AF340" s="125"/>
      <c r="AG340" s="121"/>
      <c r="AH340" s="1"/>
      <c r="AI340" s="21"/>
      <c r="AJ340" s="21"/>
      <c r="AK340" s="21"/>
      <c r="AL340" s="21"/>
      <c r="AM340" s="21"/>
      <c r="AN340" s="21"/>
    </row>
    <row r="341" spans="1:40" s="337" customFormat="1" x14ac:dyDescent="0.2">
      <c r="A341" s="48"/>
      <c r="B341" s="335"/>
      <c r="C341" s="236"/>
      <c r="D341" s="236"/>
      <c r="E341" s="53"/>
      <c r="F341" s="13"/>
      <c r="G341" s="13"/>
      <c r="H341" s="53"/>
      <c r="I341" s="326"/>
      <c r="J341" s="21"/>
      <c r="K341" s="21"/>
      <c r="L341" s="13"/>
      <c r="M341" s="50"/>
      <c r="N341" s="98"/>
      <c r="O341" s="50"/>
      <c r="P341" s="50"/>
      <c r="Q341" s="300"/>
      <c r="R341" s="21"/>
      <c r="S341" s="13"/>
      <c r="T341" s="13"/>
      <c r="U341" s="21"/>
      <c r="V341" s="21"/>
      <c r="W341" s="21"/>
      <c r="X341" s="264"/>
      <c r="Y341" s="180"/>
      <c r="Z341" s="180"/>
      <c r="AA341" s="50"/>
      <c r="AB341" s="65"/>
      <c r="AC341" s="50"/>
      <c r="AD341" s="50"/>
      <c r="AE341" s="19"/>
      <c r="AF341" s="122"/>
      <c r="AG341" s="121"/>
      <c r="AH341" s="1"/>
      <c r="AI341" s="21"/>
      <c r="AJ341" s="21"/>
      <c r="AK341" s="21"/>
      <c r="AL341" s="21"/>
      <c r="AM341" s="21"/>
      <c r="AN341" s="21"/>
    </row>
    <row r="342" spans="1:40" s="337" customFormat="1" x14ac:dyDescent="0.2">
      <c r="A342" s="48"/>
      <c r="B342" s="335"/>
      <c r="C342" s="236"/>
      <c r="D342" s="236"/>
      <c r="E342" s="53"/>
      <c r="F342" s="13"/>
      <c r="G342" s="13"/>
      <c r="H342" s="53"/>
      <c r="I342" s="326"/>
      <c r="J342" s="21"/>
      <c r="K342" s="21"/>
      <c r="L342" s="13"/>
      <c r="M342" s="50"/>
      <c r="N342" s="98"/>
      <c r="O342" s="50"/>
      <c r="P342" s="50"/>
      <c r="Q342" s="300"/>
      <c r="R342" s="21"/>
      <c r="S342" s="13"/>
      <c r="T342" s="13"/>
      <c r="U342" s="21"/>
      <c r="V342" s="21"/>
      <c r="W342" s="21"/>
      <c r="X342" s="264"/>
      <c r="Y342" s="180"/>
      <c r="Z342" s="180"/>
      <c r="AA342" s="50"/>
      <c r="AB342" s="65"/>
      <c r="AC342" s="50"/>
      <c r="AD342" s="50"/>
      <c r="AE342" s="19"/>
      <c r="AF342" s="122"/>
      <c r="AG342" s="121"/>
      <c r="AH342" s="1"/>
      <c r="AI342" s="21"/>
      <c r="AJ342" s="21"/>
      <c r="AK342" s="21"/>
      <c r="AL342" s="21"/>
      <c r="AM342" s="21"/>
      <c r="AN342" s="21"/>
    </row>
    <row r="343" spans="1:40" s="337" customFormat="1" x14ac:dyDescent="0.2">
      <c r="A343" s="48"/>
      <c r="B343" s="335"/>
      <c r="C343" s="236"/>
      <c r="D343" s="236"/>
      <c r="E343" s="53"/>
      <c r="F343" s="13"/>
      <c r="G343" s="13"/>
      <c r="H343" s="53"/>
      <c r="I343" s="326"/>
      <c r="J343" s="21"/>
      <c r="K343" s="21"/>
      <c r="L343" s="13"/>
      <c r="M343" s="50"/>
      <c r="N343" s="98"/>
      <c r="O343" s="50"/>
      <c r="P343" s="50"/>
      <c r="Q343" s="300"/>
      <c r="R343" s="21"/>
      <c r="S343" s="13"/>
      <c r="T343" s="13"/>
      <c r="U343" s="21"/>
      <c r="V343" s="21"/>
      <c r="W343" s="21"/>
      <c r="X343" s="264"/>
      <c r="Y343" s="180"/>
      <c r="Z343" s="180"/>
      <c r="AA343" s="50"/>
      <c r="AB343" s="65"/>
      <c r="AC343" s="50"/>
      <c r="AD343" s="50"/>
      <c r="AE343" s="19"/>
      <c r="AF343" s="122"/>
      <c r="AG343" s="121"/>
      <c r="AH343" s="1"/>
      <c r="AI343" s="21"/>
      <c r="AJ343" s="21"/>
      <c r="AK343" s="21"/>
      <c r="AL343" s="21"/>
      <c r="AM343" s="21"/>
      <c r="AN343" s="21"/>
    </row>
    <row r="344" spans="1:40" s="337" customFormat="1" x14ac:dyDescent="0.2">
      <c r="A344" s="48"/>
      <c r="B344" s="335"/>
      <c r="C344" s="236"/>
      <c r="D344" s="236"/>
      <c r="E344" s="53"/>
      <c r="F344" s="13"/>
      <c r="G344" s="13"/>
      <c r="H344" s="53"/>
      <c r="I344" s="326"/>
      <c r="J344" s="21"/>
      <c r="K344" s="21"/>
      <c r="L344" s="13"/>
      <c r="M344" s="50"/>
      <c r="N344" s="98"/>
      <c r="O344" s="50"/>
      <c r="P344" s="50"/>
      <c r="Q344" s="300"/>
      <c r="R344" s="21"/>
      <c r="S344" s="13"/>
      <c r="T344" s="13"/>
      <c r="U344" s="21"/>
      <c r="V344" s="21"/>
      <c r="W344" s="21"/>
      <c r="X344" s="264"/>
      <c r="Y344" s="180"/>
      <c r="Z344" s="180"/>
      <c r="AA344" s="50"/>
      <c r="AB344" s="65"/>
      <c r="AC344" s="50"/>
      <c r="AD344" s="50"/>
      <c r="AE344" s="19"/>
      <c r="AF344" s="122"/>
      <c r="AG344" s="121"/>
      <c r="AH344" s="1"/>
      <c r="AI344" s="21"/>
      <c r="AJ344" s="21"/>
      <c r="AK344" s="21"/>
      <c r="AL344" s="21"/>
      <c r="AM344" s="21"/>
      <c r="AN344" s="21"/>
    </row>
    <row r="345" spans="1:40" s="337" customFormat="1" x14ac:dyDescent="0.2">
      <c r="A345" s="48"/>
      <c r="B345" s="335"/>
      <c r="C345" s="236"/>
      <c r="D345" s="236"/>
      <c r="E345" s="53"/>
      <c r="F345" s="13"/>
      <c r="G345" s="13"/>
      <c r="H345" s="53"/>
      <c r="I345" s="326"/>
      <c r="J345" s="21"/>
      <c r="K345" s="21"/>
      <c r="L345" s="13"/>
      <c r="M345" s="50"/>
      <c r="N345" s="98"/>
      <c r="O345" s="50"/>
      <c r="P345" s="50"/>
      <c r="Q345" s="300"/>
      <c r="R345" s="21"/>
      <c r="S345" s="13"/>
      <c r="T345" s="13"/>
      <c r="U345" s="21"/>
      <c r="V345" s="21"/>
      <c r="W345" s="21"/>
      <c r="X345" s="264"/>
      <c r="Y345" s="180"/>
      <c r="Z345" s="180"/>
      <c r="AA345" s="50"/>
      <c r="AB345" s="65"/>
      <c r="AC345" s="50"/>
      <c r="AD345" s="50"/>
      <c r="AE345" s="19"/>
      <c r="AF345" s="122"/>
      <c r="AG345" s="121"/>
      <c r="AH345" s="1"/>
      <c r="AI345" s="21"/>
      <c r="AJ345" s="21"/>
      <c r="AK345" s="21"/>
      <c r="AL345" s="21"/>
      <c r="AM345" s="21"/>
      <c r="AN345" s="21"/>
    </row>
    <row r="346" spans="1:40" s="337" customFormat="1" x14ac:dyDescent="0.2">
      <c r="A346" s="48"/>
      <c r="B346" s="335"/>
      <c r="C346" s="236"/>
      <c r="D346" s="236"/>
      <c r="E346" s="53"/>
      <c r="F346" s="13"/>
      <c r="G346" s="13"/>
      <c r="H346" s="53"/>
      <c r="I346" s="326"/>
      <c r="J346" s="21"/>
      <c r="K346" s="21"/>
      <c r="L346" s="13"/>
      <c r="M346" s="50"/>
      <c r="N346" s="98"/>
      <c r="O346" s="50"/>
      <c r="P346" s="50"/>
      <c r="Q346" s="300"/>
      <c r="R346" s="21"/>
      <c r="S346" s="13"/>
      <c r="T346" s="13"/>
      <c r="U346" s="21"/>
      <c r="V346" s="21"/>
      <c r="W346" s="21"/>
      <c r="X346" s="264"/>
      <c r="Y346" s="180"/>
      <c r="Z346" s="180"/>
      <c r="AA346" s="50"/>
      <c r="AB346" s="65"/>
      <c r="AC346" s="50"/>
      <c r="AD346" s="50"/>
      <c r="AE346" s="19"/>
      <c r="AF346" s="122"/>
      <c r="AG346" s="121"/>
      <c r="AH346" s="1"/>
      <c r="AI346" s="21"/>
      <c r="AJ346" s="21"/>
      <c r="AK346" s="21"/>
      <c r="AL346" s="21"/>
      <c r="AM346" s="21"/>
      <c r="AN346" s="21"/>
    </row>
    <row r="347" spans="1:40" s="337" customFormat="1" x14ac:dyDescent="0.2">
      <c r="A347" s="48"/>
      <c r="B347" s="335"/>
      <c r="C347" s="236"/>
      <c r="D347" s="236"/>
      <c r="E347" s="53"/>
      <c r="F347" s="13"/>
      <c r="G347" s="13"/>
      <c r="H347" s="53"/>
      <c r="I347" s="326"/>
      <c r="J347" s="21"/>
      <c r="K347" s="21"/>
      <c r="L347" s="13"/>
      <c r="M347" s="50"/>
      <c r="N347" s="98"/>
      <c r="O347" s="50"/>
      <c r="P347" s="50"/>
      <c r="Q347" s="300"/>
      <c r="R347" s="21"/>
      <c r="S347" s="13"/>
      <c r="T347" s="13"/>
      <c r="U347" s="21"/>
      <c r="V347" s="21"/>
      <c r="W347" s="21"/>
      <c r="X347" s="264"/>
      <c r="Y347" s="180"/>
      <c r="Z347" s="180"/>
      <c r="AA347" s="50"/>
      <c r="AB347" s="65"/>
      <c r="AC347" s="50"/>
      <c r="AD347" s="50"/>
      <c r="AE347" s="19"/>
      <c r="AF347" s="122"/>
      <c r="AG347" s="121"/>
      <c r="AH347" s="1"/>
      <c r="AI347" s="21"/>
      <c r="AJ347" s="21"/>
      <c r="AK347" s="21"/>
      <c r="AL347" s="21"/>
      <c r="AM347" s="21"/>
      <c r="AN347" s="21"/>
    </row>
    <row r="348" spans="1:40" s="337" customFormat="1" x14ac:dyDescent="0.2">
      <c r="A348" s="48"/>
      <c r="B348" s="335"/>
      <c r="C348" s="236"/>
      <c r="D348" s="236"/>
      <c r="E348" s="53"/>
      <c r="F348" s="13"/>
      <c r="G348" s="13"/>
      <c r="H348" s="53"/>
      <c r="I348" s="326"/>
      <c r="J348" s="21"/>
      <c r="K348" s="21"/>
      <c r="L348" s="13"/>
      <c r="M348" s="50"/>
      <c r="N348" s="98"/>
      <c r="O348" s="50"/>
      <c r="P348" s="50"/>
      <c r="Q348" s="300"/>
      <c r="R348" s="21"/>
      <c r="S348" s="13"/>
      <c r="T348" s="13"/>
      <c r="U348" s="21"/>
      <c r="V348" s="21"/>
      <c r="W348" s="21"/>
      <c r="X348" s="264"/>
      <c r="Y348" s="180"/>
      <c r="Z348" s="180"/>
      <c r="AA348" s="50"/>
      <c r="AB348" s="65"/>
      <c r="AC348" s="50"/>
      <c r="AD348" s="50"/>
      <c r="AE348" s="19"/>
      <c r="AF348" s="122"/>
      <c r="AG348" s="121"/>
      <c r="AH348" s="1"/>
      <c r="AI348" s="21"/>
      <c r="AJ348" s="21"/>
      <c r="AK348" s="21"/>
      <c r="AL348" s="21"/>
      <c r="AM348" s="21"/>
      <c r="AN348" s="21"/>
    </row>
    <row r="349" spans="1:40" s="337" customFormat="1" x14ac:dyDescent="0.2">
      <c r="A349" s="48"/>
      <c r="B349" s="335"/>
      <c r="C349" s="236"/>
      <c r="D349" s="236"/>
      <c r="E349" s="53"/>
      <c r="F349" s="13"/>
      <c r="G349" s="13"/>
      <c r="H349" s="53"/>
      <c r="I349" s="326"/>
      <c r="J349" s="21"/>
      <c r="K349" s="21"/>
      <c r="L349" s="13"/>
      <c r="M349" s="50"/>
      <c r="N349" s="98"/>
      <c r="O349" s="50"/>
      <c r="P349" s="50"/>
      <c r="Q349" s="300"/>
      <c r="R349" s="21"/>
      <c r="S349" s="13"/>
      <c r="T349" s="13"/>
      <c r="U349" s="21"/>
      <c r="V349" s="21"/>
      <c r="W349" s="21"/>
      <c r="X349" s="264"/>
      <c r="Y349" s="180"/>
      <c r="Z349" s="180"/>
      <c r="AA349" s="50"/>
      <c r="AB349" s="65"/>
      <c r="AC349" s="50"/>
      <c r="AD349" s="50"/>
      <c r="AE349" s="19"/>
      <c r="AF349" s="122"/>
      <c r="AG349" s="121"/>
      <c r="AH349" s="1"/>
      <c r="AI349" s="21"/>
      <c r="AJ349" s="21"/>
      <c r="AK349" s="21"/>
      <c r="AL349" s="21"/>
      <c r="AM349" s="21"/>
      <c r="AN349" s="21"/>
    </row>
    <row r="350" spans="1:40" s="337" customFormat="1" x14ac:dyDescent="0.2">
      <c r="A350" s="48"/>
      <c r="B350" s="335"/>
      <c r="C350" s="236"/>
      <c r="D350" s="236"/>
      <c r="E350" s="53"/>
      <c r="F350" s="13"/>
      <c r="G350" s="13"/>
      <c r="H350" s="53"/>
      <c r="I350" s="326"/>
      <c r="J350" s="21"/>
      <c r="K350" s="21"/>
      <c r="L350" s="13"/>
      <c r="M350" s="50"/>
      <c r="N350" s="98"/>
      <c r="O350" s="50"/>
      <c r="P350" s="50"/>
      <c r="Q350" s="300"/>
      <c r="R350" s="21"/>
      <c r="S350" s="13"/>
      <c r="T350" s="13"/>
      <c r="U350" s="21"/>
      <c r="V350" s="21"/>
      <c r="W350" s="21"/>
      <c r="X350" s="264"/>
      <c r="Y350" s="180"/>
      <c r="Z350" s="180"/>
      <c r="AA350" s="50"/>
      <c r="AB350" s="65"/>
      <c r="AC350" s="50"/>
      <c r="AD350" s="50"/>
      <c r="AE350" s="19"/>
      <c r="AF350" s="122"/>
      <c r="AG350" s="121"/>
      <c r="AH350" s="1"/>
      <c r="AI350" s="21"/>
      <c r="AJ350" s="21"/>
      <c r="AK350" s="21"/>
      <c r="AL350" s="21"/>
      <c r="AM350" s="21"/>
      <c r="AN350" s="21"/>
    </row>
    <row r="351" spans="1:40" s="337" customFormat="1" x14ac:dyDescent="0.2">
      <c r="A351" s="48"/>
      <c r="B351" s="335"/>
      <c r="C351" s="236"/>
      <c r="D351" s="236"/>
      <c r="E351" s="53"/>
      <c r="F351" s="13"/>
      <c r="G351" s="13"/>
      <c r="H351" s="53"/>
      <c r="I351" s="326"/>
      <c r="J351" s="21"/>
      <c r="K351" s="21"/>
      <c r="L351" s="13"/>
      <c r="M351" s="50"/>
      <c r="N351" s="98"/>
      <c r="O351" s="50"/>
      <c r="P351" s="50"/>
      <c r="Q351" s="300"/>
      <c r="R351" s="21"/>
      <c r="S351" s="13"/>
      <c r="T351" s="13"/>
      <c r="U351" s="21"/>
      <c r="V351" s="21"/>
      <c r="W351" s="21"/>
      <c r="X351" s="264"/>
      <c r="Y351" s="180"/>
      <c r="Z351" s="180"/>
      <c r="AA351" s="50"/>
      <c r="AB351" s="65"/>
      <c r="AC351" s="50"/>
      <c r="AD351" s="50"/>
      <c r="AE351" s="19"/>
      <c r="AF351" s="122"/>
      <c r="AG351" s="121"/>
      <c r="AH351" s="1"/>
      <c r="AI351" s="21"/>
      <c r="AJ351" s="21"/>
      <c r="AK351" s="21"/>
      <c r="AL351" s="21"/>
      <c r="AM351" s="21"/>
      <c r="AN351" s="21"/>
    </row>
    <row r="352" spans="1:40" s="337" customFormat="1" x14ac:dyDescent="0.2">
      <c r="A352" s="48"/>
      <c r="B352" s="335"/>
      <c r="C352" s="236"/>
      <c r="D352" s="236"/>
      <c r="E352" s="53"/>
      <c r="F352" s="13"/>
      <c r="G352" s="13"/>
      <c r="H352" s="53"/>
      <c r="I352" s="326"/>
      <c r="J352" s="21"/>
      <c r="K352" s="21"/>
      <c r="L352" s="13"/>
      <c r="M352" s="50"/>
      <c r="N352" s="98"/>
      <c r="O352" s="50"/>
      <c r="P352" s="50"/>
      <c r="Q352" s="300"/>
      <c r="R352" s="21"/>
      <c r="S352" s="13"/>
      <c r="T352" s="13"/>
      <c r="U352" s="21"/>
      <c r="V352" s="21"/>
      <c r="W352" s="21"/>
      <c r="X352" s="264"/>
      <c r="Y352" s="180"/>
      <c r="Z352" s="180"/>
      <c r="AA352" s="50"/>
      <c r="AB352" s="65"/>
      <c r="AC352" s="50"/>
      <c r="AD352" s="50"/>
      <c r="AE352" s="19"/>
      <c r="AF352" s="122"/>
      <c r="AG352" s="121"/>
      <c r="AH352" s="1"/>
      <c r="AI352" s="21"/>
      <c r="AJ352" s="21"/>
      <c r="AK352" s="21"/>
      <c r="AL352" s="21"/>
      <c r="AM352" s="21"/>
      <c r="AN352" s="21"/>
    </row>
    <row r="353" spans="1:40" s="337" customFormat="1" x14ac:dyDescent="0.2">
      <c r="A353" s="48"/>
      <c r="B353" s="335"/>
      <c r="C353" s="236"/>
      <c r="D353" s="236"/>
      <c r="E353" s="53"/>
      <c r="F353" s="13"/>
      <c r="G353" s="13"/>
      <c r="H353" s="53"/>
      <c r="I353" s="326"/>
      <c r="J353" s="21"/>
      <c r="K353" s="21"/>
      <c r="L353" s="13"/>
      <c r="M353" s="50"/>
      <c r="N353" s="98"/>
      <c r="O353" s="50"/>
      <c r="P353" s="50"/>
      <c r="Q353" s="300"/>
      <c r="R353" s="21"/>
      <c r="S353" s="13"/>
      <c r="T353" s="13"/>
      <c r="U353" s="21"/>
      <c r="V353" s="21"/>
      <c r="W353" s="21"/>
      <c r="X353" s="264"/>
      <c r="Y353" s="180"/>
      <c r="Z353" s="180"/>
      <c r="AA353" s="50"/>
      <c r="AB353" s="65"/>
      <c r="AC353" s="50"/>
      <c r="AD353" s="50"/>
      <c r="AE353" s="19"/>
      <c r="AF353" s="122"/>
      <c r="AG353" s="121"/>
      <c r="AH353" s="1"/>
      <c r="AI353" s="21"/>
      <c r="AJ353" s="21"/>
      <c r="AK353" s="21"/>
      <c r="AL353" s="21"/>
      <c r="AM353" s="21"/>
      <c r="AN353" s="21"/>
    </row>
    <row r="354" spans="1:40" s="337" customFormat="1" x14ac:dyDescent="0.2">
      <c r="A354" s="48"/>
      <c r="B354" s="335"/>
      <c r="C354" s="236"/>
      <c r="D354" s="236"/>
      <c r="E354" s="53"/>
      <c r="F354" s="13"/>
      <c r="G354" s="13"/>
      <c r="H354" s="53"/>
      <c r="I354" s="326"/>
      <c r="J354" s="21"/>
      <c r="K354" s="21"/>
      <c r="L354" s="13"/>
      <c r="M354" s="50"/>
      <c r="N354" s="98"/>
      <c r="O354" s="50"/>
      <c r="P354" s="50"/>
      <c r="Q354" s="300"/>
      <c r="R354" s="21"/>
      <c r="S354" s="13"/>
      <c r="T354" s="13"/>
      <c r="U354" s="21"/>
      <c r="V354" s="21"/>
      <c r="W354" s="21"/>
      <c r="X354" s="264"/>
      <c r="Y354" s="180"/>
      <c r="Z354" s="180"/>
      <c r="AA354" s="50"/>
      <c r="AB354" s="65"/>
      <c r="AC354" s="50"/>
      <c r="AD354" s="50"/>
      <c r="AE354" s="19"/>
      <c r="AF354" s="122"/>
      <c r="AG354" s="121"/>
      <c r="AH354" s="1"/>
      <c r="AI354" s="21"/>
      <c r="AJ354" s="21"/>
      <c r="AK354" s="21"/>
      <c r="AL354" s="21"/>
      <c r="AM354" s="21"/>
      <c r="AN354" s="21"/>
    </row>
    <row r="355" spans="1:40" s="337" customFormat="1" x14ac:dyDescent="0.2">
      <c r="A355" s="48"/>
      <c r="B355" s="335"/>
      <c r="C355" s="236"/>
      <c r="D355" s="236"/>
      <c r="E355" s="53"/>
      <c r="F355" s="13"/>
      <c r="G355" s="13"/>
      <c r="H355" s="53"/>
      <c r="I355" s="326"/>
      <c r="J355" s="21"/>
      <c r="K355" s="21"/>
      <c r="L355" s="13"/>
      <c r="M355" s="50"/>
      <c r="N355" s="98"/>
      <c r="O355" s="50"/>
      <c r="P355" s="50"/>
      <c r="Q355" s="300"/>
      <c r="R355" s="21"/>
      <c r="S355" s="13"/>
      <c r="T355" s="13"/>
      <c r="U355" s="21"/>
      <c r="V355" s="21"/>
      <c r="W355" s="21"/>
      <c r="X355" s="264"/>
      <c r="Y355" s="180"/>
      <c r="Z355" s="180"/>
      <c r="AA355" s="50"/>
      <c r="AB355" s="65"/>
      <c r="AC355" s="50"/>
      <c r="AD355" s="50"/>
      <c r="AE355" s="19"/>
      <c r="AF355" s="122"/>
      <c r="AG355" s="121"/>
      <c r="AH355" s="1"/>
      <c r="AI355" s="21"/>
      <c r="AJ355" s="21"/>
      <c r="AK355" s="21"/>
      <c r="AL355" s="21"/>
      <c r="AM355" s="21"/>
      <c r="AN355" s="21"/>
    </row>
    <row r="356" spans="1:40" s="337" customFormat="1" x14ac:dyDescent="0.2">
      <c r="A356" s="48"/>
      <c r="B356" s="335"/>
      <c r="C356" s="236"/>
      <c r="D356" s="236"/>
      <c r="E356" s="53"/>
      <c r="F356" s="13"/>
      <c r="G356" s="13"/>
      <c r="H356" s="53"/>
      <c r="I356" s="326"/>
      <c r="J356" s="21"/>
      <c r="K356" s="21"/>
      <c r="L356" s="13"/>
      <c r="M356" s="50"/>
      <c r="N356" s="98"/>
      <c r="O356" s="50"/>
      <c r="P356" s="50"/>
      <c r="Q356" s="300"/>
      <c r="R356" s="21"/>
      <c r="S356" s="13"/>
      <c r="T356" s="13"/>
      <c r="U356" s="21"/>
      <c r="V356" s="21"/>
      <c r="W356" s="21"/>
      <c r="X356" s="264"/>
      <c r="Y356" s="180"/>
      <c r="Z356" s="180"/>
      <c r="AA356" s="50"/>
      <c r="AB356" s="65"/>
      <c r="AC356" s="50"/>
      <c r="AD356" s="50"/>
      <c r="AE356" s="19"/>
      <c r="AF356" s="122"/>
      <c r="AG356" s="121"/>
      <c r="AH356" s="1"/>
      <c r="AI356" s="21"/>
      <c r="AJ356" s="21"/>
      <c r="AK356" s="21"/>
      <c r="AL356" s="21"/>
      <c r="AM356" s="21"/>
      <c r="AN356" s="21"/>
    </row>
    <row r="357" spans="1:40" s="337" customFormat="1" x14ac:dyDescent="0.2">
      <c r="A357" s="48"/>
      <c r="B357" s="335"/>
      <c r="C357" s="236"/>
      <c r="D357" s="236"/>
      <c r="E357" s="53"/>
      <c r="F357" s="13"/>
      <c r="G357" s="13"/>
      <c r="H357" s="53"/>
      <c r="I357" s="326"/>
      <c r="J357" s="21"/>
      <c r="K357" s="21"/>
      <c r="L357" s="13"/>
      <c r="M357" s="50"/>
      <c r="N357" s="98"/>
      <c r="O357" s="50"/>
      <c r="P357" s="50"/>
      <c r="Q357" s="300"/>
      <c r="R357" s="21"/>
      <c r="S357" s="13"/>
      <c r="T357" s="13"/>
      <c r="U357" s="21"/>
      <c r="V357" s="21"/>
      <c r="W357" s="21"/>
      <c r="X357" s="264"/>
      <c r="Y357" s="180"/>
      <c r="Z357" s="180"/>
      <c r="AA357" s="50"/>
      <c r="AB357" s="65"/>
      <c r="AC357" s="50"/>
      <c r="AD357" s="50"/>
      <c r="AE357" s="19"/>
      <c r="AF357" s="122"/>
      <c r="AG357" s="121"/>
      <c r="AH357" s="1"/>
      <c r="AI357" s="21"/>
      <c r="AJ357" s="21"/>
      <c r="AK357" s="21"/>
      <c r="AL357" s="21"/>
      <c r="AM357" s="21"/>
      <c r="AN357" s="21"/>
    </row>
    <row r="358" spans="1:40" s="337" customFormat="1" x14ac:dyDescent="0.2">
      <c r="A358" s="48"/>
      <c r="B358" s="335"/>
      <c r="C358" s="236"/>
      <c r="D358" s="236"/>
      <c r="E358" s="53"/>
      <c r="F358" s="13"/>
      <c r="G358" s="13"/>
      <c r="H358" s="53"/>
      <c r="I358" s="326"/>
      <c r="J358" s="21"/>
      <c r="K358" s="21"/>
      <c r="L358" s="13"/>
      <c r="M358" s="50"/>
      <c r="N358" s="98"/>
      <c r="O358" s="50"/>
      <c r="P358" s="50"/>
      <c r="Q358" s="300"/>
      <c r="R358" s="21"/>
      <c r="S358" s="13"/>
      <c r="T358" s="13"/>
      <c r="U358" s="21"/>
      <c r="V358" s="21"/>
      <c r="W358" s="21"/>
      <c r="X358" s="264"/>
      <c r="Y358" s="180"/>
      <c r="Z358" s="180"/>
      <c r="AA358" s="50"/>
      <c r="AB358" s="65"/>
      <c r="AC358" s="50"/>
      <c r="AD358" s="50"/>
      <c r="AE358" s="19"/>
      <c r="AF358" s="122"/>
      <c r="AG358" s="121"/>
      <c r="AH358" s="1"/>
      <c r="AI358" s="21"/>
      <c r="AJ358" s="21"/>
      <c r="AK358" s="21"/>
      <c r="AL358" s="21"/>
      <c r="AM358" s="21"/>
      <c r="AN358" s="21"/>
    </row>
    <row r="359" spans="1:40" s="337" customFormat="1" x14ac:dyDescent="0.2">
      <c r="A359" s="48"/>
      <c r="B359" s="335"/>
      <c r="C359" s="236"/>
      <c r="D359" s="236"/>
      <c r="E359" s="53"/>
      <c r="F359" s="13"/>
      <c r="G359" s="13"/>
      <c r="H359" s="53"/>
      <c r="I359" s="326"/>
      <c r="J359" s="21"/>
      <c r="K359" s="21"/>
      <c r="L359" s="13"/>
      <c r="M359" s="50"/>
      <c r="N359" s="98"/>
      <c r="O359" s="50"/>
      <c r="P359" s="50"/>
      <c r="Q359" s="300"/>
      <c r="R359" s="21"/>
      <c r="S359" s="13"/>
      <c r="T359" s="13"/>
      <c r="U359" s="21"/>
      <c r="V359" s="21"/>
      <c r="W359" s="21"/>
      <c r="X359" s="264"/>
      <c r="Y359" s="180"/>
      <c r="Z359" s="180"/>
      <c r="AA359" s="50"/>
      <c r="AB359" s="65"/>
      <c r="AC359" s="50"/>
      <c r="AD359" s="50"/>
      <c r="AE359" s="19"/>
      <c r="AF359" s="122"/>
      <c r="AG359" s="121"/>
      <c r="AH359" s="1"/>
      <c r="AI359" s="21"/>
      <c r="AJ359" s="21"/>
      <c r="AK359" s="21"/>
      <c r="AL359" s="21"/>
      <c r="AM359" s="21"/>
      <c r="AN359" s="21"/>
    </row>
    <row r="360" spans="1:40" s="337" customFormat="1" x14ac:dyDescent="0.2">
      <c r="A360" s="48"/>
      <c r="B360" s="335"/>
      <c r="C360" s="236"/>
      <c r="D360" s="236"/>
      <c r="E360" s="53"/>
      <c r="F360" s="13"/>
      <c r="G360" s="13"/>
      <c r="H360" s="53"/>
      <c r="I360" s="326"/>
      <c r="J360" s="21"/>
      <c r="K360" s="21"/>
      <c r="L360" s="13"/>
      <c r="M360" s="50"/>
      <c r="N360" s="98"/>
      <c r="O360" s="50"/>
      <c r="P360" s="50"/>
      <c r="Q360" s="300"/>
      <c r="R360" s="21"/>
      <c r="S360" s="13"/>
      <c r="T360" s="13"/>
      <c r="U360" s="21"/>
      <c r="V360" s="21"/>
      <c r="W360" s="21"/>
      <c r="X360" s="264"/>
      <c r="Y360" s="180"/>
      <c r="Z360" s="180"/>
      <c r="AA360" s="50"/>
      <c r="AB360" s="65"/>
      <c r="AC360" s="50"/>
      <c r="AD360" s="50"/>
      <c r="AE360" s="19"/>
      <c r="AF360" s="122"/>
      <c r="AG360" s="121"/>
      <c r="AH360" s="1"/>
      <c r="AI360" s="21"/>
      <c r="AJ360" s="21"/>
      <c r="AK360" s="21"/>
      <c r="AL360" s="21"/>
      <c r="AM360" s="21"/>
      <c r="AN360" s="21"/>
    </row>
    <row r="361" spans="1:40" s="337" customFormat="1" x14ac:dyDescent="0.2">
      <c r="A361" s="48"/>
      <c r="B361" s="335"/>
      <c r="C361" s="236"/>
      <c r="D361" s="236"/>
      <c r="E361" s="53"/>
      <c r="F361" s="13"/>
      <c r="G361" s="13"/>
      <c r="H361" s="53"/>
      <c r="I361" s="326"/>
      <c r="J361" s="21"/>
      <c r="K361" s="21"/>
      <c r="L361" s="13"/>
      <c r="M361" s="50"/>
      <c r="N361" s="98"/>
      <c r="O361" s="50"/>
      <c r="P361" s="50"/>
      <c r="Q361" s="300"/>
      <c r="R361" s="21"/>
      <c r="S361" s="13"/>
      <c r="T361" s="13"/>
      <c r="U361" s="21"/>
      <c r="V361" s="21"/>
      <c r="W361" s="21"/>
      <c r="X361" s="264"/>
      <c r="Y361" s="180"/>
      <c r="Z361" s="180"/>
      <c r="AA361" s="50"/>
      <c r="AB361" s="65"/>
      <c r="AC361" s="50"/>
      <c r="AD361" s="50"/>
      <c r="AE361" s="19"/>
      <c r="AF361" s="122"/>
      <c r="AG361" s="121"/>
      <c r="AH361" s="1"/>
      <c r="AI361" s="21"/>
      <c r="AJ361" s="21"/>
      <c r="AK361" s="21"/>
      <c r="AL361" s="21"/>
      <c r="AM361" s="21"/>
      <c r="AN361" s="21"/>
    </row>
    <row r="362" spans="1:40" s="337" customFormat="1" x14ac:dyDescent="0.2">
      <c r="A362" s="48"/>
      <c r="B362" s="335"/>
      <c r="C362" s="236"/>
      <c r="D362" s="236"/>
      <c r="E362" s="53"/>
      <c r="F362" s="13"/>
      <c r="G362" s="13"/>
      <c r="H362" s="53"/>
      <c r="I362" s="326"/>
      <c r="J362" s="21"/>
      <c r="K362" s="21"/>
      <c r="L362" s="13"/>
      <c r="M362" s="50"/>
      <c r="N362" s="98"/>
      <c r="O362" s="50"/>
      <c r="P362" s="50"/>
      <c r="Q362" s="300"/>
      <c r="R362" s="21"/>
      <c r="S362" s="13"/>
      <c r="T362" s="13"/>
      <c r="U362" s="21"/>
      <c r="V362" s="21"/>
      <c r="W362" s="21"/>
      <c r="X362" s="264"/>
      <c r="Y362" s="180"/>
      <c r="Z362" s="180"/>
      <c r="AA362" s="50"/>
      <c r="AB362" s="65"/>
      <c r="AC362" s="50"/>
      <c r="AD362" s="50"/>
      <c r="AE362" s="19"/>
      <c r="AF362" s="122"/>
      <c r="AG362" s="121"/>
      <c r="AH362" s="1"/>
      <c r="AI362" s="21"/>
      <c r="AJ362" s="21"/>
      <c r="AK362" s="21"/>
      <c r="AL362" s="21"/>
      <c r="AM362" s="21"/>
      <c r="AN362" s="21"/>
    </row>
    <row r="363" spans="1:40" s="337" customFormat="1" x14ac:dyDescent="0.2">
      <c r="A363" s="48"/>
      <c r="B363" s="335"/>
      <c r="C363" s="236"/>
      <c r="D363" s="236"/>
      <c r="E363" s="53"/>
      <c r="F363" s="13"/>
      <c r="G363" s="13"/>
      <c r="H363" s="53"/>
      <c r="I363" s="326"/>
      <c r="J363" s="21"/>
      <c r="K363" s="21"/>
      <c r="L363" s="13"/>
      <c r="M363" s="50"/>
      <c r="N363" s="98"/>
      <c r="O363" s="50"/>
      <c r="P363" s="50"/>
      <c r="Q363" s="300"/>
      <c r="R363" s="21"/>
      <c r="S363" s="13"/>
      <c r="T363" s="13"/>
      <c r="U363" s="21"/>
      <c r="V363" s="21"/>
      <c r="W363" s="21"/>
      <c r="X363" s="264"/>
      <c r="Y363" s="180"/>
      <c r="Z363" s="180"/>
      <c r="AA363" s="50"/>
      <c r="AB363" s="65"/>
      <c r="AC363" s="50"/>
      <c r="AD363" s="50"/>
      <c r="AE363" s="19"/>
      <c r="AF363" s="122"/>
      <c r="AG363" s="121"/>
      <c r="AH363" s="1"/>
      <c r="AI363" s="21"/>
      <c r="AJ363" s="21"/>
      <c r="AK363" s="21"/>
      <c r="AL363" s="21"/>
      <c r="AM363" s="21"/>
      <c r="AN363" s="21"/>
    </row>
    <row r="364" spans="1:40" s="337" customFormat="1" x14ac:dyDescent="0.2">
      <c r="A364" s="48"/>
      <c r="B364" s="335"/>
      <c r="C364" s="236"/>
      <c r="D364" s="236"/>
      <c r="E364" s="53"/>
      <c r="F364" s="13"/>
      <c r="G364" s="13"/>
      <c r="H364" s="53"/>
      <c r="I364" s="326"/>
      <c r="J364" s="21"/>
      <c r="K364" s="21"/>
      <c r="L364" s="13"/>
      <c r="M364" s="50"/>
      <c r="N364" s="98"/>
      <c r="O364" s="50"/>
      <c r="P364" s="50"/>
      <c r="Q364" s="300"/>
      <c r="R364" s="21"/>
      <c r="S364" s="13"/>
      <c r="T364" s="13"/>
      <c r="U364" s="21"/>
      <c r="V364" s="21"/>
      <c r="W364" s="21"/>
      <c r="X364" s="264"/>
      <c r="Y364" s="180"/>
      <c r="Z364" s="180"/>
      <c r="AA364" s="50"/>
      <c r="AB364" s="65"/>
      <c r="AC364" s="50"/>
      <c r="AD364" s="50"/>
      <c r="AE364" s="19"/>
      <c r="AF364" s="122"/>
      <c r="AG364" s="121"/>
      <c r="AH364" s="1"/>
      <c r="AI364" s="21"/>
      <c r="AJ364" s="21"/>
      <c r="AK364" s="21"/>
      <c r="AL364" s="21"/>
      <c r="AM364" s="21"/>
      <c r="AN364" s="21"/>
    </row>
    <row r="365" spans="1:40" s="337" customFormat="1" x14ac:dyDescent="0.2">
      <c r="A365" s="48"/>
      <c r="B365" s="335"/>
      <c r="C365" s="236"/>
      <c r="D365" s="236"/>
      <c r="E365" s="53"/>
      <c r="F365" s="13"/>
      <c r="G365" s="13"/>
      <c r="H365" s="53"/>
      <c r="I365" s="326"/>
      <c r="J365" s="21"/>
      <c r="K365" s="21"/>
      <c r="L365" s="13"/>
      <c r="M365" s="50"/>
      <c r="N365" s="98"/>
      <c r="O365" s="50"/>
      <c r="P365" s="50"/>
      <c r="Q365" s="300"/>
      <c r="R365" s="21"/>
      <c r="S365" s="13"/>
      <c r="T365" s="13"/>
      <c r="U365" s="21"/>
      <c r="V365" s="21"/>
      <c r="W365" s="21"/>
      <c r="X365" s="264"/>
      <c r="Y365" s="180"/>
      <c r="Z365" s="180"/>
      <c r="AA365" s="50"/>
      <c r="AB365" s="65"/>
      <c r="AC365" s="50"/>
      <c r="AD365" s="50"/>
      <c r="AE365" s="19"/>
      <c r="AF365" s="122"/>
      <c r="AG365" s="121"/>
      <c r="AH365" s="1"/>
      <c r="AI365" s="21"/>
      <c r="AJ365" s="21"/>
      <c r="AK365" s="21"/>
      <c r="AL365" s="21"/>
      <c r="AM365" s="21"/>
      <c r="AN365" s="21"/>
    </row>
    <row r="366" spans="1:40" s="337" customFormat="1" x14ac:dyDescent="0.2">
      <c r="A366" s="48"/>
      <c r="B366" s="335"/>
      <c r="C366" s="236"/>
      <c r="D366" s="236"/>
      <c r="E366" s="53"/>
      <c r="F366" s="13"/>
      <c r="G366" s="13"/>
      <c r="H366" s="53"/>
      <c r="I366" s="326"/>
      <c r="J366" s="21"/>
      <c r="K366" s="21"/>
      <c r="L366" s="13"/>
      <c r="M366" s="50"/>
      <c r="N366" s="98"/>
      <c r="O366" s="50"/>
      <c r="P366" s="50"/>
      <c r="Q366" s="300"/>
      <c r="R366" s="21"/>
      <c r="S366" s="13"/>
      <c r="T366" s="13"/>
      <c r="U366" s="21"/>
      <c r="V366" s="21"/>
      <c r="W366" s="21"/>
      <c r="X366" s="264"/>
      <c r="Y366" s="180"/>
      <c r="Z366" s="180"/>
      <c r="AA366" s="50"/>
      <c r="AB366" s="65"/>
      <c r="AC366" s="50"/>
      <c r="AD366" s="50"/>
      <c r="AE366" s="19"/>
      <c r="AF366" s="122"/>
      <c r="AG366" s="121"/>
      <c r="AH366" s="1"/>
      <c r="AI366" s="21"/>
      <c r="AJ366" s="21"/>
      <c r="AK366" s="21"/>
      <c r="AL366" s="21"/>
      <c r="AM366" s="21"/>
      <c r="AN366" s="21"/>
    </row>
    <row r="367" spans="1:40" s="337" customFormat="1" x14ac:dyDescent="0.2">
      <c r="A367" s="48"/>
      <c r="B367" s="335"/>
      <c r="C367" s="236"/>
      <c r="D367" s="236"/>
      <c r="E367" s="53"/>
      <c r="F367" s="13"/>
      <c r="G367" s="13"/>
      <c r="H367" s="53"/>
      <c r="I367" s="326"/>
      <c r="J367" s="21"/>
      <c r="K367" s="21"/>
      <c r="L367" s="13"/>
      <c r="M367" s="50"/>
      <c r="N367" s="98"/>
      <c r="O367" s="50"/>
      <c r="P367" s="50"/>
      <c r="Q367" s="300"/>
      <c r="R367" s="21"/>
      <c r="S367" s="13"/>
      <c r="T367" s="13"/>
      <c r="U367" s="21"/>
      <c r="V367" s="21"/>
      <c r="W367" s="21"/>
      <c r="X367" s="264"/>
      <c r="Y367" s="180"/>
      <c r="Z367" s="180"/>
      <c r="AA367" s="50"/>
      <c r="AB367" s="65"/>
      <c r="AC367" s="50"/>
      <c r="AD367" s="50"/>
      <c r="AE367" s="19"/>
      <c r="AF367" s="122"/>
      <c r="AG367" s="121"/>
      <c r="AH367" s="1"/>
      <c r="AI367" s="21"/>
      <c r="AJ367" s="21"/>
      <c r="AK367" s="21"/>
      <c r="AL367" s="21"/>
      <c r="AM367" s="21"/>
      <c r="AN367" s="21"/>
    </row>
    <row r="368" spans="1:40" s="337" customFormat="1" x14ac:dyDescent="0.2">
      <c r="A368" s="48"/>
      <c r="B368" s="335"/>
      <c r="C368" s="236"/>
      <c r="D368" s="236"/>
      <c r="E368" s="53"/>
      <c r="F368" s="13"/>
      <c r="G368" s="13"/>
      <c r="H368" s="53"/>
      <c r="I368" s="326"/>
      <c r="J368" s="21"/>
      <c r="K368" s="21"/>
      <c r="L368" s="13"/>
      <c r="M368" s="50"/>
      <c r="N368" s="98"/>
      <c r="O368" s="50"/>
      <c r="P368" s="50"/>
      <c r="Q368" s="300"/>
      <c r="R368" s="21"/>
      <c r="S368" s="13"/>
      <c r="T368" s="13"/>
      <c r="U368" s="21"/>
      <c r="V368" s="21"/>
      <c r="W368" s="21"/>
      <c r="X368" s="264"/>
      <c r="Y368" s="180"/>
      <c r="Z368" s="180"/>
      <c r="AA368" s="50"/>
      <c r="AB368" s="65"/>
      <c r="AC368" s="50"/>
      <c r="AD368" s="50"/>
      <c r="AE368" s="19"/>
      <c r="AF368" s="122"/>
      <c r="AG368" s="121"/>
      <c r="AH368" s="1"/>
      <c r="AI368" s="21"/>
      <c r="AJ368" s="21"/>
      <c r="AK368" s="21"/>
      <c r="AL368" s="21"/>
      <c r="AM368" s="21"/>
      <c r="AN368" s="21"/>
    </row>
    <row r="369" spans="1:40" s="337" customFormat="1" x14ac:dyDescent="0.2">
      <c r="A369" s="48"/>
      <c r="B369" s="335"/>
      <c r="C369" s="236"/>
      <c r="D369" s="236"/>
      <c r="E369" s="53"/>
      <c r="F369" s="13"/>
      <c r="G369" s="13"/>
      <c r="H369" s="53"/>
      <c r="I369" s="326"/>
      <c r="J369" s="21"/>
      <c r="K369" s="21"/>
      <c r="L369" s="13"/>
      <c r="M369" s="50"/>
      <c r="N369" s="98"/>
      <c r="O369" s="50"/>
      <c r="P369" s="50"/>
      <c r="Q369" s="300"/>
      <c r="R369" s="21"/>
      <c r="S369" s="13"/>
      <c r="T369" s="13"/>
      <c r="U369" s="21"/>
      <c r="V369" s="21"/>
      <c r="W369" s="21"/>
      <c r="X369" s="264"/>
      <c r="Y369" s="180"/>
      <c r="Z369" s="180"/>
      <c r="AA369" s="50"/>
      <c r="AB369" s="65"/>
      <c r="AC369" s="50"/>
      <c r="AD369" s="50"/>
      <c r="AE369" s="19"/>
      <c r="AF369" s="122"/>
      <c r="AG369" s="121"/>
      <c r="AH369" s="1"/>
      <c r="AI369" s="21"/>
      <c r="AJ369" s="21"/>
      <c r="AK369" s="21"/>
      <c r="AL369" s="21"/>
      <c r="AM369" s="21"/>
      <c r="AN369" s="21"/>
    </row>
    <row r="370" spans="1:40" s="337" customFormat="1" x14ac:dyDescent="0.2">
      <c r="A370" s="48"/>
      <c r="B370" s="335"/>
      <c r="C370" s="236"/>
      <c r="D370" s="236"/>
      <c r="E370" s="53"/>
      <c r="F370" s="13"/>
      <c r="G370" s="13"/>
      <c r="H370" s="53"/>
      <c r="I370" s="326"/>
      <c r="J370" s="21"/>
      <c r="K370" s="21"/>
      <c r="L370" s="13"/>
      <c r="M370" s="50"/>
      <c r="N370" s="98"/>
      <c r="O370" s="50"/>
      <c r="P370" s="50"/>
      <c r="Q370" s="300"/>
      <c r="R370" s="21"/>
      <c r="S370" s="13"/>
      <c r="T370" s="13"/>
      <c r="U370" s="21"/>
      <c r="V370" s="21"/>
      <c r="W370" s="21"/>
      <c r="X370" s="264"/>
      <c r="Y370" s="180"/>
      <c r="Z370" s="180"/>
      <c r="AA370" s="50"/>
      <c r="AB370" s="65"/>
      <c r="AC370" s="50"/>
      <c r="AD370" s="50"/>
      <c r="AE370" s="19"/>
      <c r="AF370" s="122"/>
      <c r="AG370" s="121"/>
      <c r="AH370" s="1"/>
      <c r="AI370" s="21"/>
      <c r="AJ370" s="21"/>
      <c r="AK370" s="21"/>
      <c r="AL370" s="21"/>
      <c r="AM370" s="21"/>
      <c r="AN370" s="21"/>
    </row>
    <row r="371" spans="1:40" s="337" customFormat="1" x14ac:dyDescent="0.2">
      <c r="A371" s="48"/>
      <c r="B371" s="335"/>
      <c r="C371" s="236"/>
      <c r="D371" s="236"/>
      <c r="E371" s="53"/>
      <c r="F371" s="13"/>
      <c r="G371" s="13"/>
      <c r="H371" s="53"/>
      <c r="I371" s="326"/>
      <c r="J371" s="21"/>
      <c r="K371" s="21"/>
      <c r="L371" s="13"/>
      <c r="M371" s="50"/>
      <c r="N371" s="98"/>
      <c r="O371" s="50"/>
      <c r="P371" s="50"/>
      <c r="Q371" s="300"/>
      <c r="R371" s="21"/>
      <c r="S371" s="13"/>
      <c r="T371" s="13"/>
      <c r="U371" s="21"/>
      <c r="V371" s="21"/>
      <c r="W371" s="21"/>
      <c r="X371" s="264"/>
      <c r="Y371" s="180"/>
      <c r="Z371" s="180"/>
      <c r="AA371" s="50"/>
      <c r="AB371" s="65"/>
      <c r="AC371" s="50"/>
      <c r="AD371" s="50"/>
      <c r="AE371" s="19"/>
      <c r="AF371" s="122"/>
      <c r="AG371" s="121"/>
      <c r="AH371" s="1"/>
      <c r="AI371" s="21"/>
      <c r="AJ371" s="21"/>
      <c r="AK371" s="21"/>
      <c r="AL371" s="21"/>
      <c r="AM371" s="21"/>
      <c r="AN371" s="21"/>
    </row>
    <row r="372" spans="1:40" s="337" customFormat="1" x14ac:dyDescent="0.2">
      <c r="A372" s="48"/>
      <c r="B372" s="335"/>
      <c r="C372" s="236"/>
      <c r="D372" s="236"/>
      <c r="E372" s="53"/>
      <c r="F372" s="13"/>
      <c r="G372" s="13"/>
      <c r="H372" s="53"/>
      <c r="I372" s="326"/>
      <c r="J372" s="21"/>
      <c r="K372" s="21"/>
      <c r="L372" s="13"/>
      <c r="M372" s="50"/>
      <c r="N372" s="98"/>
      <c r="O372" s="50"/>
      <c r="P372" s="50"/>
      <c r="Q372" s="300"/>
      <c r="R372" s="21"/>
      <c r="S372" s="13"/>
      <c r="T372" s="13"/>
      <c r="U372" s="21"/>
      <c r="V372" s="21"/>
      <c r="W372" s="21"/>
      <c r="X372" s="264"/>
      <c r="Y372" s="180"/>
      <c r="Z372" s="180"/>
      <c r="AA372" s="50"/>
      <c r="AB372" s="65"/>
      <c r="AC372" s="50"/>
      <c r="AD372" s="50"/>
      <c r="AE372" s="19"/>
      <c r="AF372" s="122"/>
      <c r="AG372" s="121"/>
      <c r="AH372" s="1"/>
      <c r="AI372" s="21"/>
      <c r="AJ372" s="21"/>
      <c r="AK372" s="21"/>
      <c r="AL372" s="21"/>
      <c r="AM372" s="21"/>
      <c r="AN372" s="21"/>
    </row>
    <row r="373" spans="1:40" s="337" customFormat="1" x14ac:dyDescent="0.2">
      <c r="A373" s="48"/>
      <c r="B373" s="335"/>
      <c r="C373" s="236"/>
      <c r="D373" s="236"/>
      <c r="E373" s="53"/>
      <c r="F373" s="13"/>
      <c r="G373" s="13"/>
      <c r="H373" s="53"/>
      <c r="I373" s="326"/>
      <c r="J373" s="21"/>
      <c r="K373" s="21"/>
      <c r="L373" s="13"/>
      <c r="M373" s="50"/>
      <c r="N373" s="98"/>
      <c r="O373" s="50"/>
      <c r="P373" s="50"/>
      <c r="Q373" s="300"/>
      <c r="R373" s="21"/>
      <c r="S373" s="13"/>
      <c r="T373" s="13"/>
      <c r="U373" s="21"/>
      <c r="V373" s="21"/>
      <c r="W373" s="21"/>
      <c r="X373" s="264"/>
      <c r="Y373" s="180"/>
      <c r="Z373" s="180"/>
      <c r="AA373" s="50"/>
      <c r="AB373" s="65"/>
      <c r="AC373" s="50"/>
      <c r="AD373" s="50"/>
      <c r="AE373" s="19"/>
      <c r="AF373" s="122"/>
      <c r="AG373" s="121"/>
      <c r="AH373" s="1"/>
      <c r="AI373" s="21"/>
      <c r="AJ373" s="21"/>
      <c r="AK373" s="21"/>
      <c r="AL373" s="21"/>
      <c r="AM373" s="21"/>
      <c r="AN373" s="21"/>
    </row>
    <row r="374" spans="1:40" s="337" customFormat="1" x14ac:dyDescent="0.2">
      <c r="A374" s="48"/>
      <c r="B374" s="335"/>
      <c r="C374" s="236"/>
      <c r="D374" s="236"/>
      <c r="E374" s="53"/>
      <c r="F374" s="13"/>
      <c r="G374" s="13"/>
      <c r="H374" s="53"/>
      <c r="I374" s="326"/>
      <c r="J374" s="21"/>
      <c r="K374" s="21"/>
      <c r="L374" s="13"/>
      <c r="M374" s="50"/>
      <c r="N374" s="98"/>
      <c r="O374" s="50"/>
      <c r="P374" s="50"/>
      <c r="Q374" s="300"/>
      <c r="R374" s="21"/>
      <c r="S374" s="13"/>
      <c r="T374" s="13"/>
      <c r="U374" s="21"/>
      <c r="V374" s="21"/>
      <c r="W374" s="21"/>
      <c r="X374" s="264"/>
      <c r="Y374" s="180"/>
      <c r="Z374" s="180"/>
      <c r="AA374" s="50"/>
      <c r="AB374" s="65"/>
      <c r="AC374" s="50"/>
      <c r="AD374" s="50"/>
      <c r="AE374" s="19"/>
      <c r="AF374" s="122"/>
      <c r="AG374" s="121"/>
      <c r="AH374" s="1"/>
      <c r="AI374" s="21"/>
      <c r="AJ374" s="21"/>
      <c r="AK374" s="21"/>
      <c r="AL374" s="21"/>
      <c r="AM374" s="21"/>
      <c r="AN374" s="21"/>
    </row>
    <row r="375" spans="1:40" s="337" customFormat="1" x14ac:dyDescent="0.2">
      <c r="A375" s="48"/>
      <c r="B375" s="335"/>
      <c r="C375" s="236"/>
      <c r="D375" s="236"/>
      <c r="E375" s="53"/>
      <c r="F375" s="13"/>
      <c r="G375" s="13"/>
      <c r="H375" s="53"/>
      <c r="I375" s="326"/>
      <c r="J375" s="21"/>
      <c r="K375" s="21"/>
      <c r="L375" s="13"/>
      <c r="M375" s="50"/>
      <c r="N375" s="98"/>
      <c r="O375" s="50"/>
      <c r="P375" s="50"/>
      <c r="Q375" s="300"/>
      <c r="R375" s="21"/>
      <c r="S375" s="13"/>
      <c r="T375" s="13"/>
      <c r="U375" s="21"/>
      <c r="V375" s="21"/>
      <c r="W375" s="21"/>
      <c r="X375" s="264"/>
      <c r="Y375" s="180"/>
      <c r="Z375" s="180"/>
      <c r="AA375" s="50"/>
      <c r="AB375" s="65"/>
      <c r="AC375" s="50"/>
      <c r="AD375" s="50"/>
      <c r="AE375" s="19"/>
      <c r="AF375" s="122"/>
      <c r="AG375" s="121"/>
      <c r="AH375" s="1"/>
      <c r="AI375" s="21"/>
      <c r="AJ375" s="21"/>
      <c r="AK375" s="21"/>
      <c r="AL375" s="21"/>
      <c r="AM375" s="21"/>
      <c r="AN375" s="21"/>
    </row>
    <row r="376" spans="1:40" s="337" customFormat="1" x14ac:dyDescent="0.2">
      <c r="A376" s="48"/>
      <c r="B376" s="335"/>
      <c r="C376" s="236"/>
      <c r="D376" s="236"/>
      <c r="E376" s="53"/>
      <c r="F376" s="13"/>
      <c r="G376" s="13"/>
      <c r="H376" s="53"/>
      <c r="I376" s="326"/>
      <c r="J376" s="21"/>
      <c r="K376" s="21"/>
      <c r="L376" s="13"/>
      <c r="M376" s="50"/>
      <c r="N376" s="98"/>
      <c r="O376" s="50"/>
      <c r="P376" s="50"/>
      <c r="Q376" s="300"/>
      <c r="R376" s="21"/>
      <c r="S376" s="13"/>
      <c r="T376" s="13"/>
      <c r="U376" s="21"/>
      <c r="V376" s="21"/>
      <c r="W376" s="21"/>
      <c r="X376" s="264"/>
      <c r="Y376" s="180"/>
      <c r="Z376" s="180"/>
      <c r="AA376" s="50"/>
      <c r="AB376" s="65"/>
      <c r="AC376" s="50"/>
      <c r="AD376" s="50"/>
      <c r="AE376" s="19"/>
      <c r="AF376" s="122"/>
      <c r="AG376" s="121"/>
      <c r="AH376" s="1"/>
      <c r="AI376" s="21"/>
      <c r="AJ376" s="21"/>
      <c r="AK376" s="21"/>
      <c r="AL376" s="21"/>
      <c r="AM376" s="21"/>
      <c r="AN376" s="21"/>
    </row>
    <row r="377" spans="1:40" s="337" customFormat="1" x14ac:dyDescent="0.2">
      <c r="A377" s="48"/>
      <c r="B377" s="335"/>
      <c r="C377" s="236"/>
      <c r="D377" s="236"/>
      <c r="E377" s="53"/>
      <c r="F377" s="13"/>
      <c r="G377" s="13"/>
      <c r="H377" s="53"/>
      <c r="I377" s="326"/>
      <c r="J377" s="21"/>
      <c r="K377" s="21"/>
      <c r="L377" s="13"/>
      <c r="M377" s="50"/>
      <c r="N377" s="98"/>
      <c r="O377" s="50"/>
      <c r="P377" s="50"/>
      <c r="Q377" s="300"/>
      <c r="R377" s="21"/>
      <c r="S377" s="13"/>
      <c r="T377" s="13"/>
      <c r="U377" s="21"/>
      <c r="V377" s="21"/>
      <c r="W377" s="21"/>
      <c r="X377" s="264"/>
      <c r="Y377" s="180"/>
      <c r="Z377" s="180"/>
      <c r="AA377" s="50"/>
      <c r="AB377" s="65"/>
      <c r="AC377" s="50"/>
      <c r="AD377" s="50"/>
      <c r="AE377" s="19"/>
      <c r="AF377" s="122"/>
      <c r="AG377" s="121"/>
      <c r="AH377" s="1"/>
      <c r="AI377" s="21"/>
      <c r="AJ377" s="21"/>
      <c r="AK377" s="21"/>
      <c r="AL377" s="21"/>
      <c r="AM377" s="21"/>
      <c r="AN377" s="21"/>
    </row>
    <row r="378" spans="1:40" s="337" customFormat="1" x14ac:dyDescent="0.2">
      <c r="A378" s="48"/>
      <c r="B378" s="335"/>
      <c r="C378" s="236"/>
      <c r="D378" s="236"/>
      <c r="E378" s="53"/>
      <c r="F378" s="13"/>
      <c r="G378" s="13"/>
      <c r="H378" s="53"/>
      <c r="I378" s="326"/>
      <c r="J378" s="21"/>
      <c r="K378" s="21"/>
      <c r="L378" s="13"/>
      <c r="M378" s="50"/>
      <c r="N378" s="98"/>
      <c r="O378" s="50"/>
      <c r="P378" s="50"/>
      <c r="Q378" s="300"/>
      <c r="R378" s="21"/>
      <c r="S378" s="13"/>
      <c r="T378" s="13"/>
      <c r="U378" s="21"/>
      <c r="V378" s="21"/>
      <c r="W378" s="21"/>
      <c r="X378" s="264"/>
      <c r="Y378" s="180"/>
      <c r="Z378" s="180"/>
      <c r="AA378" s="50"/>
      <c r="AB378" s="65"/>
      <c r="AC378" s="50"/>
      <c r="AD378" s="50"/>
      <c r="AE378" s="19"/>
      <c r="AF378" s="122"/>
      <c r="AG378" s="121"/>
      <c r="AH378" s="1"/>
      <c r="AI378" s="21"/>
      <c r="AJ378" s="21"/>
      <c r="AK378" s="21"/>
      <c r="AL378" s="21"/>
      <c r="AM378" s="21"/>
      <c r="AN378" s="21"/>
    </row>
    <row r="379" spans="1:40" s="337" customFormat="1" x14ac:dyDescent="0.2">
      <c r="A379" s="48"/>
      <c r="B379" s="335"/>
      <c r="C379" s="236"/>
      <c r="D379" s="236"/>
      <c r="E379" s="53"/>
      <c r="F379" s="13"/>
      <c r="G379" s="13"/>
      <c r="H379" s="53"/>
      <c r="I379" s="326"/>
      <c r="J379" s="21"/>
      <c r="K379" s="21"/>
      <c r="L379" s="13"/>
      <c r="M379" s="50"/>
      <c r="N379" s="98"/>
      <c r="O379" s="50"/>
      <c r="P379" s="50"/>
      <c r="Q379" s="300"/>
      <c r="R379" s="21"/>
      <c r="S379" s="13"/>
      <c r="T379" s="13"/>
      <c r="U379" s="21"/>
      <c r="V379" s="21"/>
      <c r="W379" s="21"/>
      <c r="X379" s="264"/>
      <c r="Y379" s="180"/>
      <c r="Z379" s="180"/>
      <c r="AA379" s="50"/>
      <c r="AB379" s="65"/>
      <c r="AC379" s="50"/>
      <c r="AD379" s="50"/>
      <c r="AE379" s="19"/>
      <c r="AF379" s="122"/>
      <c r="AG379" s="121"/>
      <c r="AH379" s="1"/>
      <c r="AI379" s="21"/>
      <c r="AJ379" s="21"/>
      <c r="AK379" s="21"/>
      <c r="AL379" s="21"/>
      <c r="AM379" s="21"/>
      <c r="AN379" s="21"/>
    </row>
    <row r="380" spans="1:40" s="337" customFormat="1" x14ac:dyDescent="0.2">
      <c r="A380" s="48"/>
      <c r="B380" s="335"/>
      <c r="C380" s="236"/>
      <c r="D380" s="236"/>
      <c r="E380" s="53"/>
      <c r="F380" s="13"/>
      <c r="G380" s="13"/>
      <c r="H380" s="53"/>
      <c r="I380" s="326"/>
      <c r="J380" s="21"/>
      <c r="K380" s="21"/>
      <c r="L380" s="13"/>
      <c r="M380" s="50"/>
      <c r="N380" s="98"/>
      <c r="O380" s="50"/>
      <c r="P380" s="50"/>
      <c r="Q380" s="300"/>
      <c r="R380" s="21"/>
      <c r="S380" s="13"/>
      <c r="T380" s="13"/>
      <c r="U380" s="21"/>
      <c r="V380" s="21"/>
      <c r="W380" s="21"/>
      <c r="X380" s="264"/>
      <c r="Y380" s="180"/>
      <c r="Z380" s="180"/>
      <c r="AA380" s="50"/>
      <c r="AB380" s="65"/>
      <c r="AC380" s="50"/>
      <c r="AD380" s="50"/>
      <c r="AE380" s="19"/>
      <c r="AF380" s="122"/>
      <c r="AG380" s="121"/>
      <c r="AH380" s="1"/>
      <c r="AI380" s="21"/>
      <c r="AJ380" s="21"/>
      <c r="AK380" s="21"/>
      <c r="AL380" s="21"/>
      <c r="AM380" s="21"/>
      <c r="AN380" s="21"/>
    </row>
    <row r="381" spans="1:40" s="337" customFormat="1" x14ac:dyDescent="0.2">
      <c r="A381" s="48"/>
      <c r="B381" s="335"/>
      <c r="C381" s="236"/>
      <c r="D381" s="236"/>
      <c r="E381" s="53"/>
      <c r="F381" s="13"/>
      <c r="G381" s="13"/>
      <c r="H381" s="53"/>
      <c r="I381" s="326"/>
      <c r="J381" s="21"/>
      <c r="K381" s="21"/>
      <c r="L381" s="13"/>
      <c r="M381" s="50"/>
      <c r="N381" s="98"/>
      <c r="O381" s="50"/>
      <c r="P381" s="50"/>
      <c r="Q381" s="300"/>
      <c r="R381" s="21"/>
      <c r="S381" s="13"/>
      <c r="T381" s="13"/>
      <c r="U381" s="21"/>
      <c r="V381" s="21"/>
      <c r="W381" s="21"/>
      <c r="X381" s="264"/>
      <c r="Y381" s="180"/>
      <c r="Z381" s="180"/>
      <c r="AA381" s="50"/>
      <c r="AB381" s="65"/>
      <c r="AC381" s="50"/>
      <c r="AD381" s="50"/>
      <c r="AE381" s="19"/>
      <c r="AF381" s="122"/>
      <c r="AG381" s="121"/>
      <c r="AH381" s="1"/>
      <c r="AI381" s="21"/>
      <c r="AJ381" s="21"/>
      <c r="AK381" s="21"/>
      <c r="AL381" s="21"/>
      <c r="AM381" s="21"/>
      <c r="AN381" s="21"/>
    </row>
    <row r="382" spans="1:40" s="337" customFormat="1" x14ac:dyDescent="0.2">
      <c r="A382" s="48"/>
      <c r="B382" s="335"/>
      <c r="C382" s="236"/>
      <c r="D382" s="236"/>
      <c r="E382" s="53"/>
      <c r="F382" s="13"/>
      <c r="G382" s="13"/>
      <c r="H382" s="53"/>
      <c r="I382" s="326"/>
      <c r="J382" s="21"/>
      <c r="K382" s="21"/>
      <c r="L382" s="13"/>
      <c r="M382" s="50"/>
      <c r="N382" s="98"/>
      <c r="O382" s="50"/>
      <c r="P382" s="50"/>
      <c r="Q382" s="300"/>
      <c r="R382" s="21"/>
      <c r="S382" s="13"/>
      <c r="T382" s="13"/>
      <c r="U382" s="21"/>
      <c r="V382" s="21"/>
      <c r="W382" s="21"/>
      <c r="X382" s="264"/>
      <c r="Y382" s="180"/>
      <c r="Z382" s="180"/>
      <c r="AA382" s="50"/>
      <c r="AB382" s="65"/>
      <c r="AC382" s="50"/>
      <c r="AD382" s="50"/>
      <c r="AE382" s="19"/>
      <c r="AF382" s="122"/>
      <c r="AG382" s="121"/>
      <c r="AH382" s="1"/>
      <c r="AI382" s="21"/>
      <c r="AJ382" s="21"/>
      <c r="AK382" s="21"/>
      <c r="AL382" s="21"/>
      <c r="AM382" s="21"/>
      <c r="AN382" s="21"/>
    </row>
    <row r="383" spans="1:40" s="337" customFormat="1" x14ac:dyDescent="0.2">
      <c r="A383" s="48"/>
      <c r="B383" s="335"/>
      <c r="C383" s="236"/>
      <c r="D383" s="236"/>
      <c r="E383" s="53"/>
      <c r="F383" s="13"/>
      <c r="G383" s="13"/>
      <c r="H383" s="53"/>
      <c r="I383" s="326"/>
      <c r="J383" s="21"/>
      <c r="K383" s="21"/>
      <c r="L383" s="13"/>
      <c r="M383" s="50"/>
      <c r="N383" s="98"/>
      <c r="O383" s="50"/>
      <c r="P383" s="50"/>
      <c r="Q383" s="300"/>
      <c r="R383" s="21"/>
      <c r="S383" s="13"/>
      <c r="T383" s="13"/>
      <c r="U383" s="21"/>
      <c r="V383" s="21"/>
      <c r="W383" s="21"/>
      <c r="X383" s="264"/>
      <c r="Y383" s="180"/>
      <c r="Z383" s="180"/>
      <c r="AA383" s="50"/>
      <c r="AB383" s="65"/>
      <c r="AC383" s="50"/>
      <c r="AD383" s="50"/>
      <c r="AE383" s="19"/>
      <c r="AF383" s="122"/>
      <c r="AG383" s="121"/>
      <c r="AH383" s="1"/>
      <c r="AI383" s="21"/>
      <c r="AJ383" s="21"/>
      <c r="AK383" s="21"/>
      <c r="AL383" s="21"/>
      <c r="AM383" s="21"/>
      <c r="AN383" s="21"/>
    </row>
    <row r="384" spans="1:40" s="337" customFormat="1" x14ac:dyDescent="0.2">
      <c r="A384" s="48"/>
      <c r="B384" s="335"/>
      <c r="C384" s="236"/>
      <c r="D384" s="236"/>
      <c r="E384" s="53"/>
      <c r="F384" s="13"/>
      <c r="G384" s="13"/>
      <c r="H384" s="53"/>
      <c r="I384" s="326"/>
      <c r="J384" s="21"/>
      <c r="K384" s="21"/>
      <c r="L384" s="13"/>
      <c r="M384" s="50"/>
      <c r="N384" s="98"/>
      <c r="O384" s="50"/>
      <c r="P384" s="50"/>
      <c r="Q384" s="300"/>
      <c r="R384" s="21"/>
      <c r="S384" s="13"/>
      <c r="T384" s="13"/>
      <c r="U384" s="21"/>
      <c r="V384" s="21"/>
      <c r="W384" s="21"/>
      <c r="X384" s="264"/>
      <c r="Y384" s="180"/>
      <c r="Z384" s="180"/>
      <c r="AA384" s="50"/>
      <c r="AB384" s="65"/>
      <c r="AC384" s="50"/>
      <c r="AD384" s="50"/>
      <c r="AE384" s="19"/>
      <c r="AF384" s="122"/>
      <c r="AG384" s="121"/>
      <c r="AH384" s="1"/>
      <c r="AI384" s="21"/>
      <c r="AJ384" s="21"/>
      <c r="AK384" s="21"/>
      <c r="AL384" s="21"/>
      <c r="AM384" s="21"/>
      <c r="AN384" s="21"/>
    </row>
    <row r="385" spans="1:40" s="337" customFormat="1" x14ac:dyDescent="0.2">
      <c r="A385" s="48"/>
      <c r="B385" s="335"/>
      <c r="C385" s="236"/>
      <c r="D385" s="236"/>
      <c r="E385" s="53"/>
      <c r="F385" s="13"/>
      <c r="G385" s="13"/>
      <c r="H385" s="53"/>
      <c r="I385" s="326"/>
      <c r="J385" s="21"/>
      <c r="K385" s="21"/>
      <c r="L385" s="13"/>
      <c r="M385" s="50"/>
      <c r="N385" s="98"/>
      <c r="O385" s="50"/>
      <c r="P385" s="50"/>
      <c r="Q385" s="300"/>
      <c r="R385" s="21"/>
      <c r="S385" s="13"/>
      <c r="T385" s="13"/>
      <c r="U385" s="21"/>
      <c r="V385" s="21"/>
      <c r="W385" s="21"/>
      <c r="X385" s="264"/>
      <c r="Y385" s="180"/>
      <c r="Z385" s="180"/>
      <c r="AA385" s="50"/>
      <c r="AB385" s="65"/>
      <c r="AC385" s="50"/>
      <c r="AD385" s="50"/>
      <c r="AE385" s="19"/>
      <c r="AF385" s="122"/>
      <c r="AG385" s="121"/>
      <c r="AH385" s="1"/>
      <c r="AI385" s="21"/>
      <c r="AJ385" s="21"/>
      <c r="AK385" s="21"/>
      <c r="AL385" s="21"/>
      <c r="AM385" s="21"/>
      <c r="AN385" s="21"/>
    </row>
    <row r="386" spans="1:40" s="337" customFormat="1" x14ac:dyDescent="0.2">
      <c r="A386" s="48"/>
      <c r="B386" s="335"/>
      <c r="C386" s="236"/>
      <c r="D386" s="236"/>
      <c r="E386" s="53"/>
      <c r="F386" s="13"/>
      <c r="G386" s="13"/>
      <c r="H386" s="53"/>
      <c r="I386" s="326"/>
      <c r="J386" s="21"/>
      <c r="K386" s="21"/>
      <c r="L386" s="13"/>
      <c r="M386" s="50"/>
      <c r="N386" s="98"/>
      <c r="O386" s="50"/>
      <c r="P386" s="50"/>
      <c r="Q386" s="300"/>
      <c r="R386" s="21"/>
      <c r="S386" s="13"/>
      <c r="T386" s="13"/>
      <c r="U386" s="21"/>
      <c r="V386" s="21"/>
      <c r="W386" s="21"/>
      <c r="X386" s="264"/>
      <c r="Y386" s="180"/>
      <c r="Z386" s="180"/>
      <c r="AA386" s="50"/>
      <c r="AB386" s="65"/>
      <c r="AC386" s="50"/>
      <c r="AD386" s="50"/>
      <c r="AE386" s="19"/>
      <c r="AF386" s="122"/>
      <c r="AG386" s="121"/>
      <c r="AH386" s="1"/>
      <c r="AI386" s="21"/>
      <c r="AJ386" s="21"/>
      <c r="AK386" s="21"/>
      <c r="AL386" s="21"/>
      <c r="AM386" s="21"/>
      <c r="AN386" s="21"/>
    </row>
    <row r="387" spans="1:40" s="337" customFormat="1" x14ac:dyDescent="0.2">
      <c r="A387" s="48"/>
      <c r="B387" s="335"/>
      <c r="C387" s="236"/>
      <c r="D387" s="236"/>
      <c r="E387" s="53"/>
      <c r="F387" s="13"/>
      <c r="G387" s="13"/>
      <c r="H387" s="53"/>
      <c r="I387" s="326"/>
      <c r="J387" s="21"/>
      <c r="K387" s="21"/>
      <c r="L387" s="13"/>
      <c r="M387" s="50"/>
      <c r="N387" s="98"/>
      <c r="O387" s="50"/>
      <c r="P387" s="50"/>
      <c r="Q387" s="300"/>
      <c r="R387" s="21"/>
      <c r="S387" s="13"/>
      <c r="T387" s="13"/>
      <c r="U387" s="21"/>
      <c r="V387" s="21"/>
      <c r="W387" s="21"/>
      <c r="X387" s="264"/>
      <c r="Y387" s="180"/>
      <c r="Z387" s="180"/>
      <c r="AA387" s="50"/>
      <c r="AB387" s="65"/>
      <c r="AC387" s="50"/>
      <c r="AD387" s="50"/>
      <c r="AE387" s="19"/>
      <c r="AF387" s="122"/>
      <c r="AG387" s="121"/>
      <c r="AH387" s="1"/>
      <c r="AI387" s="21"/>
      <c r="AJ387" s="21"/>
      <c r="AK387" s="21"/>
      <c r="AL387" s="21"/>
      <c r="AM387" s="21"/>
      <c r="AN387" s="21"/>
    </row>
    <row r="388" spans="1:40" s="337" customFormat="1" x14ac:dyDescent="0.2">
      <c r="A388" s="48"/>
      <c r="B388" s="335"/>
      <c r="C388" s="236"/>
      <c r="D388" s="236"/>
      <c r="E388" s="53"/>
      <c r="F388" s="13"/>
      <c r="G388" s="13"/>
      <c r="H388" s="53"/>
      <c r="I388" s="326"/>
      <c r="J388" s="21"/>
      <c r="K388" s="21"/>
      <c r="L388" s="13"/>
      <c r="M388" s="50"/>
      <c r="N388" s="98"/>
      <c r="O388" s="50"/>
      <c r="P388" s="50"/>
      <c r="Q388" s="300"/>
      <c r="R388" s="21"/>
      <c r="S388" s="13"/>
      <c r="T388" s="13"/>
      <c r="U388" s="21"/>
      <c r="V388" s="21"/>
      <c r="W388" s="21"/>
      <c r="X388" s="264"/>
      <c r="Y388" s="180"/>
      <c r="Z388" s="180"/>
      <c r="AA388" s="50"/>
      <c r="AB388" s="65"/>
      <c r="AC388" s="50"/>
      <c r="AD388" s="50"/>
      <c r="AE388" s="19"/>
      <c r="AF388" s="122"/>
      <c r="AG388" s="121"/>
      <c r="AH388" s="1"/>
      <c r="AI388" s="21"/>
      <c r="AJ388" s="21"/>
      <c r="AK388" s="21"/>
      <c r="AL388" s="21"/>
      <c r="AM388" s="21"/>
      <c r="AN388" s="21"/>
    </row>
    <row r="389" spans="1:40" s="337" customFormat="1" x14ac:dyDescent="0.2">
      <c r="A389" s="48"/>
      <c r="B389" s="335"/>
      <c r="C389" s="236"/>
      <c r="D389" s="236"/>
      <c r="E389" s="53"/>
      <c r="F389" s="13"/>
      <c r="G389" s="13"/>
      <c r="H389" s="53"/>
      <c r="I389" s="326"/>
      <c r="J389" s="21"/>
      <c r="K389" s="21"/>
      <c r="L389" s="13"/>
      <c r="M389" s="50"/>
      <c r="N389" s="98"/>
      <c r="O389" s="50"/>
      <c r="P389" s="50"/>
      <c r="Q389" s="300"/>
      <c r="R389" s="21"/>
      <c r="S389" s="13"/>
      <c r="T389" s="13"/>
      <c r="U389" s="21"/>
      <c r="V389" s="21"/>
      <c r="W389" s="21"/>
      <c r="X389" s="264"/>
      <c r="Y389" s="180"/>
      <c r="Z389" s="180"/>
      <c r="AA389" s="50"/>
      <c r="AB389" s="65"/>
      <c r="AC389" s="50"/>
      <c r="AD389" s="50"/>
      <c r="AE389" s="19"/>
      <c r="AF389" s="122"/>
      <c r="AG389" s="121"/>
      <c r="AH389" s="1"/>
      <c r="AI389" s="21"/>
      <c r="AJ389" s="21"/>
      <c r="AK389" s="21"/>
      <c r="AL389" s="21"/>
      <c r="AM389" s="21"/>
      <c r="AN389" s="21"/>
    </row>
    <row r="390" spans="1:40" s="337" customFormat="1" x14ac:dyDescent="0.2">
      <c r="A390" s="48"/>
      <c r="B390" s="335"/>
      <c r="C390" s="236"/>
      <c r="D390" s="236"/>
      <c r="E390" s="53"/>
      <c r="F390" s="13"/>
      <c r="G390" s="13"/>
      <c r="H390" s="53"/>
      <c r="I390" s="326"/>
      <c r="J390" s="21"/>
      <c r="K390" s="21"/>
      <c r="L390" s="13"/>
      <c r="M390" s="50"/>
      <c r="N390" s="98"/>
      <c r="O390" s="50"/>
      <c r="P390" s="50"/>
      <c r="Q390" s="300"/>
      <c r="R390" s="21"/>
      <c r="S390" s="13"/>
      <c r="T390" s="13"/>
      <c r="U390" s="21"/>
      <c r="V390" s="21"/>
      <c r="W390" s="21"/>
      <c r="X390" s="264"/>
      <c r="Y390" s="180"/>
      <c r="Z390" s="180"/>
      <c r="AA390" s="50"/>
      <c r="AB390" s="65"/>
      <c r="AC390" s="50"/>
      <c r="AD390" s="50"/>
      <c r="AE390" s="19"/>
      <c r="AF390" s="122"/>
      <c r="AG390" s="121"/>
      <c r="AH390" s="1"/>
      <c r="AI390" s="21"/>
      <c r="AJ390" s="21"/>
      <c r="AK390" s="21"/>
      <c r="AL390" s="21"/>
      <c r="AM390" s="21"/>
      <c r="AN390" s="21"/>
    </row>
    <row r="391" spans="1:40" s="337" customFormat="1" x14ac:dyDescent="0.2">
      <c r="A391" s="48"/>
      <c r="B391" s="335"/>
      <c r="C391" s="236"/>
      <c r="D391" s="236"/>
      <c r="E391" s="53"/>
      <c r="F391" s="13"/>
      <c r="G391" s="13"/>
      <c r="H391" s="53"/>
      <c r="I391" s="326"/>
      <c r="J391" s="21"/>
      <c r="K391" s="21"/>
      <c r="L391" s="13"/>
      <c r="M391" s="50"/>
      <c r="N391" s="98"/>
      <c r="O391" s="50"/>
      <c r="P391" s="50"/>
      <c r="Q391" s="300"/>
      <c r="R391" s="21"/>
      <c r="S391" s="13"/>
      <c r="T391" s="13"/>
      <c r="U391" s="21"/>
      <c r="V391" s="21"/>
      <c r="W391" s="21"/>
      <c r="X391" s="264"/>
      <c r="Y391" s="180"/>
      <c r="Z391" s="180"/>
      <c r="AA391" s="50"/>
      <c r="AB391" s="65"/>
      <c r="AC391" s="50"/>
      <c r="AD391" s="50"/>
      <c r="AE391" s="19"/>
      <c r="AF391" s="122"/>
      <c r="AG391" s="121"/>
      <c r="AH391" s="1"/>
      <c r="AI391" s="21"/>
      <c r="AJ391" s="21"/>
      <c r="AK391" s="21"/>
      <c r="AL391" s="21"/>
      <c r="AM391" s="21"/>
      <c r="AN391" s="21"/>
    </row>
    <row r="392" spans="1:40" s="337" customFormat="1" x14ac:dyDescent="0.2">
      <c r="A392" s="48"/>
      <c r="B392" s="335"/>
      <c r="C392" s="236"/>
      <c r="D392" s="236"/>
      <c r="E392" s="53"/>
      <c r="F392" s="13"/>
      <c r="G392" s="13"/>
      <c r="H392" s="53"/>
      <c r="I392" s="326"/>
      <c r="J392" s="21"/>
      <c r="K392" s="21"/>
      <c r="L392" s="13"/>
      <c r="M392" s="50"/>
      <c r="N392" s="98"/>
      <c r="O392" s="50"/>
      <c r="P392" s="50"/>
      <c r="Q392" s="300"/>
      <c r="R392" s="21"/>
      <c r="S392" s="13"/>
      <c r="T392" s="13"/>
      <c r="U392" s="21"/>
      <c r="V392" s="21"/>
      <c r="W392" s="21"/>
      <c r="X392" s="264"/>
      <c r="Y392" s="180"/>
      <c r="Z392" s="180"/>
      <c r="AA392" s="50"/>
      <c r="AB392" s="65"/>
      <c r="AC392" s="50"/>
      <c r="AD392" s="50"/>
      <c r="AE392" s="19"/>
      <c r="AF392" s="122"/>
      <c r="AG392" s="125"/>
      <c r="AH392" s="1"/>
      <c r="AI392" s="21"/>
      <c r="AJ392" s="21"/>
      <c r="AK392" s="21"/>
      <c r="AL392" s="21"/>
      <c r="AM392" s="21"/>
      <c r="AN392" s="21"/>
    </row>
    <row r="393" spans="1:40" s="337" customFormat="1" x14ac:dyDescent="0.2">
      <c r="A393" s="48"/>
      <c r="B393" s="335"/>
      <c r="C393" s="236"/>
      <c r="D393" s="236"/>
      <c r="E393" s="53"/>
      <c r="F393" s="13"/>
      <c r="G393" s="13"/>
      <c r="H393" s="53"/>
      <c r="I393" s="326"/>
      <c r="J393" s="21"/>
      <c r="K393" s="21"/>
      <c r="L393" s="13"/>
      <c r="M393" s="50"/>
      <c r="N393" s="98"/>
      <c r="O393" s="50"/>
      <c r="P393" s="50"/>
      <c r="Q393" s="300"/>
      <c r="R393" s="21"/>
      <c r="S393" s="13"/>
      <c r="T393" s="13"/>
      <c r="U393" s="21"/>
      <c r="V393" s="21"/>
      <c r="W393" s="21"/>
      <c r="X393" s="264"/>
      <c r="Y393" s="180"/>
      <c r="Z393" s="180"/>
      <c r="AA393" s="50"/>
      <c r="AB393" s="65"/>
      <c r="AC393" s="50"/>
      <c r="AD393" s="50"/>
      <c r="AE393" s="19"/>
      <c r="AF393" s="122"/>
      <c r="AG393" s="121"/>
      <c r="AH393" s="1"/>
      <c r="AI393" s="21"/>
      <c r="AJ393" s="21"/>
      <c r="AK393" s="21"/>
      <c r="AL393" s="21"/>
      <c r="AM393" s="21"/>
      <c r="AN393" s="21"/>
    </row>
    <row r="394" spans="1:40" s="337" customFormat="1" x14ac:dyDescent="0.2">
      <c r="A394" s="48"/>
      <c r="B394" s="335"/>
      <c r="C394" s="236"/>
      <c r="D394" s="236"/>
      <c r="E394" s="53"/>
      <c r="F394" s="13"/>
      <c r="G394" s="13"/>
      <c r="H394" s="53"/>
      <c r="I394" s="326"/>
      <c r="J394" s="21"/>
      <c r="K394" s="21"/>
      <c r="L394" s="13"/>
      <c r="M394" s="50"/>
      <c r="N394" s="98"/>
      <c r="O394" s="50"/>
      <c r="P394" s="50"/>
      <c r="Q394" s="300"/>
      <c r="R394" s="21"/>
      <c r="S394" s="13"/>
      <c r="T394" s="13"/>
      <c r="U394" s="21"/>
      <c r="V394" s="21"/>
      <c r="W394" s="21"/>
      <c r="X394" s="264"/>
      <c r="Y394" s="180"/>
      <c r="Z394" s="180"/>
      <c r="AA394" s="50"/>
      <c r="AB394" s="65"/>
      <c r="AC394" s="50"/>
      <c r="AD394" s="50"/>
      <c r="AE394" s="19"/>
      <c r="AF394" s="122"/>
      <c r="AG394" s="121"/>
      <c r="AH394" s="1"/>
      <c r="AI394" s="21"/>
      <c r="AJ394" s="21"/>
      <c r="AK394" s="21"/>
      <c r="AL394" s="21"/>
      <c r="AM394" s="21"/>
      <c r="AN394" s="21"/>
    </row>
    <row r="395" spans="1:40" s="337" customFormat="1" x14ac:dyDescent="0.2">
      <c r="A395" s="48"/>
      <c r="B395" s="335"/>
      <c r="C395" s="236"/>
      <c r="D395" s="236"/>
      <c r="E395" s="53"/>
      <c r="F395" s="13"/>
      <c r="G395" s="13"/>
      <c r="H395" s="53"/>
      <c r="I395" s="326"/>
      <c r="J395" s="21"/>
      <c r="K395" s="21"/>
      <c r="L395" s="13"/>
      <c r="M395" s="50"/>
      <c r="N395" s="98"/>
      <c r="O395" s="50"/>
      <c r="P395" s="50"/>
      <c r="Q395" s="300"/>
      <c r="R395" s="21"/>
      <c r="S395" s="13"/>
      <c r="T395" s="13"/>
      <c r="U395" s="21"/>
      <c r="V395" s="21"/>
      <c r="W395" s="21"/>
      <c r="X395" s="264"/>
      <c r="Y395" s="180"/>
      <c r="Z395" s="180"/>
      <c r="AA395" s="50"/>
      <c r="AB395" s="65"/>
      <c r="AC395" s="50"/>
      <c r="AD395" s="50"/>
      <c r="AE395" s="19"/>
      <c r="AF395" s="122"/>
      <c r="AG395" s="121"/>
      <c r="AH395" s="1"/>
      <c r="AI395" s="21"/>
      <c r="AJ395" s="21"/>
      <c r="AK395" s="21"/>
      <c r="AL395" s="21"/>
      <c r="AM395" s="21"/>
      <c r="AN395" s="21"/>
    </row>
    <row r="396" spans="1:40" s="337" customFormat="1" x14ac:dyDescent="0.2">
      <c r="A396" s="48"/>
      <c r="B396" s="335"/>
      <c r="C396" s="236"/>
      <c r="D396" s="236"/>
      <c r="E396" s="53"/>
      <c r="F396" s="13"/>
      <c r="G396" s="13"/>
      <c r="H396" s="53"/>
      <c r="I396" s="326"/>
      <c r="J396" s="21"/>
      <c r="K396" s="21"/>
      <c r="L396" s="13"/>
      <c r="M396" s="50"/>
      <c r="N396" s="98"/>
      <c r="O396" s="50"/>
      <c r="P396" s="50"/>
      <c r="Q396" s="300"/>
      <c r="R396" s="21"/>
      <c r="S396" s="13"/>
      <c r="T396" s="13"/>
      <c r="U396" s="21"/>
      <c r="V396" s="21"/>
      <c r="W396" s="21"/>
      <c r="X396" s="264"/>
      <c r="Y396" s="180"/>
      <c r="Z396" s="180"/>
      <c r="AA396" s="50"/>
      <c r="AB396" s="65"/>
      <c r="AC396" s="50"/>
      <c r="AD396" s="50"/>
      <c r="AE396" s="19"/>
      <c r="AF396" s="122"/>
      <c r="AG396" s="121"/>
      <c r="AH396" s="1"/>
      <c r="AI396" s="21"/>
      <c r="AJ396" s="21"/>
      <c r="AK396" s="21"/>
      <c r="AL396" s="21"/>
      <c r="AM396" s="21"/>
      <c r="AN396" s="21"/>
    </row>
    <row r="397" spans="1:40" s="337" customFormat="1" x14ac:dyDescent="0.2">
      <c r="A397" s="48"/>
      <c r="B397" s="335"/>
      <c r="C397" s="236"/>
      <c r="D397" s="236"/>
      <c r="E397" s="53"/>
      <c r="F397" s="13"/>
      <c r="G397" s="13"/>
      <c r="H397" s="53"/>
      <c r="I397" s="326"/>
      <c r="J397" s="21"/>
      <c r="K397" s="21"/>
      <c r="L397" s="13"/>
      <c r="M397" s="50"/>
      <c r="N397" s="98"/>
      <c r="O397" s="50"/>
      <c r="P397" s="50"/>
      <c r="Q397" s="300"/>
      <c r="R397" s="21"/>
      <c r="S397" s="13"/>
      <c r="T397" s="13"/>
      <c r="U397" s="21"/>
      <c r="V397" s="21"/>
      <c r="W397" s="21"/>
      <c r="X397" s="264"/>
      <c r="Y397" s="180"/>
      <c r="Z397" s="180"/>
      <c r="AA397" s="50"/>
      <c r="AB397" s="65"/>
      <c r="AC397" s="50"/>
      <c r="AD397" s="50"/>
      <c r="AE397" s="19"/>
      <c r="AF397" s="122"/>
      <c r="AG397" s="121"/>
      <c r="AH397" s="1"/>
      <c r="AI397" s="21"/>
      <c r="AJ397" s="21"/>
      <c r="AK397" s="21"/>
      <c r="AL397" s="21"/>
      <c r="AM397" s="21"/>
      <c r="AN397" s="21"/>
    </row>
    <row r="398" spans="1:40" s="337" customFormat="1" x14ac:dyDescent="0.2">
      <c r="A398" s="48"/>
      <c r="B398" s="335"/>
      <c r="C398" s="236"/>
      <c r="D398" s="236"/>
      <c r="E398" s="53"/>
      <c r="F398" s="13"/>
      <c r="G398" s="13"/>
      <c r="H398" s="53"/>
      <c r="I398" s="326"/>
      <c r="J398" s="21"/>
      <c r="K398" s="21"/>
      <c r="L398" s="13"/>
      <c r="M398" s="50"/>
      <c r="N398" s="98"/>
      <c r="O398" s="50"/>
      <c r="P398" s="50"/>
      <c r="Q398" s="300"/>
      <c r="R398" s="21"/>
      <c r="S398" s="13"/>
      <c r="T398" s="13"/>
      <c r="U398" s="21"/>
      <c r="V398" s="21"/>
      <c r="W398" s="21"/>
      <c r="X398" s="264"/>
      <c r="Y398" s="180"/>
      <c r="Z398" s="180"/>
      <c r="AA398" s="50"/>
      <c r="AB398" s="65"/>
      <c r="AC398" s="50"/>
      <c r="AD398" s="50"/>
      <c r="AE398" s="19"/>
      <c r="AF398" s="122"/>
      <c r="AG398" s="121"/>
      <c r="AH398" s="1"/>
      <c r="AI398" s="21"/>
      <c r="AJ398" s="21"/>
      <c r="AK398" s="21"/>
      <c r="AL398" s="21"/>
      <c r="AM398" s="21"/>
      <c r="AN398" s="21"/>
    </row>
    <row r="399" spans="1:40" s="337" customFormat="1" x14ac:dyDescent="0.2">
      <c r="A399" s="48"/>
      <c r="B399" s="335"/>
      <c r="C399" s="236"/>
      <c r="D399" s="236"/>
      <c r="E399" s="53"/>
      <c r="F399" s="13"/>
      <c r="G399" s="13"/>
      <c r="H399" s="53"/>
      <c r="I399" s="326"/>
      <c r="J399" s="21"/>
      <c r="K399" s="21"/>
      <c r="L399" s="13"/>
      <c r="M399" s="50"/>
      <c r="N399" s="98"/>
      <c r="O399" s="50"/>
      <c r="P399" s="50"/>
      <c r="Q399" s="300"/>
      <c r="R399" s="21"/>
      <c r="S399" s="13"/>
      <c r="T399" s="13"/>
      <c r="U399" s="21"/>
      <c r="V399" s="21"/>
      <c r="W399" s="21"/>
      <c r="X399" s="264"/>
      <c r="Y399" s="180"/>
      <c r="Z399" s="180"/>
      <c r="AA399" s="50"/>
      <c r="AB399" s="65"/>
      <c r="AC399" s="50"/>
      <c r="AD399" s="50"/>
      <c r="AE399" s="19"/>
      <c r="AF399" s="122"/>
      <c r="AG399" s="121"/>
      <c r="AH399" s="1"/>
      <c r="AI399" s="21"/>
      <c r="AJ399" s="21"/>
      <c r="AK399" s="21"/>
      <c r="AL399" s="21"/>
      <c r="AM399" s="21"/>
      <c r="AN399" s="21"/>
    </row>
    <row r="400" spans="1:40" s="337" customFormat="1" x14ac:dyDescent="0.2">
      <c r="A400" s="48"/>
      <c r="B400" s="335"/>
      <c r="C400" s="236"/>
      <c r="D400" s="236"/>
      <c r="E400" s="53"/>
      <c r="F400" s="13"/>
      <c r="G400" s="13"/>
      <c r="H400" s="53"/>
      <c r="I400" s="326"/>
      <c r="J400" s="21"/>
      <c r="K400" s="21"/>
      <c r="L400" s="13"/>
      <c r="M400" s="50"/>
      <c r="N400" s="98"/>
      <c r="O400" s="50"/>
      <c r="P400" s="50"/>
      <c r="Q400" s="300"/>
      <c r="R400" s="21"/>
      <c r="S400" s="13"/>
      <c r="T400" s="13"/>
      <c r="U400" s="21"/>
      <c r="V400" s="21"/>
      <c r="W400" s="21"/>
      <c r="X400" s="264"/>
      <c r="Y400" s="180"/>
      <c r="Z400" s="180"/>
      <c r="AA400" s="50"/>
      <c r="AB400" s="65"/>
      <c r="AC400" s="50"/>
      <c r="AD400" s="50"/>
      <c r="AE400" s="19"/>
      <c r="AF400" s="122"/>
      <c r="AG400" s="121"/>
      <c r="AH400" s="1"/>
      <c r="AI400" s="21"/>
      <c r="AJ400" s="21"/>
      <c r="AK400" s="21"/>
      <c r="AL400" s="21"/>
      <c r="AM400" s="21"/>
      <c r="AN400" s="21"/>
    </row>
    <row r="401" spans="1:40" s="337" customFormat="1" x14ac:dyDescent="0.2">
      <c r="A401" s="48"/>
      <c r="B401" s="335"/>
      <c r="C401" s="236"/>
      <c r="D401" s="236"/>
      <c r="E401" s="53"/>
      <c r="F401" s="13"/>
      <c r="G401" s="13"/>
      <c r="H401" s="53"/>
      <c r="I401" s="326"/>
      <c r="J401" s="21"/>
      <c r="K401" s="21"/>
      <c r="L401" s="13"/>
      <c r="M401" s="50"/>
      <c r="N401" s="98"/>
      <c r="O401" s="50"/>
      <c r="P401" s="50"/>
      <c r="Q401" s="300"/>
      <c r="R401" s="21"/>
      <c r="S401" s="13"/>
      <c r="T401" s="13"/>
      <c r="U401" s="21"/>
      <c r="V401" s="21"/>
      <c r="W401" s="21"/>
      <c r="X401" s="264"/>
      <c r="Y401" s="180"/>
      <c r="Z401" s="180"/>
      <c r="AA401" s="50"/>
      <c r="AB401" s="65"/>
      <c r="AC401" s="50"/>
      <c r="AD401" s="50"/>
      <c r="AE401" s="19"/>
      <c r="AF401" s="122"/>
      <c r="AG401" s="121"/>
      <c r="AH401" s="1"/>
      <c r="AI401" s="21"/>
      <c r="AJ401" s="21"/>
      <c r="AK401" s="21"/>
      <c r="AL401" s="21"/>
      <c r="AM401" s="21"/>
      <c r="AN401" s="21"/>
    </row>
    <row r="402" spans="1:40" s="337" customFormat="1" x14ac:dyDescent="0.2">
      <c r="A402" s="48"/>
      <c r="B402" s="335"/>
      <c r="C402" s="236"/>
      <c r="D402" s="236"/>
      <c r="E402" s="53"/>
      <c r="F402" s="13"/>
      <c r="G402" s="13"/>
      <c r="H402" s="53"/>
      <c r="I402" s="326"/>
      <c r="J402" s="21"/>
      <c r="K402" s="21"/>
      <c r="L402" s="13"/>
      <c r="M402" s="50"/>
      <c r="N402" s="98"/>
      <c r="O402" s="50"/>
      <c r="P402" s="50"/>
      <c r="Q402" s="300"/>
      <c r="R402" s="21"/>
      <c r="S402" s="13"/>
      <c r="T402" s="13"/>
      <c r="U402" s="21"/>
      <c r="V402" s="21"/>
      <c r="W402" s="21"/>
      <c r="X402" s="264"/>
      <c r="Y402" s="180"/>
      <c r="Z402" s="180"/>
      <c r="AA402" s="50"/>
      <c r="AB402" s="65"/>
      <c r="AC402" s="50"/>
      <c r="AD402" s="50"/>
      <c r="AE402" s="19"/>
      <c r="AF402" s="122"/>
      <c r="AG402" s="121"/>
      <c r="AH402" s="1"/>
      <c r="AI402" s="21"/>
      <c r="AJ402" s="21"/>
      <c r="AK402" s="21"/>
      <c r="AL402" s="21"/>
      <c r="AM402" s="21"/>
      <c r="AN402" s="21"/>
    </row>
    <row r="403" spans="1:40" s="337" customFormat="1" x14ac:dyDescent="0.2">
      <c r="A403" s="48"/>
      <c r="B403" s="335"/>
      <c r="C403" s="236"/>
      <c r="D403" s="236"/>
      <c r="E403" s="53"/>
      <c r="F403" s="13"/>
      <c r="G403" s="13"/>
      <c r="H403" s="53"/>
      <c r="I403" s="326"/>
      <c r="J403" s="21"/>
      <c r="K403" s="21"/>
      <c r="L403" s="13"/>
      <c r="M403" s="50"/>
      <c r="N403" s="98"/>
      <c r="O403" s="50"/>
      <c r="P403" s="50"/>
      <c r="Q403" s="300"/>
      <c r="R403" s="21"/>
      <c r="S403" s="13"/>
      <c r="T403" s="13"/>
      <c r="U403" s="21"/>
      <c r="V403" s="21"/>
      <c r="W403" s="21"/>
      <c r="X403" s="264"/>
      <c r="Y403" s="180"/>
      <c r="Z403" s="180"/>
      <c r="AA403" s="50"/>
      <c r="AB403" s="65"/>
      <c r="AC403" s="50"/>
      <c r="AD403" s="50"/>
      <c r="AE403" s="19"/>
      <c r="AF403" s="122"/>
      <c r="AG403" s="121"/>
      <c r="AH403" s="1"/>
      <c r="AI403" s="21"/>
      <c r="AJ403" s="21"/>
      <c r="AK403" s="21"/>
      <c r="AL403" s="21"/>
      <c r="AM403" s="21"/>
      <c r="AN403" s="21"/>
    </row>
    <row r="404" spans="1:40" s="337" customFormat="1" x14ac:dyDescent="0.2">
      <c r="A404" s="48"/>
      <c r="B404" s="335"/>
      <c r="C404" s="236"/>
      <c r="D404" s="236"/>
      <c r="E404" s="53"/>
      <c r="F404" s="13"/>
      <c r="G404" s="13"/>
      <c r="H404" s="53"/>
      <c r="I404" s="326"/>
      <c r="J404" s="21"/>
      <c r="K404" s="21"/>
      <c r="L404" s="13"/>
      <c r="M404" s="50"/>
      <c r="N404" s="98"/>
      <c r="O404" s="50"/>
      <c r="P404" s="50"/>
      <c r="Q404" s="300"/>
      <c r="R404" s="21"/>
      <c r="S404" s="13"/>
      <c r="T404" s="13"/>
      <c r="U404" s="21"/>
      <c r="V404" s="21"/>
      <c r="W404" s="21"/>
      <c r="X404" s="264"/>
      <c r="Y404" s="180"/>
      <c r="Z404" s="180"/>
      <c r="AA404" s="50"/>
      <c r="AB404" s="65"/>
      <c r="AC404" s="50"/>
      <c r="AD404" s="50"/>
      <c r="AE404" s="19"/>
      <c r="AF404" s="122"/>
      <c r="AG404" s="121"/>
      <c r="AH404" s="1"/>
      <c r="AI404" s="21"/>
      <c r="AJ404" s="21"/>
      <c r="AK404" s="21"/>
      <c r="AL404" s="21"/>
      <c r="AM404" s="21"/>
      <c r="AN404" s="21"/>
    </row>
    <row r="405" spans="1:40" s="337" customFormat="1" x14ac:dyDescent="0.2">
      <c r="A405" s="48"/>
      <c r="B405" s="335"/>
      <c r="C405" s="236"/>
      <c r="D405" s="236"/>
      <c r="E405" s="53"/>
      <c r="F405" s="13"/>
      <c r="G405" s="13"/>
      <c r="H405" s="53"/>
      <c r="I405" s="326"/>
      <c r="J405" s="21"/>
      <c r="K405" s="21"/>
      <c r="L405" s="13"/>
      <c r="M405" s="50"/>
      <c r="N405" s="98"/>
      <c r="O405" s="50"/>
      <c r="P405" s="50"/>
      <c r="Q405" s="300"/>
      <c r="R405" s="21"/>
      <c r="S405" s="13"/>
      <c r="T405" s="13"/>
      <c r="U405" s="21"/>
      <c r="V405" s="21"/>
      <c r="W405" s="21"/>
      <c r="X405" s="264"/>
      <c r="Y405" s="180"/>
      <c r="Z405" s="180"/>
      <c r="AA405" s="50"/>
      <c r="AB405" s="65"/>
      <c r="AC405" s="50"/>
      <c r="AD405" s="50"/>
      <c r="AE405" s="19"/>
      <c r="AF405" s="122"/>
      <c r="AG405" s="121"/>
      <c r="AH405" s="1"/>
      <c r="AI405" s="21"/>
      <c r="AJ405" s="21"/>
      <c r="AK405" s="21"/>
      <c r="AL405" s="21"/>
      <c r="AM405" s="21"/>
      <c r="AN405" s="21"/>
    </row>
    <row r="406" spans="1:40" s="337" customFormat="1" x14ac:dyDescent="0.2">
      <c r="A406" s="48"/>
      <c r="B406" s="335"/>
      <c r="C406" s="236"/>
      <c r="D406" s="236"/>
      <c r="E406" s="53"/>
      <c r="F406" s="13"/>
      <c r="G406" s="13"/>
      <c r="H406" s="53"/>
      <c r="I406" s="326"/>
      <c r="J406" s="21"/>
      <c r="K406" s="21"/>
      <c r="L406" s="13"/>
      <c r="M406" s="50"/>
      <c r="N406" s="98"/>
      <c r="O406" s="50"/>
      <c r="P406" s="50"/>
      <c r="Q406" s="300"/>
      <c r="R406" s="21"/>
      <c r="S406" s="13"/>
      <c r="T406" s="13"/>
      <c r="U406" s="21"/>
      <c r="V406" s="21"/>
      <c r="W406" s="21"/>
      <c r="X406" s="264"/>
      <c r="Y406" s="180"/>
      <c r="Z406" s="180"/>
      <c r="AA406" s="50"/>
      <c r="AB406" s="65"/>
      <c r="AC406" s="50"/>
      <c r="AD406" s="50"/>
      <c r="AE406" s="19"/>
      <c r="AF406" s="122"/>
      <c r="AG406" s="121"/>
      <c r="AH406" s="1"/>
      <c r="AI406" s="21"/>
      <c r="AJ406" s="21"/>
      <c r="AK406" s="21"/>
      <c r="AL406" s="21"/>
      <c r="AM406" s="21"/>
      <c r="AN406" s="21"/>
    </row>
    <row r="407" spans="1:40" s="337" customFormat="1" x14ac:dyDescent="0.2">
      <c r="A407" s="48"/>
      <c r="B407" s="335"/>
      <c r="C407" s="236"/>
      <c r="D407" s="236"/>
      <c r="E407" s="53"/>
      <c r="F407" s="13"/>
      <c r="G407" s="13"/>
      <c r="H407" s="53"/>
      <c r="I407" s="326"/>
      <c r="J407" s="21"/>
      <c r="K407" s="21"/>
      <c r="L407" s="13"/>
      <c r="M407" s="50"/>
      <c r="N407" s="98"/>
      <c r="O407" s="50"/>
      <c r="P407" s="50"/>
      <c r="Q407" s="300"/>
      <c r="R407" s="21"/>
      <c r="S407" s="13"/>
      <c r="T407" s="13"/>
      <c r="U407" s="21"/>
      <c r="V407" s="21"/>
      <c r="W407" s="21"/>
      <c r="X407" s="264"/>
      <c r="Y407" s="180"/>
      <c r="Z407" s="180"/>
      <c r="AA407" s="50"/>
      <c r="AB407" s="65"/>
      <c r="AC407" s="50"/>
      <c r="AD407" s="50"/>
      <c r="AE407" s="19"/>
      <c r="AF407" s="122"/>
      <c r="AG407" s="121"/>
      <c r="AH407" s="1"/>
      <c r="AI407" s="21"/>
      <c r="AJ407" s="21"/>
      <c r="AK407" s="21"/>
      <c r="AL407" s="21"/>
      <c r="AM407" s="21"/>
      <c r="AN407" s="21"/>
    </row>
    <row r="408" spans="1:40" s="337" customFormat="1" x14ac:dyDescent="0.2">
      <c r="A408" s="48"/>
      <c r="B408" s="335"/>
      <c r="C408" s="236"/>
      <c r="D408" s="236"/>
      <c r="E408" s="53"/>
      <c r="F408" s="13"/>
      <c r="G408" s="13"/>
      <c r="H408" s="53"/>
      <c r="I408" s="326"/>
      <c r="J408" s="21"/>
      <c r="K408" s="21"/>
      <c r="L408" s="13"/>
      <c r="M408" s="50"/>
      <c r="N408" s="98"/>
      <c r="O408" s="50"/>
      <c r="P408" s="50"/>
      <c r="Q408" s="300"/>
      <c r="R408" s="21"/>
      <c r="S408" s="13"/>
      <c r="T408" s="13"/>
      <c r="U408" s="21"/>
      <c r="V408" s="21"/>
      <c r="W408" s="21"/>
      <c r="X408" s="264"/>
      <c r="Y408" s="180"/>
      <c r="Z408" s="180"/>
      <c r="AA408" s="50"/>
      <c r="AB408" s="65"/>
      <c r="AC408" s="50"/>
      <c r="AD408" s="50"/>
      <c r="AE408" s="19"/>
      <c r="AF408" s="122"/>
      <c r="AG408" s="121"/>
      <c r="AH408" s="1"/>
      <c r="AI408" s="21"/>
      <c r="AJ408" s="21"/>
      <c r="AK408" s="21"/>
      <c r="AL408" s="21"/>
      <c r="AM408" s="21"/>
      <c r="AN408" s="21"/>
    </row>
    <row r="409" spans="1:40" s="337" customFormat="1" x14ac:dyDescent="0.2">
      <c r="A409" s="48"/>
      <c r="B409" s="335"/>
      <c r="C409" s="236"/>
      <c r="D409" s="236"/>
      <c r="E409" s="53"/>
      <c r="F409" s="13"/>
      <c r="G409" s="13"/>
      <c r="H409" s="53"/>
      <c r="I409" s="326"/>
      <c r="J409" s="21"/>
      <c r="K409" s="21"/>
      <c r="L409" s="13"/>
      <c r="M409" s="50"/>
      <c r="N409" s="98"/>
      <c r="O409" s="50"/>
      <c r="P409" s="50"/>
      <c r="Q409" s="300"/>
      <c r="R409" s="21"/>
      <c r="S409" s="13"/>
      <c r="T409" s="13"/>
      <c r="U409" s="21"/>
      <c r="V409" s="21"/>
      <c r="W409" s="21"/>
      <c r="X409" s="264"/>
      <c r="Y409" s="180"/>
      <c r="Z409" s="180"/>
      <c r="AA409" s="50"/>
      <c r="AB409" s="65"/>
      <c r="AC409" s="50"/>
      <c r="AD409" s="50"/>
      <c r="AE409" s="19"/>
      <c r="AF409" s="122"/>
      <c r="AG409" s="121"/>
      <c r="AH409" s="1"/>
      <c r="AI409" s="21"/>
      <c r="AJ409" s="21"/>
      <c r="AK409" s="21"/>
      <c r="AL409" s="21"/>
      <c r="AM409" s="21"/>
      <c r="AN409" s="21"/>
    </row>
    <row r="410" spans="1:40" s="337" customFormat="1" x14ac:dyDescent="0.2">
      <c r="A410" s="48"/>
      <c r="B410" s="335"/>
      <c r="C410" s="236"/>
      <c r="D410" s="236"/>
      <c r="E410" s="53"/>
      <c r="F410" s="13"/>
      <c r="G410" s="13"/>
      <c r="H410" s="53"/>
      <c r="I410" s="326"/>
      <c r="J410" s="21"/>
      <c r="K410" s="21"/>
      <c r="L410" s="13"/>
      <c r="M410" s="50"/>
      <c r="N410" s="98"/>
      <c r="O410" s="50"/>
      <c r="P410" s="50"/>
      <c r="Q410" s="300"/>
      <c r="R410" s="21"/>
      <c r="S410" s="13"/>
      <c r="T410" s="13"/>
      <c r="U410" s="21"/>
      <c r="V410" s="21"/>
      <c r="W410" s="21"/>
      <c r="X410" s="264"/>
      <c r="Y410" s="180"/>
      <c r="Z410" s="180"/>
      <c r="AA410" s="50"/>
      <c r="AB410" s="65"/>
      <c r="AC410" s="50"/>
      <c r="AD410" s="50"/>
      <c r="AE410" s="19"/>
      <c r="AF410" s="122"/>
      <c r="AG410" s="121"/>
      <c r="AH410" s="1"/>
      <c r="AI410" s="21"/>
      <c r="AJ410" s="21"/>
      <c r="AK410" s="21"/>
      <c r="AL410" s="21"/>
      <c r="AM410" s="21"/>
      <c r="AN410" s="21"/>
    </row>
    <row r="411" spans="1:40" s="337" customFormat="1" x14ac:dyDescent="0.2">
      <c r="A411" s="48"/>
      <c r="B411" s="335"/>
      <c r="C411" s="236"/>
      <c r="D411" s="236"/>
      <c r="E411" s="53"/>
      <c r="F411" s="13"/>
      <c r="G411" s="13"/>
      <c r="H411" s="53"/>
      <c r="I411" s="326"/>
      <c r="J411" s="21"/>
      <c r="K411" s="21"/>
      <c r="L411" s="13"/>
      <c r="M411" s="50"/>
      <c r="N411" s="98"/>
      <c r="O411" s="50"/>
      <c r="P411" s="50"/>
      <c r="Q411" s="300"/>
      <c r="R411" s="21"/>
      <c r="S411" s="13"/>
      <c r="T411" s="13"/>
      <c r="U411" s="21"/>
      <c r="V411" s="21"/>
      <c r="W411" s="21"/>
      <c r="X411" s="264"/>
      <c r="Y411" s="180"/>
      <c r="Z411" s="180"/>
      <c r="AA411" s="50"/>
      <c r="AB411" s="65"/>
      <c r="AC411" s="50"/>
      <c r="AD411" s="50"/>
      <c r="AE411" s="19"/>
      <c r="AF411" s="122"/>
      <c r="AG411" s="121"/>
      <c r="AH411" s="1"/>
      <c r="AI411" s="21"/>
      <c r="AJ411" s="21"/>
      <c r="AK411" s="21"/>
      <c r="AL411" s="21"/>
      <c r="AM411" s="21"/>
      <c r="AN411" s="21"/>
    </row>
    <row r="412" spans="1:40" s="337" customFormat="1" x14ac:dyDescent="0.2">
      <c r="A412" s="48"/>
      <c r="B412" s="335"/>
      <c r="C412" s="236"/>
      <c r="D412" s="236"/>
      <c r="E412" s="53"/>
      <c r="F412" s="13"/>
      <c r="G412" s="13"/>
      <c r="H412" s="53"/>
      <c r="I412" s="326"/>
      <c r="J412" s="21"/>
      <c r="K412" s="21"/>
      <c r="L412" s="13"/>
      <c r="M412" s="50"/>
      <c r="N412" s="98"/>
      <c r="O412" s="50"/>
      <c r="P412" s="50"/>
      <c r="Q412" s="300"/>
      <c r="R412" s="21"/>
      <c r="S412" s="13"/>
      <c r="T412" s="13"/>
      <c r="U412" s="21"/>
      <c r="V412" s="21"/>
      <c r="W412" s="21"/>
      <c r="X412" s="264"/>
      <c r="Y412" s="180"/>
      <c r="Z412" s="180"/>
      <c r="AA412" s="50"/>
      <c r="AB412" s="65"/>
      <c r="AC412" s="50"/>
      <c r="AD412" s="50"/>
      <c r="AE412" s="19"/>
      <c r="AF412" s="122"/>
      <c r="AG412" s="121"/>
      <c r="AH412" s="1"/>
      <c r="AI412" s="21"/>
      <c r="AJ412" s="21"/>
      <c r="AK412" s="21"/>
      <c r="AL412" s="21"/>
      <c r="AM412" s="21"/>
      <c r="AN412" s="21"/>
    </row>
    <row r="413" spans="1:40" s="337" customFormat="1" x14ac:dyDescent="0.2">
      <c r="A413" s="48"/>
      <c r="B413" s="335"/>
      <c r="C413" s="236"/>
      <c r="D413" s="236"/>
      <c r="E413" s="53"/>
      <c r="F413" s="13"/>
      <c r="G413" s="13"/>
      <c r="H413" s="53"/>
      <c r="I413" s="326"/>
      <c r="J413" s="21"/>
      <c r="K413" s="21"/>
      <c r="L413" s="13"/>
      <c r="M413" s="50"/>
      <c r="N413" s="98"/>
      <c r="O413" s="50"/>
      <c r="P413" s="50"/>
      <c r="Q413" s="300"/>
      <c r="R413" s="21"/>
      <c r="S413" s="13"/>
      <c r="T413" s="13"/>
      <c r="U413" s="21"/>
      <c r="V413" s="21"/>
      <c r="W413" s="21"/>
      <c r="X413" s="264"/>
      <c r="Y413" s="180"/>
      <c r="Z413" s="180"/>
      <c r="AA413" s="50"/>
      <c r="AB413" s="65"/>
      <c r="AC413" s="50"/>
      <c r="AD413" s="50"/>
      <c r="AE413" s="19"/>
      <c r="AF413" s="122"/>
      <c r="AG413" s="121"/>
      <c r="AH413" s="1"/>
      <c r="AI413" s="21"/>
      <c r="AJ413" s="21"/>
      <c r="AK413" s="21"/>
      <c r="AL413" s="21"/>
      <c r="AM413" s="21"/>
      <c r="AN413" s="21"/>
    </row>
    <row r="414" spans="1:40" s="337" customFormat="1" x14ac:dyDescent="0.2">
      <c r="A414" s="48"/>
      <c r="B414" s="335"/>
      <c r="C414" s="236"/>
      <c r="D414" s="236"/>
      <c r="E414" s="53"/>
      <c r="F414" s="13"/>
      <c r="G414" s="13"/>
      <c r="H414" s="53"/>
      <c r="I414" s="326"/>
      <c r="J414" s="21"/>
      <c r="K414" s="21"/>
      <c r="L414" s="13"/>
      <c r="M414" s="50"/>
      <c r="N414" s="98"/>
      <c r="O414" s="50"/>
      <c r="P414" s="50"/>
      <c r="Q414" s="300"/>
      <c r="R414" s="21"/>
      <c r="S414" s="13"/>
      <c r="T414" s="13"/>
      <c r="U414" s="21"/>
      <c r="V414" s="21"/>
      <c r="W414" s="21"/>
      <c r="X414" s="264"/>
      <c r="Y414" s="180"/>
      <c r="Z414" s="180"/>
      <c r="AA414" s="50"/>
      <c r="AB414" s="65"/>
      <c r="AC414" s="50"/>
      <c r="AD414" s="50"/>
      <c r="AE414" s="19"/>
      <c r="AF414" s="122"/>
      <c r="AG414" s="121"/>
      <c r="AH414" s="1"/>
      <c r="AI414" s="21"/>
      <c r="AJ414" s="21"/>
      <c r="AK414" s="21"/>
      <c r="AL414" s="21"/>
      <c r="AM414" s="21"/>
      <c r="AN414" s="21"/>
    </row>
    <row r="415" spans="1:40" s="337" customFormat="1" x14ac:dyDescent="0.2">
      <c r="A415" s="48"/>
      <c r="B415" s="335"/>
      <c r="C415" s="236"/>
      <c r="D415" s="236"/>
      <c r="E415" s="53"/>
      <c r="F415" s="13"/>
      <c r="G415" s="13"/>
      <c r="H415" s="53"/>
      <c r="I415" s="326"/>
      <c r="J415" s="21"/>
      <c r="K415" s="21"/>
      <c r="L415" s="13"/>
      <c r="M415" s="50"/>
      <c r="N415" s="98"/>
      <c r="O415" s="50"/>
      <c r="P415" s="50"/>
      <c r="Q415" s="300"/>
      <c r="R415" s="21"/>
      <c r="S415" s="13"/>
      <c r="T415" s="13"/>
      <c r="U415" s="21"/>
      <c r="V415" s="21"/>
      <c r="W415" s="21"/>
      <c r="X415" s="264"/>
      <c r="Y415" s="180"/>
      <c r="Z415" s="180"/>
      <c r="AA415" s="50"/>
      <c r="AB415" s="65"/>
      <c r="AC415" s="50"/>
      <c r="AD415" s="50"/>
      <c r="AE415" s="19"/>
      <c r="AF415" s="122"/>
      <c r="AG415" s="121"/>
      <c r="AH415" s="1"/>
      <c r="AI415" s="21"/>
      <c r="AJ415" s="21"/>
      <c r="AK415" s="21"/>
      <c r="AL415" s="21"/>
      <c r="AM415" s="21"/>
      <c r="AN415" s="21"/>
    </row>
    <row r="416" spans="1:40" s="337" customFormat="1" x14ac:dyDescent="0.2">
      <c r="A416" s="48"/>
      <c r="C416" s="268"/>
      <c r="D416" s="268"/>
      <c r="E416" s="53"/>
      <c r="F416" s="13"/>
      <c r="G416" s="13"/>
      <c r="H416" s="53"/>
      <c r="I416" s="326"/>
      <c r="J416" s="21"/>
      <c r="K416" s="21"/>
      <c r="L416" s="13"/>
      <c r="M416" s="50"/>
      <c r="N416" s="98"/>
      <c r="O416" s="50"/>
      <c r="P416" s="50"/>
      <c r="Q416" s="300"/>
      <c r="R416" s="21"/>
      <c r="S416" s="13"/>
      <c r="T416" s="13"/>
      <c r="U416" s="21"/>
      <c r="V416" s="21"/>
      <c r="W416" s="21"/>
      <c r="X416" s="264"/>
      <c r="Y416" s="180"/>
      <c r="Z416" s="180"/>
      <c r="AA416" s="50"/>
      <c r="AB416" s="65"/>
      <c r="AC416" s="50"/>
      <c r="AD416" s="50"/>
      <c r="AE416" s="19"/>
      <c r="AF416" s="122"/>
      <c r="AG416" s="121"/>
      <c r="AH416" s="1"/>
      <c r="AI416" s="21"/>
      <c r="AJ416" s="21"/>
      <c r="AK416" s="21"/>
      <c r="AL416" s="21"/>
      <c r="AM416" s="21"/>
      <c r="AN416" s="21"/>
    </row>
    <row r="417" spans="1:40" s="337" customFormat="1" x14ac:dyDescent="0.2">
      <c r="A417" s="48"/>
      <c r="C417" s="268"/>
      <c r="D417" s="268"/>
      <c r="E417" s="53"/>
      <c r="F417" s="13"/>
      <c r="G417" s="13"/>
      <c r="H417" s="53"/>
      <c r="I417" s="326"/>
      <c r="J417" s="21"/>
      <c r="K417" s="21"/>
      <c r="L417" s="13"/>
      <c r="M417" s="50"/>
      <c r="N417" s="98"/>
      <c r="O417" s="50"/>
      <c r="P417" s="50"/>
      <c r="Q417" s="300"/>
      <c r="R417" s="21"/>
      <c r="S417" s="13"/>
      <c r="T417" s="13"/>
      <c r="U417" s="21"/>
      <c r="V417" s="21"/>
      <c r="W417" s="21"/>
      <c r="X417" s="264"/>
      <c r="Y417" s="180"/>
      <c r="Z417" s="180"/>
      <c r="AA417" s="50"/>
      <c r="AB417" s="65"/>
      <c r="AC417" s="50"/>
      <c r="AD417" s="50"/>
      <c r="AE417" s="19"/>
      <c r="AF417" s="122"/>
      <c r="AG417" s="121"/>
      <c r="AH417" s="1"/>
      <c r="AI417" s="21"/>
      <c r="AJ417" s="21"/>
      <c r="AK417" s="21"/>
      <c r="AL417" s="21"/>
      <c r="AM417" s="21"/>
      <c r="AN417" s="21"/>
    </row>
    <row r="418" spans="1:40" s="337" customFormat="1" x14ac:dyDescent="0.2">
      <c r="A418" s="48"/>
      <c r="C418" s="268"/>
      <c r="D418" s="268"/>
      <c r="E418" s="53"/>
      <c r="F418" s="13"/>
      <c r="G418" s="13"/>
      <c r="H418" s="53"/>
      <c r="I418" s="326"/>
      <c r="J418" s="21"/>
      <c r="K418" s="21"/>
      <c r="L418" s="13"/>
      <c r="M418" s="50"/>
      <c r="N418" s="98"/>
      <c r="O418" s="50"/>
      <c r="P418" s="50"/>
      <c r="Q418" s="300"/>
      <c r="R418" s="21"/>
      <c r="S418" s="13"/>
      <c r="T418" s="13"/>
      <c r="U418" s="21"/>
      <c r="V418" s="21"/>
      <c r="W418" s="21"/>
      <c r="X418" s="264"/>
      <c r="Y418" s="180"/>
      <c r="Z418" s="180"/>
      <c r="AA418" s="50"/>
      <c r="AB418" s="65"/>
      <c r="AC418" s="50"/>
      <c r="AD418" s="50"/>
      <c r="AE418" s="19"/>
      <c r="AF418" s="122"/>
      <c r="AG418" s="121"/>
      <c r="AH418" s="1"/>
      <c r="AI418" s="21"/>
      <c r="AJ418" s="21"/>
      <c r="AK418" s="21"/>
      <c r="AL418" s="21"/>
      <c r="AM418" s="21"/>
      <c r="AN418" s="21"/>
    </row>
    <row r="419" spans="1:40" s="337" customFormat="1" x14ac:dyDescent="0.2">
      <c r="A419" s="48"/>
      <c r="C419" s="268"/>
      <c r="D419" s="268"/>
      <c r="E419" s="53"/>
      <c r="F419" s="13"/>
      <c r="G419" s="13"/>
      <c r="H419" s="53"/>
      <c r="I419" s="326"/>
      <c r="J419" s="21"/>
      <c r="K419" s="21"/>
      <c r="L419" s="13"/>
      <c r="M419" s="50"/>
      <c r="N419" s="98"/>
      <c r="O419" s="50"/>
      <c r="P419" s="50"/>
      <c r="Q419" s="300"/>
      <c r="R419" s="21"/>
      <c r="S419" s="13"/>
      <c r="T419" s="13"/>
      <c r="U419" s="21"/>
      <c r="V419" s="21"/>
      <c r="W419" s="21"/>
      <c r="X419" s="264"/>
      <c r="Y419" s="180"/>
      <c r="Z419" s="180"/>
      <c r="AA419" s="50"/>
      <c r="AB419" s="65"/>
      <c r="AC419" s="50"/>
      <c r="AD419" s="50"/>
      <c r="AE419" s="19"/>
      <c r="AF419" s="122"/>
      <c r="AG419" s="121"/>
      <c r="AH419" s="1"/>
      <c r="AI419" s="21"/>
      <c r="AJ419" s="21"/>
      <c r="AK419" s="21"/>
      <c r="AL419" s="21"/>
      <c r="AM419" s="21"/>
      <c r="AN419" s="21"/>
    </row>
    <row r="420" spans="1:40" s="337" customFormat="1" x14ac:dyDescent="0.2">
      <c r="A420" s="48"/>
      <c r="C420" s="268"/>
      <c r="D420" s="268"/>
      <c r="E420" s="53"/>
      <c r="F420" s="13"/>
      <c r="G420" s="13"/>
      <c r="H420" s="53"/>
      <c r="I420" s="326"/>
      <c r="J420" s="21"/>
      <c r="K420" s="21"/>
      <c r="L420" s="13"/>
      <c r="M420" s="50"/>
      <c r="N420" s="98"/>
      <c r="O420" s="50"/>
      <c r="P420" s="50"/>
      <c r="Q420" s="300"/>
      <c r="R420" s="21"/>
      <c r="S420" s="13"/>
      <c r="T420" s="13"/>
      <c r="U420" s="21"/>
      <c r="V420" s="21"/>
      <c r="W420" s="21"/>
      <c r="X420" s="264"/>
      <c r="Y420" s="180"/>
      <c r="Z420" s="180"/>
      <c r="AA420" s="50"/>
      <c r="AB420" s="65"/>
      <c r="AC420" s="50"/>
      <c r="AD420" s="50"/>
      <c r="AE420" s="19"/>
      <c r="AF420" s="122"/>
      <c r="AG420" s="121"/>
      <c r="AH420" s="1"/>
      <c r="AI420" s="21"/>
      <c r="AJ420" s="21"/>
      <c r="AK420" s="21"/>
      <c r="AL420" s="21"/>
      <c r="AM420" s="21"/>
      <c r="AN420" s="21"/>
    </row>
    <row r="421" spans="1:40" s="337" customFormat="1" x14ac:dyDescent="0.2">
      <c r="A421" s="48"/>
      <c r="C421" s="268"/>
      <c r="D421" s="268"/>
      <c r="E421" s="53"/>
      <c r="F421" s="13"/>
      <c r="G421" s="13"/>
      <c r="H421" s="53"/>
      <c r="I421" s="326"/>
      <c r="J421" s="21"/>
      <c r="K421" s="21"/>
      <c r="L421" s="13"/>
      <c r="M421" s="50"/>
      <c r="N421" s="98"/>
      <c r="O421" s="50"/>
      <c r="P421" s="50"/>
      <c r="Q421" s="300"/>
      <c r="R421" s="21"/>
      <c r="S421" s="13"/>
      <c r="T421" s="13"/>
      <c r="U421" s="21"/>
      <c r="V421" s="21"/>
      <c r="W421" s="21"/>
      <c r="X421" s="264"/>
      <c r="Y421" s="180"/>
      <c r="Z421" s="180"/>
      <c r="AA421" s="50"/>
      <c r="AB421" s="65"/>
      <c r="AC421" s="50"/>
      <c r="AD421" s="50"/>
      <c r="AE421" s="19"/>
      <c r="AF421" s="122"/>
      <c r="AG421" s="121"/>
      <c r="AH421" s="1"/>
      <c r="AI421" s="21"/>
      <c r="AJ421" s="21"/>
      <c r="AK421" s="21"/>
      <c r="AL421" s="21"/>
      <c r="AM421" s="21"/>
      <c r="AN421" s="21"/>
    </row>
    <row r="422" spans="1:40" s="337" customFormat="1" x14ac:dyDescent="0.2">
      <c r="A422" s="48"/>
      <c r="C422" s="268"/>
      <c r="D422" s="268"/>
      <c r="E422" s="53"/>
      <c r="F422" s="13"/>
      <c r="G422" s="13"/>
      <c r="H422" s="53"/>
      <c r="I422" s="326"/>
      <c r="J422" s="21"/>
      <c r="K422" s="21"/>
      <c r="L422" s="13"/>
      <c r="M422" s="50"/>
      <c r="N422" s="98"/>
      <c r="O422" s="50"/>
      <c r="P422" s="50"/>
      <c r="Q422" s="300"/>
      <c r="R422" s="21"/>
      <c r="S422" s="13"/>
      <c r="T422" s="13"/>
      <c r="U422" s="21"/>
      <c r="V422" s="21"/>
      <c r="W422" s="21"/>
      <c r="X422" s="264"/>
      <c r="Y422" s="180"/>
      <c r="Z422" s="180"/>
      <c r="AA422" s="50"/>
      <c r="AB422" s="65"/>
      <c r="AC422" s="50"/>
      <c r="AD422" s="50"/>
      <c r="AE422" s="19"/>
      <c r="AF422" s="122"/>
      <c r="AG422" s="121"/>
      <c r="AH422" s="1"/>
      <c r="AI422" s="21"/>
      <c r="AJ422" s="21"/>
      <c r="AK422" s="21"/>
      <c r="AL422" s="21"/>
      <c r="AM422" s="21"/>
      <c r="AN422" s="21"/>
    </row>
    <row r="423" spans="1:40" s="337" customFormat="1" x14ac:dyDescent="0.2">
      <c r="A423" s="48"/>
      <c r="C423" s="268"/>
      <c r="D423" s="268"/>
      <c r="E423" s="53"/>
      <c r="F423" s="13"/>
      <c r="G423" s="13"/>
      <c r="H423" s="53"/>
      <c r="I423" s="326"/>
      <c r="J423" s="21"/>
      <c r="K423" s="21"/>
      <c r="L423" s="13"/>
      <c r="M423" s="50"/>
      <c r="N423" s="98"/>
      <c r="O423" s="50"/>
      <c r="P423" s="50"/>
      <c r="Q423" s="300"/>
      <c r="R423" s="21"/>
      <c r="S423" s="13"/>
      <c r="T423" s="13"/>
      <c r="U423" s="21"/>
      <c r="V423" s="21"/>
      <c r="W423" s="21"/>
      <c r="X423" s="264"/>
      <c r="Y423" s="180"/>
      <c r="Z423" s="180"/>
      <c r="AA423" s="50"/>
      <c r="AB423" s="65"/>
      <c r="AC423" s="50"/>
      <c r="AD423" s="50"/>
      <c r="AE423" s="19"/>
      <c r="AF423" s="122"/>
      <c r="AG423" s="121"/>
      <c r="AH423" s="1"/>
      <c r="AI423" s="21"/>
      <c r="AJ423" s="21"/>
      <c r="AK423" s="21"/>
      <c r="AL423" s="21"/>
      <c r="AM423" s="21"/>
      <c r="AN423" s="21"/>
    </row>
    <row r="424" spans="1:40" s="337" customFormat="1" x14ac:dyDescent="0.2">
      <c r="A424" s="48"/>
      <c r="C424" s="268"/>
      <c r="D424" s="268"/>
      <c r="E424" s="53"/>
      <c r="F424" s="13"/>
      <c r="G424" s="13"/>
      <c r="H424" s="53"/>
      <c r="I424" s="326"/>
      <c r="J424" s="21"/>
      <c r="K424" s="21"/>
      <c r="L424" s="13"/>
      <c r="M424" s="50"/>
      <c r="N424" s="98"/>
      <c r="O424" s="50"/>
      <c r="P424" s="50"/>
      <c r="Q424" s="300"/>
      <c r="R424" s="21"/>
      <c r="S424" s="13"/>
      <c r="T424" s="13"/>
      <c r="U424" s="21"/>
      <c r="V424" s="21"/>
      <c r="W424" s="21"/>
      <c r="X424" s="264"/>
      <c r="Y424" s="180"/>
      <c r="Z424" s="180"/>
      <c r="AA424" s="50"/>
      <c r="AB424" s="65"/>
      <c r="AC424" s="50"/>
      <c r="AD424" s="50"/>
      <c r="AE424" s="19"/>
      <c r="AF424" s="122"/>
      <c r="AG424" s="121"/>
      <c r="AH424" s="1"/>
      <c r="AI424" s="21"/>
      <c r="AJ424" s="21"/>
      <c r="AK424" s="21"/>
      <c r="AL424" s="21"/>
      <c r="AM424" s="21"/>
      <c r="AN424" s="21"/>
    </row>
    <row r="425" spans="1:40" s="337" customFormat="1" x14ac:dyDescent="0.2">
      <c r="A425" s="48"/>
      <c r="C425" s="268"/>
      <c r="D425" s="268"/>
      <c r="E425" s="53"/>
      <c r="F425" s="13"/>
      <c r="G425" s="13"/>
      <c r="H425" s="53"/>
      <c r="I425" s="326"/>
      <c r="J425" s="21"/>
      <c r="K425" s="21"/>
      <c r="L425" s="13"/>
      <c r="M425" s="50"/>
      <c r="N425" s="98"/>
      <c r="O425" s="50"/>
      <c r="P425" s="50"/>
      <c r="Q425" s="300"/>
      <c r="R425" s="21"/>
      <c r="S425" s="13"/>
      <c r="T425" s="13"/>
      <c r="U425" s="21"/>
      <c r="V425" s="21"/>
      <c r="W425" s="21"/>
      <c r="X425" s="264"/>
      <c r="Y425" s="180"/>
      <c r="Z425" s="180"/>
      <c r="AA425" s="50"/>
      <c r="AB425" s="65"/>
      <c r="AC425" s="50"/>
      <c r="AD425" s="50"/>
      <c r="AE425" s="19"/>
      <c r="AF425" s="122"/>
      <c r="AG425" s="121"/>
      <c r="AH425" s="1"/>
      <c r="AI425" s="21"/>
      <c r="AJ425" s="21"/>
      <c r="AK425" s="21"/>
      <c r="AL425" s="21"/>
      <c r="AM425" s="21"/>
      <c r="AN425" s="21"/>
    </row>
    <row r="426" spans="1:40" s="337" customFormat="1" x14ac:dyDescent="0.2">
      <c r="A426" s="48"/>
      <c r="C426" s="268"/>
      <c r="D426" s="268"/>
      <c r="E426" s="53"/>
      <c r="F426" s="13"/>
      <c r="G426" s="13"/>
      <c r="H426" s="53"/>
      <c r="I426" s="326"/>
      <c r="J426" s="21"/>
      <c r="K426" s="21"/>
      <c r="L426" s="13"/>
      <c r="M426" s="50"/>
      <c r="N426" s="98"/>
      <c r="O426" s="50"/>
      <c r="P426" s="50"/>
      <c r="Q426" s="300"/>
      <c r="R426" s="21"/>
      <c r="S426" s="13"/>
      <c r="T426" s="13"/>
      <c r="U426" s="21"/>
      <c r="V426" s="21"/>
      <c r="W426" s="21"/>
      <c r="X426" s="264"/>
      <c r="Y426" s="180"/>
      <c r="Z426" s="180"/>
      <c r="AA426" s="50"/>
      <c r="AB426" s="65"/>
      <c r="AC426" s="50"/>
      <c r="AD426" s="50"/>
      <c r="AE426" s="19"/>
      <c r="AF426" s="122"/>
      <c r="AG426" s="121"/>
      <c r="AH426" s="1"/>
      <c r="AI426" s="21"/>
      <c r="AJ426" s="21"/>
      <c r="AK426" s="21"/>
      <c r="AL426" s="21"/>
      <c r="AM426" s="21"/>
      <c r="AN426" s="21"/>
    </row>
    <row r="427" spans="1:40" s="337" customFormat="1" x14ac:dyDescent="0.2">
      <c r="A427" s="48"/>
      <c r="C427" s="268"/>
      <c r="D427" s="268"/>
      <c r="E427" s="53"/>
      <c r="F427" s="13"/>
      <c r="G427" s="13"/>
      <c r="H427" s="53"/>
      <c r="I427" s="326"/>
      <c r="J427" s="21"/>
      <c r="K427" s="21"/>
      <c r="L427" s="13"/>
      <c r="M427" s="50"/>
      <c r="N427" s="98"/>
      <c r="O427" s="50"/>
      <c r="P427" s="50"/>
      <c r="Q427" s="300"/>
      <c r="R427" s="21"/>
      <c r="S427" s="13"/>
      <c r="T427" s="13"/>
      <c r="U427" s="21"/>
      <c r="V427" s="21"/>
      <c r="W427" s="21"/>
      <c r="X427" s="264"/>
      <c r="Y427" s="180"/>
      <c r="Z427" s="180"/>
      <c r="AA427" s="50"/>
      <c r="AB427" s="65"/>
      <c r="AC427" s="50"/>
      <c r="AD427" s="50"/>
      <c r="AE427" s="19"/>
      <c r="AF427" s="122"/>
      <c r="AG427" s="121"/>
      <c r="AH427" s="1"/>
      <c r="AI427" s="21"/>
      <c r="AJ427" s="21"/>
      <c r="AK427" s="21"/>
      <c r="AL427" s="21"/>
      <c r="AM427" s="21"/>
      <c r="AN427" s="21"/>
    </row>
    <row r="428" spans="1:40" s="337" customFormat="1" x14ac:dyDescent="0.2">
      <c r="A428" s="48"/>
      <c r="C428" s="268"/>
      <c r="D428" s="268"/>
      <c r="E428" s="53"/>
      <c r="F428" s="13"/>
      <c r="G428" s="13"/>
      <c r="H428" s="53"/>
      <c r="I428" s="326"/>
      <c r="J428" s="21"/>
      <c r="K428" s="21"/>
      <c r="L428" s="13"/>
      <c r="M428" s="50"/>
      <c r="N428" s="98"/>
      <c r="O428" s="50"/>
      <c r="P428" s="50"/>
      <c r="Q428" s="300"/>
      <c r="R428" s="21"/>
      <c r="S428" s="13"/>
      <c r="T428" s="13"/>
      <c r="U428" s="21"/>
      <c r="V428" s="21"/>
      <c r="W428" s="21"/>
      <c r="X428" s="264"/>
      <c r="Y428" s="180"/>
      <c r="Z428" s="180"/>
      <c r="AA428" s="50"/>
      <c r="AB428" s="65"/>
      <c r="AC428" s="50"/>
      <c r="AD428" s="50"/>
      <c r="AE428" s="19"/>
      <c r="AF428" s="122"/>
      <c r="AG428" s="121"/>
      <c r="AH428" s="1"/>
      <c r="AI428" s="21"/>
      <c r="AJ428" s="21"/>
      <c r="AK428" s="21"/>
      <c r="AL428" s="21"/>
      <c r="AM428" s="21"/>
      <c r="AN428" s="21"/>
    </row>
    <row r="429" spans="1:40" s="337" customFormat="1" x14ac:dyDescent="0.2">
      <c r="A429" s="48"/>
      <c r="C429" s="268"/>
      <c r="D429" s="268"/>
      <c r="E429" s="53"/>
      <c r="F429" s="13"/>
      <c r="G429" s="13"/>
      <c r="H429" s="53"/>
      <c r="I429" s="326"/>
      <c r="J429" s="21"/>
      <c r="K429" s="21"/>
      <c r="L429" s="13"/>
      <c r="M429" s="50"/>
      <c r="N429" s="98"/>
      <c r="O429" s="50"/>
      <c r="P429" s="50"/>
      <c r="Q429" s="300"/>
      <c r="R429" s="21"/>
      <c r="S429" s="13"/>
      <c r="T429" s="13"/>
      <c r="U429" s="21"/>
      <c r="V429" s="21"/>
      <c r="W429" s="21"/>
      <c r="X429" s="264"/>
      <c r="Y429" s="180"/>
      <c r="Z429" s="180"/>
      <c r="AA429" s="50"/>
      <c r="AB429" s="65"/>
      <c r="AC429" s="50"/>
      <c r="AD429" s="50"/>
      <c r="AE429" s="19"/>
      <c r="AF429" s="122"/>
      <c r="AG429" s="121"/>
      <c r="AH429" s="1"/>
      <c r="AI429" s="21"/>
      <c r="AJ429" s="21"/>
      <c r="AK429" s="21"/>
      <c r="AL429" s="21"/>
      <c r="AM429" s="21"/>
      <c r="AN429" s="21"/>
    </row>
    <row r="430" spans="1:40" s="337" customFormat="1" x14ac:dyDescent="0.2">
      <c r="A430" s="48"/>
      <c r="C430" s="268"/>
      <c r="D430" s="268"/>
      <c r="E430" s="53"/>
      <c r="F430" s="13"/>
      <c r="G430" s="13"/>
      <c r="H430" s="53"/>
      <c r="I430" s="326"/>
      <c r="J430" s="21"/>
      <c r="K430" s="21"/>
      <c r="L430" s="13"/>
      <c r="M430" s="50"/>
      <c r="N430" s="98"/>
      <c r="O430" s="50"/>
      <c r="P430" s="50"/>
      <c r="Q430" s="300"/>
      <c r="R430" s="21"/>
      <c r="S430" s="13"/>
      <c r="T430" s="13"/>
      <c r="U430" s="21"/>
      <c r="V430" s="21"/>
      <c r="W430" s="21"/>
      <c r="X430" s="264"/>
      <c r="Y430" s="180"/>
      <c r="Z430" s="180"/>
      <c r="AA430" s="50"/>
      <c r="AB430" s="65"/>
      <c r="AC430" s="50"/>
      <c r="AD430" s="50"/>
      <c r="AE430" s="19"/>
      <c r="AF430" s="122"/>
      <c r="AG430" s="121"/>
      <c r="AH430" s="1"/>
      <c r="AI430" s="21"/>
      <c r="AJ430" s="21"/>
      <c r="AK430" s="21"/>
      <c r="AL430" s="21"/>
      <c r="AM430" s="21"/>
      <c r="AN430" s="21"/>
    </row>
    <row r="431" spans="1:40" s="337" customFormat="1" x14ac:dyDescent="0.2">
      <c r="A431" s="48"/>
      <c r="C431" s="268"/>
      <c r="D431" s="268"/>
      <c r="E431" s="53"/>
      <c r="F431" s="13"/>
      <c r="G431" s="13"/>
      <c r="H431" s="53"/>
      <c r="I431" s="326"/>
      <c r="J431" s="21"/>
      <c r="K431" s="21"/>
      <c r="L431" s="13"/>
      <c r="M431" s="50"/>
      <c r="N431" s="98"/>
      <c r="O431" s="50"/>
      <c r="P431" s="50"/>
      <c r="Q431" s="300"/>
      <c r="R431" s="21"/>
      <c r="S431" s="13"/>
      <c r="T431" s="13"/>
      <c r="U431" s="21"/>
      <c r="V431" s="21"/>
      <c r="W431" s="21"/>
      <c r="X431" s="264"/>
      <c r="Y431" s="180"/>
      <c r="Z431" s="180"/>
      <c r="AA431" s="50"/>
      <c r="AB431" s="65"/>
      <c r="AC431" s="50"/>
      <c r="AD431" s="50"/>
      <c r="AE431" s="19"/>
      <c r="AF431" s="122"/>
      <c r="AG431" s="121"/>
      <c r="AH431" s="1"/>
      <c r="AI431" s="21"/>
      <c r="AJ431" s="21"/>
      <c r="AK431" s="21"/>
      <c r="AL431" s="21"/>
      <c r="AM431" s="21"/>
      <c r="AN431" s="21"/>
    </row>
    <row r="432" spans="1:40" s="337" customFormat="1" x14ac:dyDescent="0.2">
      <c r="A432" s="48"/>
      <c r="C432" s="268"/>
      <c r="D432" s="268"/>
      <c r="E432" s="53"/>
      <c r="F432" s="13"/>
      <c r="G432" s="13"/>
      <c r="H432" s="53"/>
      <c r="I432" s="326"/>
      <c r="J432" s="21"/>
      <c r="K432" s="21"/>
      <c r="L432" s="13"/>
      <c r="M432" s="50"/>
      <c r="N432" s="98"/>
      <c r="O432" s="50"/>
      <c r="P432" s="50"/>
      <c r="Q432" s="300"/>
      <c r="R432" s="21"/>
      <c r="S432" s="13"/>
      <c r="T432" s="13"/>
      <c r="U432" s="21"/>
      <c r="V432" s="21"/>
      <c r="W432" s="21"/>
      <c r="X432" s="264"/>
      <c r="Y432" s="180"/>
      <c r="Z432" s="180"/>
      <c r="AA432" s="50"/>
      <c r="AB432" s="65"/>
      <c r="AC432" s="50"/>
      <c r="AD432" s="50"/>
      <c r="AE432" s="19"/>
      <c r="AF432" s="122"/>
      <c r="AG432" s="121"/>
      <c r="AH432" s="1"/>
      <c r="AI432" s="21"/>
      <c r="AJ432" s="21"/>
      <c r="AK432" s="21"/>
      <c r="AL432" s="21"/>
      <c r="AM432" s="21"/>
      <c r="AN432" s="21"/>
    </row>
    <row r="433" spans="1:40" s="337" customFormat="1" x14ac:dyDescent="0.2">
      <c r="A433" s="48"/>
      <c r="C433" s="268"/>
      <c r="D433" s="268"/>
      <c r="E433" s="53"/>
      <c r="F433" s="13"/>
      <c r="G433" s="13"/>
      <c r="H433" s="53"/>
      <c r="I433" s="326"/>
      <c r="J433" s="21"/>
      <c r="K433" s="21"/>
      <c r="L433" s="13"/>
      <c r="M433" s="50"/>
      <c r="N433" s="98"/>
      <c r="O433" s="50"/>
      <c r="P433" s="50"/>
      <c r="Q433" s="300"/>
      <c r="R433" s="21"/>
      <c r="S433" s="13"/>
      <c r="T433" s="13"/>
      <c r="U433" s="21"/>
      <c r="V433" s="21"/>
      <c r="W433" s="21"/>
      <c r="X433" s="264"/>
      <c r="Y433" s="180"/>
      <c r="Z433" s="180"/>
      <c r="AA433" s="50"/>
      <c r="AB433" s="65"/>
      <c r="AC433" s="50"/>
      <c r="AD433" s="50"/>
      <c r="AE433" s="19"/>
      <c r="AF433" s="122"/>
      <c r="AG433" s="121"/>
      <c r="AH433" s="1"/>
      <c r="AI433" s="21"/>
      <c r="AJ433" s="21"/>
      <c r="AK433" s="21"/>
      <c r="AL433" s="21"/>
      <c r="AM433" s="21"/>
      <c r="AN433" s="21"/>
    </row>
    <row r="434" spans="1:40" s="337" customFormat="1" x14ac:dyDescent="0.2">
      <c r="A434" s="48"/>
      <c r="C434" s="268"/>
      <c r="D434" s="268"/>
      <c r="E434" s="53"/>
      <c r="F434" s="13"/>
      <c r="G434" s="13"/>
      <c r="H434" s="53"/>
      <c r="I434" s="326"/>
      <c r="J434" s="21"/>
      <c r="K434" s="21"/>
      <c r="L434" s="13"/>
      <c r="M434" s="50"/>
      <c r="N434" s="98"/>
      <c r="O434" s="50"/>
      <c r="P434" s="50"/>
      <c r="Q434" s="300"/>
      <c r="R434" s="21"/>
      <c r="S434" s="13"/>
      <c r="T434" s="13"/>
      <c r="U434" s="21"/>
      <c r="V434" s="21"/>
      <c r="W434" s="21"/>
      <c r="X434" s="264"/>
      <c r="Y434" s="180"/>
      <c r="Z434" s="180"/>
      <c r="AA434" s="50"/>
      <c r="AB434" s="65"/>
      <c r="AC434" s="50"/>
      <c r="AD434" s="50"/>
      <c r="AE434" s="19"/>
      <c r="AF434" s="122"/>
      <c r="AG434" s="121"/>
      <c r="AH434" s="1"/>
      <c r="AI434" s="21"/>
      <c r="AJ434" s="21"/>
      <c r="AK434" s="21"/>
      <c r="AL434" s="21"/>
      <c r="AM434" s="21"/>
      <c r="AN434" s="21"/>
    </row>
    <row r="435" spans="1:40" s="337" customFormat="1" x14ac:dyDescent="0.2">
      <c r="A435" s="48"/>
      <c r="C435" s="268"/>
      <c r="D435" s="268"/>
      <c r="E435" s="53"/>
      <c r="F435" s="13"/>
      <c r="G435" s="13"/>
      <c r="H435" s="53"/>
      <c r="I435" s="326"/>
      <c r="J435" s="21"/>
      <c r="K435" s="21"/>
      <c r="L435" s="13"/>
      <c r="M435" s="50"/>
      <c r="N435" s="98"/>
      <c r="O435" s="50"/>
      <c r="P435" s="50"/>
      <c r="Q435" s="300"/>
      <c r="R435" s="21"/>
      <c r="S435" s="13"/>
      <c r="T435" s="13"/>
      <c r="U435" s="21"/>
      <c r="V435" s="21"/>
      <c r="W435" s="21"/>
      <c r="X435" s="264"/>
      <c r="Y435" s="180"/>
      <c r="Z435" s="180"/>
      <c r="AA435" s="50"/>
      <c r="AB435" s="65"/>
      <c r="AC435" s="50"/>
      <c r="AD435" s="50"/>
      <c r="AE435" s="19"/>
      <c r="AF435" s="122"/>
      <c r="AG435" s="121"/>
      <c r="AH435" s="1"/>
      <c r="AI435" s="21"/>
      <c r="AJ435" s="21"/>
      <c r="AK435" s="21"/>
      <c r="AL435" s="21"/>
      <c r="AM435" s="21"/>
      <c r="AN435" s="21"/>
    </row>
    <row r="436" spans="1:40" s="337" customFormat="1" x14ac:dyDescent="0.2">
      <c r="A436" s="48"/>
      <c r="C436" s="268"/>
      <c r="D436" s="268"/>
      <c r="E436" s="53"/>
      <c r="F436" s="13"/>
      <c r="G436" s="13"/>
      <c r="H436" s="53"/>
      <c r="I436" s="326"/>
      <c r="J436" s="21"/>
      <c r="K436" s="21"/>
      <c r="L436" s="13"/>
      <c r="M436" s="50"/>
      <c r="N436" s="98"/>
      <c r="O436" s="50"/>
      <c r="P436" s="50"/>
      <c r="Q436" s="300"/>
      <c r="R436" s="21"/>
      <c r="S436" s="13"/>
      <c r="T436" s="13"/>
      <c r="U436" s="21"/>
      <c r="V436" s="21"/>
      <c r="W436" s="21"/>
      <c r="X436" s="264"/>
      <c r="Y436" s="180"/>
      <c r="Z436" s="180"/>
      <c r="AA436" s="50"/>
      <c r="AB436" s="65"/>
      <c r="AC436" s="50"/>
      <c r="AD436" s="50"/>
      <c r="AE436" s="19"/>
      <c r="AF436" s="122"/>
      <c r="AG436" s="121"/>
      <c r="AH436" s="1"/>
      <c r="AI436" s="21"/>
      <c r="AJ436" s="21"/>
      <c r="AK436" s="21"/>
      <c r="AL436" s="21"/>
      <c r="AM436" s="21"/>
      <c r="AN436" s="21"/>
    </row>
    <row r="437" spans="1:40" s="337" customFormat="1" x14ac:dyDescent="0.2">
      <c r="A437" s="48"/>
      <c r="C437" s="268"/>
      <c r="D437" s="268"/>
      <c r="E437" s="53"/>
      <c r="F437" s="13"/>
      <c r="G437" s="13"/>
      <c r="H437" s="53"/>
      <c r="I437" s="326"/>
      <c r="J437" s="21"/>
      <c r="K437" s="21"/>
      <c r="L437" s="13"/>
      <c r="M437" s="50"/>
      <c r="N437" s="98"/>
      <c r="O437" s="50"/>
      <c r="P437" s="50"/>
      <c r="Q437" s="300"/>
      <c r="R437" s="21"/>
      <c r="S437" s="13"/>
      <c r="T437" s="13"/>
      <c r="U437" s="21"/>
      <c r="V437" s="21"/>
      <c r="W437" s="21"/>
      <c r="X437" s="264"/>
      <c r="Y437" s="180"/>
      <c r="Z437" s="180"/>
      <c r="AA437" s="50"/>
      <c r="AB437" s="65"/>
      <c r="AC437" s="50"/>
      <c r="AD437" s="50"/>
      <c r="AE437" s="19"/>
      <c r="AF437" s="122"/>
      <c r="AG437" s="121"/>
      <c r="AH437" s="1"/>
      <c r="AI437" s="21"/>
      <c r="AJ437" s="21"/>
      <c r="AK437" s="21"/>
      <c r="AL437" s="21"/>
      <c r="AM437" s="21"/>
      <c r="AN437" s="21"/>
    </row>
    <row r="438" spans="1:40" s="337" customFormat="1" x14ac:dyDescent="0.2">
      <c r="A438" s="48"/>
      <c r="C438" s="268"/>
      <c r="D438" s="268"/>
      <c r="E438" s="53"/>
      <c r="F438" s="13"/>
      <c r="G438" s="13"/>
      <c r="H438" s="53"/>
      <c r="I438" s="326"/>
      <c r="J438" s="21"/>
      <c r="K438" s="21"/>
      <c r="L438" s="13"/>
      <c r="M438" s="50"/>
      <c r="N438" s="98"/>
      <c r="O438" s="50"/>
      <c r="P438" s="50"/>
      <c r="Q438" s="300"/>
      <c r="R438" s="21"/>
      <c r="S438" s="13"/>
      <c r="T438" s="13"/>
      <c r="U438" s="21"/>
      <c r="V438" s="21"/>
      <c r="W438" s="21"/>
      <c r="X438" s="264"/>
      <c r="Y438" s="180"/>
      <c r="Z438" s="180"/>
      <c r="AA438" s="50"/>
      <c r="AB438" s="65"/>
      <c r="AC438" s="50"/>
      <c r="AD438" s="50"/>
      <c r="AE438" s="19"/>
      <c r="AF438" s="122"/>
      <c r="AG438" s="121"/>
      <c r="AH438" s="1"/>
      <c r="AI438" s="21"/>
      <c r="AJ438" s="21"/>
      <c r="AK438" s="21"/>
      <c r="AL438" s="21"/>
      <c r="AM438" s="21"/>
      <c r="AN438" s="21"/>
    </row>
    <row r="439" spans="1:40" s="337" customFormat="1" x14ac:dyDescent="0.2">
      <c r="A439" s="48"/>
      <c r="C439" s="268"/>
      <c r="D439" s="268"/>
      <c r="E439" s="53"/>
      <c r="F439" s="13"/>
      <c r="G439" s="13"/>
      <c r="H439" s="53"/>
      <c r="I439" s="326"/>
      <c r="J439" s="21"/>
      <c r="K439" s="21"/>
      <c r="L439" s="13"/>
      <c r="M439" s="50"/>
      <c r="N439" s="98"/>
      <c r="O439" s="50"/>
      <c r="P439" s="50"/>
      <c r="Q439" s="300"/>
      <c r="R439" s="21"/>
      <c r="S439" s="13"/>
      <c r="T439" s="13"/>
      <c r="U439" s="21"/>
      <c r="V439" s="21"/>
      <c r="W439" s="21"/>
      <c r="X439" s="264"/>
      <c r="Y439" s="180"/>
      <c r="Z439" s="180"/>
      <c r="AA439" s="50"/>
      <c r="AB439" s="65"/>
      <c r="AC439" s="50"/>
      <c r="AD439" s="50"/>
      <c r="AE439" s="19"/>
      <c r="AF439" s="122"/>
      <c r="AG439" s="121"/>
      <c r="AH439" s="1"/>
      <c r="AI439" s="21"/>
      <c r="AJ439" s="21"/>
      <c r="AK439" s="21"/>
      <c r="AL439" s="21"/>
      <c r="AM439" s="21"/>
      <c r="AN439" s="21"/>
    </row>
    <row r="440" spans="1:40" s="337" customFormat="1" x14ac:dyDescent="0.2">
      <c r="A440" s="48"/>
      <c r="C440" s="268"/>
      <c r="D440" s="268"/>
      <c r="E440" s="53"/>
      <c r="F440" s="13"/>
      <c r="G440" s="13"/>
      <c r="H440" s="53"/>
      <c r="I440" s="326"/>
      <c r="J440" s="21"/>
      <c r="K440" s="21"/>
      <c r="L440" s="13"/>
      <c r="M440" s="50"/>
      <c r="N440" s="98"/>
      <c r="O440" s="50"/>
      <c r="P440" s="50"/>
      <c r="Q440" s="300"/>
      <c r="R440" s="21"/>
      <c r="S440" s="13"/>
      <c r="T440" s="13"/>
      <c r="U440" s="21"/>
      <c r="V440" s="21"/>
      <c r="W440" s="21"/>
      <c r="X440" s="264"/>
      <c r="Y440" s="180"/>
      <c r="Z440" s="180"/>
      <c r="AA440" s="50"/>
      <c r="AB440" s="65"/>
      <c r="AC440" s="50"/>
      <c r="AD440" s="50"/>
      <c r="AE440" s="19"/>
      <c r="AF440" s="122"/>
      <c r="AG440" s="121"/>
      <c r="AH440" s="1"/>
      <c r="AI440" s="21"/>
      <c r="AJ440" s="21"/>
      <c r="AK440" s="21"/>
      <c r="AL440" s="21"/>
      <c r="AM440" s="21"/>
      <c r="AN440" s="21"/>
    </row>
    <row r="441" spans="1:40" s="337" customFormat="1" x14ac:dyDescent="0.2">
      <c r="A441" s="48"/>
      <c r="C441" s="268"/>
      <c r="D441" s="268"/>
      <c r="E441" s="53"/>
      <c r="F441" s="13"/>
      <c r="G441" s="13"/>
      <c r="H441" s="53"/>
      <c r="I441" s="326"/>
      <c r="J441" s="21"/>
      <c r="K441" s="21"/>
      <c r="L441" s="13"/>
      <c r="M441" s="50"/>
      <c r="N441" s="98"/>
      <c r="O441" s="50"/>
      <c r="P441" s="50"/>
      <c r="Q441" s="300"/>
      <c r="R441" s="21"/>
      <c r="S441" s="13"/>
      <c r="T441" s="13"/>
      <c r="U441" s="21"/>
      <c r="V441" s="21"/>
      <c r="W441" s="21"/>
      <c r="X441" s="264"/>
      <c r="Y441" s="180"/>
      <c r="Z441" s="180"/>
      <c r="AA441" s="50"/>
      <c r="AB441" s="65"/>
      <c r="AC441" s="50"/>
      <c r="AD441" s="50"/>
      <c r="AE441" s="19"/>
      <c r="AF441" s="122"/>
      <c r="AG441" s="121"/>
      <c r="AH441" s="1"/>
      <c r="AI441" s="21"/>
      <c r="AJ441" s="21"/>
      <c r="AK441" s="21"/>
      <c r="AL441" s="21"/>
      <c r="AM441" s="21"/>
      <c r="AN441" s="21"/>
    </row>
    <row r="442" spans="1:40" s="337" customFormat="1" x14ac:dyDescent="0.2">
      <c r="A442" s="48"/>
      <c r="C442" s="268"/>
      <c r="D442" s="268"/>
      <c r="E442" s="53"/>
      <c r="F442" s="13"/>
      <c r="G442" s="13"/>
      <c r="H442" s="53"/>
      <c r="I442" s="326"/>
      <c r="J442" s="21"/>
      <c r="K442" s="21"/>
      <c r="L442" s="13"/>
      <c r="M442" s="50"/>
      <c r="N442" s="98"/>
      <c r="O442" s="50"/>
      <c r="P442" s="50"/>
      <c r="Q442" s="300"/>
      <c r="R442" s="21"/>
      <c r="S442" s="13"/>
      <c r="T442" s="13"/>
      <c r="U442" s="21"/>
      <c r="V442" s="21"/>
      <c r="W442" s="21"/>
      <c r="X442" s="264"/>
      <c r="Y442" s="180"/>
      <c r="Z442" s="180"/>
      <c r="AA442" s="50"/>
      <c r="AB442" s="65"/>
      <c r="AC442" s="50"/>
      <c r="AD442" s="50"/>
      <c r="AE442" s="19"/>
      <c r="AF442" s="122"/>
      <c r="AG442" s="121"/>
      <c r="AH442" s="1"/>
      <c r="AI442" s="21"/>
      <c r="AJ442" s="21"/>
      <c r="AK442" s="21"/>
      <c r="AL442" s="21"/>
      <c r="AM442" s="21"/>
      <c r="AN442" s="21"/>
    </row>
    <row r="443" spans="1:40" s="337" customFormat="1" x14ac:dyDescent="0.2">
      <c r="A443" s="48"/>
      <c r="C443" s="268"/>
      <c r="D443" s="268"/>
      <c r="E443" s="53"/>
      <c r="F443" s="13"/>
      <c r="G443" s="13"/>
      <c r="H443" s="53"/>
      <c r="I443" s="326"/>
      <c r="J443" s="21"/>
      <c r="K443" s="21"/>
      <c r="L443" s="13"/>
      <c r="M443" s="50"/>
      <c r="N443" s="98"/>
      <c r="O443" s="50"/>
      <c r="P443" s="50"/>
      <c r="Q443" s="300"/>
      <c r="R443" s="21"/>
      <c r="S443" s="13"/>
      <c r="T443" s="13"/>
      <c r="U443" s="21"/>
      <c r="V443" s="21"/>
      <c r="W443" s="21"/>
      <c r="X443" s="264"/>
      <c r="Y443" s="180"/>
      <c r="Z443" s="180"/>
      <c r="AA443" s="50"/>
      <c r="AB443" s="65"/>
      <c r="AC443" s="50"/>
      <c r="AD443" s="50"/>
      <c r="AE443" s="19"/>
      <c r="AF443" s="122"/>
      <c r="AG443" s="121"/>
      <c r="AH443" s="1"/>
      <c r="AI443" s="21"/>
      <c r="AJ443" s="21"/>
      <c r="AK443" s="21"/>
      <c r="AL443" s="21"/>
      <c r="AM443" s="21"/>
      <c r="AN443" s="21"/>
    </row>
    <row r="444" spans="1:40" s="337" customFormat="1" x14ac:dyDescent="0.2">
      <c r="A444" s="48"/>
      <c r="C444" s="268"/>
      <c r="D444" s="268"/>
      <c r="E444" s="53"/>
      <c r="F444" s="13"/>
      <c r="G444" s="13"/>
      <c r="H444" s="53"/>
      <c r="I444" s="326"/>
      <c r="J444" s="21"/>
      <c r="K444" s="21"/>
      <c r="L444" s="13"/>
      <c r="M444" s="50"/>
      <c r="N444" s="98"/>
      <c r="O444" s="50"/>
      <c r="P444" s="50"/>
      <c r="Q444" s="300"/>
      <c r="R444" s="21"/>
      <c r="S444" s="13"/>
      <c r="T444" s="13"/>
      <c r="U444" s="21"/>
      <c r="V444" s="21"/>
      <c r="W444" s="21"/>
      <c r="X444" s="264"/>
      <c r="Y444" s="180"/>
      <c r="Z444" s="180"/>
      <c r="AA444" s="50"/>
      <c r="AB444" s="65"/>
      <c r="AC444" s="50"/>
      <c r="AD444" s="50"/>
      <c r="AE444" s="19"/>
      <c r="AF444" s="122"/>
      <c r="AG444" s="121"/>
      <c r="AH444" s="1"/>
      <c r="AI444" s="21"/>
      <c r="AJ444" s="21"/>
      <c r="AK444" s="21"/>
      <c r="AL444" s="21"/>
      <c r="AM444" s="21"/>
      <c r="AN444" s="21"/>
    </row>
    <row r="445" spans="1:40" s="337" customFormat="1" x14ac:dyDescent="0.2">
      <c r="A445" s="48"/>
      <c r="C445" s="268"/>
      <c r="D445" s="268"/>
      <c r="E445" s="53"/>
      <c r="F445" s="13"/>
      <c r="G445" s="13"/>
      <c r="H445" s="53"/>
      <c r="I445" s="326"/>
      <c r="J445" s="21"/>
      <c r="K445" s="21"/>
      <c r="L445" s="13"/>
      <c r="M445" s="50"/>
      <c r="N445" s="98"/>
      <c r="O445" s="50"/>
      <c r="P445" s="50"/>
      <c r="Q445" s="300"/>
      <c r="R445" s="21"/>
      <c r="S445" s="13"/>
      <c r="T445" s="13"/>
      <c r="U445" s="21"/>
      <c r="V445" s="21"/>
      <c r="W445" s="21"/>
      <c r="X445" s="264"/>
      <c r="Y445" s="180"/>
      <c r="Z445" s="180"/>
      <c r="AA445" s="50"/>
      <c r="AB445" s="65"/>
      <c r="AC445" s="50"/>
      <c r="AD445" s="50"/>
      <c r="AE445" s="19"/>
      <c r="AF445" s="122"/>
      <c r="AG445" s="121"/>
      <c r="AH445" s="1"/>
      <c r="AI445" s="21"/>
      <c r="AJ445" s="21"/>
      <c r="AK445" s="21"/>
      <c r="AL445" s="21"/>
      <c r="AM445" s="21"/>
      <c r="AN445" s="21"/>
    </row>
    <row r="446" spans="1:40" s="337" customFormat="1" x14ac:dyDescent="0.2">
      <c r="A446" s="48"/>
      <c r="C446" s="268"/>
      <c r="D446" s="268"/>
      <c r="E446" s="53"/>
      <c r="F446" s="13"/>
      <c r="G446" s="13"/>
      <c r="H446" s="53"/>
      <c r="I446" s="326"/>
      <c r="J446" s="21"/>
      <c r="K446" s="21"/>
      <c r="L446" s="13"/>
      <c r="M446" s="50"/>
      <c r="N446" s="98"/>
      <c r="O446" s="50"/>
      <c r="P446" s="50"/>
      <c r="Q446" s="300"/>
      <c r="R446" s="21"/>
      <c r="S446" s="13"/>
      <c r="T446" s="13"/>
      <c r="U446" s="21"/>
      <c r="V446" s="21"/>
      <c r="W446" s="21"/>
      <c r="X446" s="264"/>
      <c r="Y446" s="180"/>
      <c r="Z446" s="180"/>
      <c r="AA446" s="50"/>
      <c r="AB446" s="65"/>
      <c r="AC446" s="50"/>
      <c r="AD446" s="50"/>
      <c r="AE446" s="19"/>
      <c r="AF446" s="122"/>
      <c r="AG446" s="121"/>
      <c r="AH446" s="1"/>
      <c r="AI446" s="21"/>
      <c r="AJ446" s="21"/>
      <c r="AK446" s="21"/>
      <c r="AL446" s="21"/>
      <c r="AM446" s="21"/>
      <c r="AN446" s="21"/>
    </row>
    <row r="447" spans="1:40" s="337" customFormat="1" x14ac:dyDescent="0.2">
      <c r="A447" s="48"/>
      <c r="C447" s="268"/>
      <c r="D447" s="268"/>
      <c r="E447" s="53"/>
      <c r="F447" s="13"/>
      <c r="G447" s="13"/>
      <c r="H447" s="53"/>
      <c r="I447" s="326"/>
      <c r="J447" s="21"/>
      <c r="K447" s="21"/>
      <c r="L447" s="13"/>
      <c r="M447" s="50"/>
      <c r="N447" s="98"/>
      <c r="O447" s="50"/>
      <c r="P447" s="50"/>
      <c r="Q447" s="300"/>
      <c r="R447" s="21"/>
      <c r="S447" s="13"/>
      <c r="T447" s="13"/>
      <c r="U447" s="21"/>
      <c r="V447" s="21"/>
      <c r="W447" s="21"/>
      <c r="X447" s="264"/>
      <c r="Y447" s="180"/>
      <c r="Z447" s="180"/>
      <c r="AA447" s="50"/>
      <c r="AB447" s="65"/>
      <c r="AC447" s="50"/>
      <c r="AD447" s="50"/>
      <c r="AE447" s="19"/>
      <c r="AF447" s="122"/>
      <c r="AG447" s="121"/>
      <c r="AH447" s="1"/>
      <c r="AI447" s="21"/>
      <c r="AJ447" s="21"/>
      <c r="AK447" s="21"/>
      <c r="AL447" s="21"/>
      <c r="AM447" s="21"/>
      <c r="AN447" s="21"/>
    </row>
    <row r="448" spans="1:40" s="337" customFormat="1" x14ac:dyDescent="0.2">
      <c r="A448" s="48"/>
      <c r="C448" s="268"/>
      <c r="D448" s="268"/>
      <c r="E448" s="53"/>
      <c r="F448" s="13"/>
      <c r="G448" s="13"/>
      <c r="H448" s="53"/>
      <c r="I448" s="326"/>
      <c r="J448" s="21"/>
      <c r="K448" s="21"/>
      <c r="L448" s="13"/>
      <c r="M448" s="50"/>
      <c r="N448" s="98"/>
      <c r="O448" s="50"/>
      <c r="P448" s="50"/>
      <c r="Q448" s="300"/>
      <c r="R448" s="21"/>
      <c r="S448" s="13"/>
      <c r="T448" s="13"/>
      <c r="U448" s="21"/>
      <c r="V448" s="21"/>
      <c r="W448" s="21"/>
      <c r="X448" s="264"/>
      <c r="Y448" s="180"/>
      <c r="Z448" s="180"/>
      <c r="AA448" s="50"/>
      <c r="AB448" s="65"/>
      <c r="AC448" s="50"/>
      <c r="AD448" s="50"/>
      <c r="AE448" s="19"/>
      <c r="AF448" s="122"/>
      <c r="AG448" s="121"/>
      <c r="AH448" s="1"/>
      <c r="AI448" s="21"/>
      <c r="AJ448" s="21"/>
      <c r="AK448" s="21"/>
      <c r="AL448" s="21"/>
      <c r="AM448" s="21"/>
      <c r="AN448" s="21"/>
    </row>
    <row r="449" spans="1:43" s="337" customFormat="1" x14ac:dyDescent="0.2">
      <c r="A449" s="48"/>
      <c r="C449" s="268"/>
      <c r="D449" s="268"/>
      <c r="E449" s="53"/>
      <c r="F449" s="13"/>
      <c r="G449" s="13"/>
      <c r="H449" s="53"/>
      <c r="I449" s="326"/>
      <c r="J449" s="21"/>
      <c r="K449" s="21"/>
      <c r="L449" s="13"/>
      <c r="M449" s="50"/>
      <c r="N449" s="98"/>
      <c r="O449" s="50"/>
      <c r="P449" s="50"/>
      <c r="Q449" s="300"/>
      <c r="R449" s="21"/>
      <c r="S449" s="13"/>
      <c r="T449" s="13"/>
      <c r="U449" s="21"/>
      <c r="V449" s="21"/>
      <c r="W449" s="21"/>
      <c r="X449" s="264"/>
      <c r="Y449" s="180"/>
      <c r="Z449" s="180"/>
      <c r="AA449" s="50"/>
      <c r="AB449" s="65"/>
      <c r="AC449" s="50"/>
      <c r="AD449" s="50"/>
      <c r="AE449" s="19"/>
      <c r="AF449" s="122"/>
      <c r="AG449" s="121"/>
      <c r="AH449" s="1"/>
      <c r="AI449" s="21"/>
      <c r="AJ449" s="21"/>
      <c r="AK449" s="21"/>
      <c r="AL449" s="21"/>
      <c r="AM449" s="21"/>
      <c r="AN449" s="21"/>
    </row>
    <row r="450" spans="1:43" s="337" customFormat="1" x14ac:dyDescent="0.2">
      <c r="A450" s="48"/>
      <c r="C450" s="268"/>
      <c r="D450" s="268"/>
      <c r="E450" s="53"/>
      <c r="F450" s="13"/>
      <c r="G450" s="13"/>
      <c r="H450" s="53"/>
      <c r="I450" s="326"/>
      <c r="J450" s="21"/>
      <c r="K450" s="21"/>
      <c r="L450" s="13"/>
      <c r="M450" s="50"/>
      <c r="N450" s="98"/>
      <c r="O450" s="50"/>
      <c r="P450" s="50"/>
      <c r="Q450" s="300"/>
      <c r="R450" s="21"/>
      <c r="S450" s="13"/>
      <c r="T450" s="13"/>
      <c r="U450" s="21"/>
      <c r="V450" s="21"/>
      <c r="W450" s="21"/>
      <c r="X450" s="264"/>
      <c r="Y450" s="180"/>
      <c r="Z450" s="180"/>
      <c r="AA450" s="50"/>
      <c r="AB450" s="65"/>
      <c r="AC450" s="50"/>
      <c r="AD450" s="50"/>
      <c r="AE450" s="19"/>
      <c r="AF450" s="122"/>
      <c r="AG450" s="121"/>
      <c r="AH450" s="1"/>
      <c r="AI450" s="21"/>
      <c r="AJ450" s="21"/>
      <c r="AK450" s="21"/>
      <c r="AL450" s="21"/>
      <c r="AM450" s="21"/>
      <c r="AN450" s="21"/>
    </row>
    <row r="451" spans="1:43" s="337" customFormat="1" x14ac:dyDescent="0.2">
      <c r="A451" s="48"/>
      <c r="C451" s="268"/>
      <c r="D451" s="268"/>
      <c r="E451" s="53"/>
      <c r="F451" s="13"/>
      <c r="G451" s="13"/>
      <c r="H451" s="53"/>
      <c r="I451" s="326"/>
      <c r="J451" s="21"/>
      <c r="K451" s="21"/>
      <c r="L451" s="13"/>
      <c r="M451" s="50"/>
      <c r="N451" s="98"/>
      <c r="O451" s="50"/>
      <c r="P451" s="50"/>
      <c r="Q451" s="300"/>
      <c r="R451" s="21"/>
      <c r="S451" s="13"/>
      <c r="T451" s="13"/>
      <c r="U451" s="21"/>
      <c r="V451" s="21"/>
      <c r="W451" s="21"/>
      <c r="X451" s="264"/>
      <c r="Y451" s="180"/>
      <c r="Z451" s="180"/>
      <c r="AA451" s="50"/>
      <c r="AB451" s="65"/>
      <c r="AC451" s="50"/>
      <c r="AD451" s="50"/>
      <c r="AE451" s="19"/>
      <c r="AF451" s="122"/>
      <c r="AG451" s="121"/>
      <c r="AH451" s="1"/>
      <c r="AI451" s="21"/>
      <c r="AJ451" s="21"/>
      <c r="AK451" s="21"/>
      <c r="AL451" s="21"/>
      <c r="AM451" s="21"/>
      <c r="AN451" s="21"/>
    </row>
    <row r="452" spans="1:43" s="337" customFormat="1" x14ac:dyDescent="0.2">
      <c r="A452" s="48"/>
      <c r="C452" s="268"/>
      <c r="D452" s="268"/>
      <c r="E452" s="53"/>
      <c r="F452" s="13"/>
      <c r="G452" s="13"/>
      <c r="H452" s="53"/>
      <c r="I452" s="326"/>
      <c r="J452" s="21"/>
      <c r="K452" s="21"/>
      <c r="L452" s="13"/>
      <c r="M452" s="50"/>
      <c r="N452" s="98"/>
      <c r="O452" s="50"/>
      <c r="P452" s="50"/>
      <c r="Q452" s="300"/>
      <c r="R452" s="21"/>
      <c r="S452" s="13"/>
      <c r="T452" s="13"/>
      <c r="U452" s="21"/>
      <c r="V452" s="21"/>
      <c r="W452" s="21"/>
      <c r="X452" s="264"/>
      <c r="Y452" s="180"/>
      <c r="Z452" s="180"/>
      <c r="AA452" s="50"/>
      <c r="AB452" s="65"/>
      <c r="AC452" s="50"/>
      <c r="AD452" s="50"/>
      <c r="AE452" s="19"/>
      <c r="AF452" s="122"/>
      <c r="AG452" s="121"/>
      <c r="AH452" s="1"/>
      <c r="AI452" s="21"/>
      <c r="AJ452" s="21"/>
      <c r="AK452" s="21"/>
      <c r="AL452" s="21"/>
      <c r="AM452" s="21"/>
      <c r="AN452" s="21"/>
    </row>
    <row r="453" spans="1:43" s="337" customFormat="1" x14ac:dyDescent="0.2">
      <c r="A453" s="48"/>
      <c r="C453" s="268"/>
      <c r="D453" s="268"/>
      <c r="E453" s="53"/>
      <c r="F453" s="13"/>
      <c r="G453" s="13"/>
      <c r="H453" s="53"/>
      <c r="I453" s="326"/>
      <c r="J453" s="21"/>
      <c r="K453" s="21"/>
      <c r="L453" s="13"/>
      <c r="M453" s="50"/>
      <c r="N453" s="98"/>
      <c r="O453" s="50"/>
      <c r="P453" s="50"/>
      <c r="Q453" s="300"/>
      <c r="R453" s="21"/>
      <c r="S453" s="13"/>
      <c r="T453" s="13"/>
      <c r="U453" s="21"/>
      <c r="V453" s="21"/>
      <c r="W453" s="21"/>
      <c r="X453" s="264"/>
      <c r="Y453" s="180"/>
      <c r="Z453" s="180"/>
      <c r="AA453" s="50"/>
      <c r="AB453" s="65"/>
      <c r="AC453" s="50"/>
      <c r="AD453" s="50"/>
      <c r="AE453" s="19"/>
      <c r="AF453" s="122"/>
      <c r="AG453" s="121"/>
      <c r="AH453" s="1"/>
      <c r="AI453" s="21"/>
      <c r="AJ453" s="21"/>
      <c r="AK453" s="21"/>
      <c r="AL453" s="21"/>
      <c r="AM453" s="21"/>
      <c r="AN453" s="21"/>
    </row>
    <row r="454" spans="1:43" s="337" customFormat="1" x14ac:dyDescent="0.2">
      <c r="A454" s="48"/>
      <c r="C454" s="268"/>
      <c r="D454" s="268"/>
      <c r="E454" s="53"/>
      <c r="F454" s="13"/>
      <c r="G454" s="13"/>
      <c r="H454" s="53"/>
      <c r="I454" s="326"/>
      <c r="J454" s="21"/>
      <c r="K454" s="21"/>
      <c r="L454" s="13"/>
      <c r="M454" s="50"/>
      <c r="N454" s="98"/>
      <c r="O454" s="50"/>
      <c r="P454" s="50"/>
      <c r="Q454" s="300"/>
      <c r="R454" s="21"/>
      <c r="S454" s="13"/>
      <c r="T454" s="13"/>
      <c r="U454" s="21"/>
      <c r="V454" s="21"/>
      <c r="W454" s="21"/>
      <c r="X454" s="264"/>
      <c r="Y454" s="180"/>
      <c r="Z454" s="180"/>
      <c r="AA454" s="50"/>
      <c r="AB454" s="65"/>
      <c r="AC454" s="50"/>
      <c r="AD454" s="50"/>
      <c r="AE454" s="19"/>
      <c r="AF454" s="122"/>
      <c r="AG454" s="121"/>
      <c r="AH454" s="1"/>
      <c r="AI454" s="21"/>
      <c r="AJ454" s="21"/>
      <c r="AK454" s="21"/>
      <c r="AL454" s="21"/>
      <c r="AM454" s="21"/>
      <c r="AN454" s="21"/>
    </row>
    <row r="455" spans="1:43" s="337" customFormat="1" x14ac:dyDescent="0.2">
      <c r="A455" s="48"/>
      <c r="C455" s="268"/>
      <c r="D455" s="268"/>
      <c r="E455" s="53"/>
      <c r="F455" s="13"/>
      <c r="G455" s="13"/>
      <c r="H455" s="53"/>
      <c r="I455" s="326"/>
      <c r="J455" s="21"/>
      <c r="K455" s="21"/>
      <c r="L455" s="13"/>
      <c r="M455" s="50"/>
      <c r="N455" s="98"/>
      <c r="O455" s="50"/>
      <c r="P455" s="50"/>
      <c r="Q455" s="300"/>
      <c r="R455" s="21"/>
      <c r="S455" s="13"/>
      <c r="T455" s="13"/>
      <c r="U455" s="21"/>
      <c r="V455" s="21"/>
      <c r="W455" s="21"/>
      <c r="X455" s="264"/>
      <c r="Y455" s="180"/>
      <c r="Z455" s="180"/>
      <c r="AA455" s="50"/>
      <c r="AB455" s="65"/>
      <c r="AC455" s="50"/>
      <c r="AD455" s="50"/>
      <c r="AE455" s="19"/>
      <c r="AF455" s="122"/>
      <c r="AG455" s="121"/>
      <c r="AH455" s="1"/>
      <c r="AI455" s="21"/>
      <c r="AJ455" s="21"/>
      <c r="AK455" s="21"/>
      <c r="AL455" s="21"/>
      <c r="AM455" s="21"/>
      <c r="AN455" s="21"/>
    </row>
    <row r="456" spans="1:43" s="337" customFormat="1" x14ac:dyDescent="0.2">
      <c r="A456" s="48"/>
      <c r="C456" s="268"/>
      <c r="D456" s="268"/>
      <c r="E456" s="53"/>
      <c r="F456" s="13"/>
      <c r="G456" s="13"/>
      <c r="H456" s="53"/>
      <c r="I456" s="326"/>
      <c r="J456" s="21"/>
      <c r="K456" s="21"/>
      <c r="L456" s="13"/>
      <c r="M456" s="50"/>
      <c r="N456" s="98"/>
      <c r="O456" s="50"/>
      <c r="P456" s="50"/>
      <c r="Q456" s="300"/>
      <c r="R456" s="21"/>
      <c r="S456" s="13"/>
      <c r="T456" s="13"/>
      <c r="U456" s="21"/>
      <c r="V456" s="21"/>
      <c r="W456" s="21"/>
      <c r="X456" s="264"/>
      <c r="Y456" s="180"/>
      <c r="Z456" s="180"/>
      <c r="AA456" s="50"/>
      <c r="AB456" s="65"/>
      <c r="AC456" s="50"/>
      <c r="AD456" s="50"/>
      <c r="AE456" s="19"/>
      <c r="AF456" s="122"/>
      <c r="AG456" s="121"/>
      <c r="AH456" s="1"/>
      <c r="AI456" s="21"/>
      <c r="AJ456" s="21"/>
      <c r="AK456" s="21"/>
      <c r="AL456" s="21"/>
      <c r="AM456" s="21"/>
      <c r="AN456" s="21"/>
    </row>
    <row r="457" spans="1:43" s="337" customFormat="1" x14ac:dyDescent="0.2">
      <c r="A457" s="48"/>
      <c r="C457" s="268"/>
      <c r="D457" s="268"/>
      <c r="E457" s="53"/>
      <c r="F457" s="13"/>
      <c r="G457" s="13"/>
      <c r="H457" s="53"/>
      <c r="I457" s="326"/>
      <c r="J457" s="21"/>
      <c r="K457" s="21"/>
      <c r="L457" s="13"/>
      <c r="M457" s="50"/>
      <c r="N457" s="98"/>
      <c r="O457" s="50"/>
      <c r="P457" s="50"/>
      <c r="Q457" s="300"/>
      <c r="R457" s="21"/>
      <c r="S457" s="13"/>
      <c r="T457" s="13"/>
      <c r="U457" s="21"/>
      <c r="V457" s="21"/>
      <c r="W457" s="21"/>
      <c r="X457" s="264"/>
      <c r="Y457" s="180"/>
      <c r="Z457" s="180"/>
      <c r="AA457" s="50"/>
      <c r="AB457" s="65"/>
      <c r="AC457" s="50"/>
      <c r="AD457" s="50"/>
      <c r="AE457" s="19"/>
      <c r="AF457" s="122"/>
      <c r="AG457" s="121"/>
      <c r="AH457" s="1"/>
      <c r="AI457" s="21"/>
      <c r="AJ457" s="21"/>
      <c r="AK457" s="21"/>
      <c r="AL457" s="21"/>
      <c r="AM457" s="21"/>
      <c r="AN457" s="21"/>
      <c r="AP457" s="21"/>
      <c r="AQ457" s="21"/>
    </row>
    <row r="458" spans="1:43" s="337" customFormat="1" x14ac:dyDescent="0.2">
      <c r="A458" s="48"/>
      <c r="C458" s="268"/>
      <c r="D458" s="268"/>
      <c r="E458" s="53"/>
      <c r="F458" s="13"/>
      <c r="G458" s="13"/>
      <c r="H458" s="53"/>
      <c r="I458" s="326"/>
      <c r="J458" s="21"/>
      <c r="K458" s="21"/>
      <c r="L458" s="13"/>
      <c r="M458" s="50"/>
      <c r="N458" s="98"/>
      <c r="O458" s="50"/>
      <c r="P458" s="50"/>
      <c r="Q458" s="300"/>
      <c r="R458" s="21"/>
      <c r="S458" s="13"/>
      <c r="T458" s="13"/>
      <c r="U458" s="21"/>
      <c r="V458" s="21"/>
      <c r="W458" s="21"/>
      <c r="X458" s="264"/>
      <c r="Y458" s="180"/>
      <c r="Z458" s="180"/>
      <c r="AA458" s="50"/>
      <c r="AB458" s="65"/>
      <c r="AC458" s="50"/>
      <c r="AD458" s="50"/>
      <c r="AE458" s="19"/>
      <c r="AF458" s="122"/>
      <c r="AG458" s="121"/>
      <c r="AH458" s="1"/>
      <c r="AI458" s="21"/>
      <c r="AJ458" s="21"/>
      <c r="AK458" s="21"/>
      <c r="AL458" s="21"/>
      <c r="AM458" s="21"/>
      <c r="AN458" s="21"/>
      <c r="AP458" s="21"/>
      <c r="AQ458" s="21"/>
    </row>
    <row r="459" spans="1:43" x14ac:dyDescent="0.2">
      <c r="A459" s="48"/>
      <c r="AO459" s="337"/>
    </row>
    <row r="460" spans="1:43" x14ac:dyDescent="0.2">
      <c r="A460" s="48"/>
      <c r="AO460" s="337"/>
    </row>
    <row r="461" spans="1:43" x14ac:dyDescent="0.2">
      <c r="A461" s="48"/>
      <c r="AO461" s="337"/>
    </row>
    <row r="462" spans="1:43" x14ac:dyDescent="0.2">
      <c r="A462" s="48"/>
      <c r="AO462" s="337"/>
    </row>
    <row r="463" spans="1:43" x14ac:dyDescent="0.2">
      <c r="A463" s="48"/>
      <c r="AO463" s="337"/>
    </row>
    <row r="464" spans="1:43" x14ac:dyDescent="0.2">
      <c r="A464" s="48"/>
      <c r="AO464" s="337"/>
    </row>
    <row r="465" spans="1:43" x14ac:dyDescent="0.2">
      <c r="A465" s="48"/>
      <c r="AO465" s="337"/>
      <c r="AP465" s="337"/>
      <c r="AQ465" s="337"/>
    </row>
    <row r="466" spans="1:43" x14ac:dyDescent="0.2">
      <c r="A466" s="48"/>
      <c r="AO466" s="337"/>
      <c r="AP466" s="337"/>
      <c r="AQ466" s="337"/>
    </row>
    <row r="467" spans="1:43" s="337" customFormat="1" x14ac:dyDescent="0.2">
      <c r="A467" s="48"/>
      <c r="C467" s="268"/>
      <c r="D467" s="268"/>
      <c r="E467" s="53"/>
      <c r="F467" s="13"/>
      <c r="G467" s="13"/>
      <c r="H467" s="53"/>
      <c r="I467" s="326"/>
      <c r="J467" s="21"/>
      <c r="K467" s="21"/>
      <c r="L467" s="13"/>
      <c r="M467" s="50"/>
      <c r="N467" s="98"/>
      <c r="O467" s="50"/>
      <c r="P467" s="50"/>
      <c r="Q467" s="300"/>
      <c r="R467" s="21"/>
      <c r="S467" s="13"/>
      <c r="T467" s="13"/>
      <c r="U467" s="21"/>
      <c r="V467" s="21"/>
      <c r="W467" s="21"/>
      <c r="X467" s="264"/>
      <c r="Y467" s="180"/>
      <c r="Z467" s="180"/>
      <c r="AA467" s="50"/>
      <c r="AB467" s="65"/>
      <c r="AC467" s="50"/>
      <c r="AD467" s="50"/>
      <c r="AE467" s="19"/>
      <c r="AF467" s="122"/>
      <c r="AG467" s="121"/>
      <c r="AH467" s="1"/>
      <c r="AI467" s="21"/>
      <c r="AJ467" s="21"/>
      <c r="AK467" s="21"/>
      <c r="AL467" s="21"/>
      <c r="AM467" s="21"/>
      <c r="AN467" s="21"/>
    </row>
    <row r="468" spans="1:43" s="337" customFormat="1" x14ac:dyDescent="0.2">
      <c r="A468" s="48"/>
      <c r="C468" s="268"/>
      <c r="D468" s="268"/>
      <c r="E468" s="53"/>
      <c r="F468" s="13"/>
      <c r="G468" s="13"/>
      <c r="H468" s="53"/>
      <c r="I468" s="326"/>
      <c r="J468" s="21"/>
      <c r="K468" s="21"/>
      <c r="L468" s="13"/>
      <c r="M468" s="50"/>
      <c r="N468" s="98"/>
      <c r="O468" s="50"/>
      <c r="P468" s="50"/>
      <c r="Q468" s="300"/>
      <c r="R468" s="21"/>
      <c r="S468" s="13"/>
      <c r="T468" s="13"/>
      <c r="U468" s="21"/>
      <c r="V468" s="21"/>
      <c r="W468" s="21"/>
      <c r="X468" s="264"/>
      <c r="Y468" s="180"/>
      <c r="Z468" s="180"/>
      <c r="AA468" s="50"/>
      <c r="AB468" s="65"/>
      <c r="AC468" s="50"/>
      <c r="AD468" s="50"/>
      <c r="AE468" s="19"/>
      <c r="AF468" s="122"/>
      <c r="AG468" s="121"/>
      <c r="AH468" s="1"/>
      <c r="AI468" s="21"/>
      <c r="AJ468" s="21"/>
      <c r="AK468" s="21"/>
      <c r="AL468" s="21"/>
      <c r="AM468" s="21"/>
      <c r="AN468" s="21"/>
    </row>
    <row r="469" spans="1:43" s="337" customFormat="1" x14ac:dyDescent="0.2">
      <c r="A469" s="48"/>
      <c r="C469" s="268"/>
      <c r="D469" s="268"/>
      <c r="E469" s="53"/>
      <c r="F469" s="13"/>
      <c r="G469" s="13"/>
      <c r="H469" s="53"/>
      <c r="I469" s="326"/>
      <c r="J469" s="21"/>
      <c r="K469" s="21"/>
      <c r="L469" s="13"/>
      <c r="M469" s="50"/>
      <c r="N469" s="98"/>
      <c r="O469" s="50"/>
      <c r="P469" s="50"/>
      <c r="Q469" s="300"/>
      <c r="R469" s="21"/>
      <c r="S469" s="13"/>
      <c r="T469" s="13"/>
      <c r="U469" s="21"/>
      <c r="V469" s="21"/>
      <c r="W469" s="21"/>
      <c r="X469" s="264"/>
      <c r="Y469" s="180"/>
      <c r="Z469" s="180"/>
      <c r="AA469" s="50"/>
      <c r="AB469" s="65"/>
      <c r="AC469" s="50"/>
      <c r="AD469" s="50"/>
      <c r="AE469" s="19"/>
      <c r="AF469" s="122"/>
      <c r="AG469" s="121"/>
      <c r="AH469" s="1"/>
      <c r="AI469" s="21"/>
      <c r="AJ469" s="21"/>
      <c r="AK469" s="21"/>
      <c r="AL469" s="21"/>
      <c r="AM469" s="21"/>
      <c r="AN469" s="21"/>
    </row>
    <row r="470" spans="1:43" s="337" customFormat="1" x14ac:dyDescent="0.2">
      <c r="A470" s="48"/>
      <c r="C470" s="268"/>
      <c r="D470" s="268"/>
      <c r="E470" s="53"/>
      <c r="F470" s="13"/>
      <c r="G470" s="13"/>
      <c r="H470" s="53"/>
      <c r="I470" s="326"/>
      <c r="J470" s="21"/>
      <c r="K470" s="21"/>
      <c r="L470" s="13"/>
      <c r="M470" s="50"/>
      <c r="N470" s="98"/>
      <c r="O470" s="50"/>
      <c r="P470" s="50"/>
      <c r="Q470" s="300"/>
      <c r="R470" s="21"/>
      <c r="S470" s="13"/>
      <c r="T470" s="13"/>
      <c r="U470" s="21"/>
      <c r="V470" s="21"/>
      <c r="W470" s="21"/>
      <c r="X470" s="264"/>
      <c r="Y470" s="180"/>
      <c r="Z470" s="180"/>
      <c r="AA470" s="50"/>
      <c r="AB470" s="65"/>
      <c r="AC470" s="50"/>
      <c r="AD470" s="50"/>
      <c r="AE470" s="19"/>
      <c r="AF470" s="122"/>
      <c r="AG470" s="121"/>
      <c r="AH470" s="1"/>
      <c r="AI470" s="21"/>
      <c r="AJ470" s="21"/>
      <c r="AK470" s="21"/>
      <c r="AL470" s="21"/>
      <c r="AM470" s="21"/>
      <c r="AN470" s="21"/>
    </row>
    <row r="471" spans="1:43" s="337" customFormat="1" x14ac:dyDescent="0.2">
      <c r="A471" s="48"/>
      <c r="C471" s="268"/>
      <c r="D471" s="268"/>
      <c r="E471" s="53"/>
      <c r="F471" s="13"/>
      <c r="G471" s="13"/>
      <c r="H471" s="53"/>
      <c r="I471" s="326"/>
      <c r="J471" s="21"/>
      <c r="K471" s="21"/>
      <c r="L471" s="13"/>
      <c r="M471" s="50"/>
      <c r="N471" s="98"/>
      <c r="O471" s="50"/>
      <c r="P471" s="50"/>
      <c r="Q471" s="300"/>
      <c r="R471" s="21"/>
      <c r="S471" s="13"/>
      <c r="T471" s="13"/>
      <c r="U471" s="21"/>
      <c r="V471" s="21"/>
      <c r="W471" s="21"/>
      <c r="X471" s="264"/>
      <c r="Y471" s="180"/>
      <c r="Z471" s="180"/>
      <c r="AA471" s="50"/>
      <c r="AB471" s="65"/>
      <c r="AC471" s="50"/>
      <c r="AD471" s="50"/>
      <c r="AE471" s="19"/>
      <c r="AF471" s="122"/>
      <c r="AG471" s="121"/>
      <c r="AH471" s="1"/>
      <c r="AI471" s="21"/>
      <c r="AJ471" s="21"/>
      <c r="AK471" s="21"/>
      <c r="AL471" s="21"/>
      <c r="AM471" s="21"/>
      <c r="AN471" s="21"/>
    </row>
    <row r="472" spans="1:43" s="337" customFormat="1" x14ac:dyDescent="0.2">
      <c r="A472" s="48"/>
      <c r="C472" s="268"/>
      <c r="D472" s="268"/>
      <c r="E472" s="53"/>
      <c r="F472" s="13"/>
      <c r="G472" s="13"/>
      <c r="H472" s="53"/>
      <c r="I472" s="326"/>
      <c r="J472" s="21"/>
      <c r="K472" s="21"/>
      <c r="L472" s="13"/>
      <c r="M472" s="50"/>
      <c r="N472" s="98"/>
      <c r="O472" s="50"/>
      <c r="P472" s="50"/>
      <c r="Q472" s="300"/>
      <c r="R472" s="21"/>
      <c r="S472" s="13"/>
      <c r="T472" s="13"/>
      <c r="U472" s="21"/>
      <c r="V472" s="21"/>
      <c r="W472" s="21"/>
      <c r="X472" s="264"/>
      <c r="Y472" s="180"/>
      <c r="Z472" s="180"/>
      <c r="AA472" s="50"/>
      <c r="AB472" s="65"/>
      <c r="AC472" s="50"/>
      <c r="AD472" s="50"/>
      <c r="AE472" s="19"/>
      <c r="AF472" s="122"/>
      <c r="AG472" s="121"/>
      <c r="AH472" s="1"/>
      <c r="AI472" s="21"/>
      <c r="AJ472" s="21"/>
      <c r="AK472" s="21"/>
      <c r="AL472" s="21"/>
      <c r="AM472" s="21"/>
      <c r="AN472" s="21"/>
    </row>
    <row r="473" spans="1:43" s="337" customFormat="1" x14ac:dyDescent="0.2">
      <c r="A473" s="48"/>
      <c r="C473" s="268"/>
      <c r="D473" s="268"/>
      <c r="E473" s="53"/>
      <c r="F473" s="13"/>
      <c r="G473" s="13"/>
      <c r="H473" s="53"/>
      <c r="I473" s="326"/>
      <c r="J473" s="21"/>
      <c r="K473" s="21"/>
      <c r="L473" s="13"/>
      <c r="M473" s="50"/>
      <c r="N473" s="98"/>
      <c r="O473" s="50"/>
      <c r="P473" s="50"/>
      <c r="Q473" s="300"/>
      <c r="R473" s="21"/>
      <c r="S473" s="13"/>
      <c r="T473" s="13"/>
      <c r="U473" s="21"/>
      <c r="V473" s="21"/>
      <c r="W473" s="21"/>
      <c r="X473" s="264"/>
      <c r="Y473" s="180"/>
      <c r="Z473" s="180"/>
      <c r="AA473" s="50"/>
      <c r="AB473" s="65"/>
      <c r="AC473" s="50"/>
      <c r="AD473" s="50"/>
      <c r="AE473" s="19"/>
      <c r="AF473" s="122"/>
      <c r="AG473" s="121"/>
      <c r="AH473" s="1"/>
      <c r="AI473" s="21"/>
      <c r="AJ473" s="21"/>
      <c r="AK473" s="21"/>
      <c r="AL473" s="21"/>
      <c r="AM473" s="21"/>
      <c r="AN473" s="21"/>
    </row>
    <row r="474" spans="1:43" s="337" customFormat="1" x14ac:dyDescent="0.2">
      <c r="A474" s="48"/>
      <c r="C474" s="268"/>
      <c r="D474" s="268"/>
      <c r="E474" s="53"/>
      <c r="F474" s="13"/>
      <c r="G474" s="13"/>
      <c r="H474" s="53"/>
      <c r="I474" s="326"/>
      <c r="J474" s="21"/>
      <c r="K474" s="21"/>
      <c r="L474" s="13"/>
      <c r="M474" s="50"/>
      <c r="N474" s="98"/>
      <c r="O474" s="50"/>
      <c r="P474" s="50"/>
      <c r="Q474" s="300"/>
      <c r="R474" s="21"/>
      <c r="S474" s="13"/>
      <c r="T474" s="13"/>
      <c r="U474" s="21"/>
      <c r="V474" s="21"/>
      <c r="W474" s="21"/>
      <c r="X474" s="264"/>
      <c r="Y474" s="180"/>
      <c r="Z474" s="180"/>
      <c r="AA474" s="50"/>
      <c r="AB474" s="65"/>
      <c r="AC474" s="50"/>
      <c r="AD474" s="50"/>
      <c r="AE474" s="19"/>
      <c r="AF474" s="122"/>
      <c r="AG474" s="121"/>
      <c r="AH474" s="1"/>
      <c r="AI474" s="21"/>
      <c r="AJ474" s="21"/>
      <c r="AK474" s="21"/>
      <c r="AL474" s="21"/>
      <c r="AM474" s="21"/>
      <c r="AN474" s="21"/>
    </row>
    <row r="475" spans="1:43" s="337" customFormat="1" x14ac:dyDescent="0.2">
      <c r="A475" s="48"/>
      <c r="C475" s="268"/>
      <c r="D475" s="268"/>
      <c r="E475" s="53"/>
      <c r="F475" s="13"/>
      <c r="G475" s="13"/>
      <c r="H475" s="53"/>
      <c r="I475" s="326"/>
      <c r="J475" s="21"/>
      <c r="K475" s="21"/>
      <c r="L475" s="13"/>
      <c r="M475" s="50"/>
      <c r="N475" s="98"/>
      <c r="O475" s="50"/>
      <c r="P475" s="50"/>
      <c r="Q475" s="300"/>
      <c r="R475" s="21"/>
      <c r="S475" s="13"/>
      <c r="T475" s="13"/>
      <c r="U475" s="21"/>
      <c r="V475" s="21"/>
      <c r="W475" s="21"/>
      <c r="X475" s="264"/>
      <c r="Y475" s="180"/>
      <c r="Z475" s="180"/>
      <c r="AA475" s="50"/>
      <c r="AB475" s="65"/>
      <c r="AC475" s="50"/>
      <c r="AD475" s="50"/>
      <c r="AE475" s="19"/>
      <c r="AF475" s="122"/>
      <c r="AG475" s="121"/>
      <c r="AH475" s="1"/>
      <c r="AI475" s="21"/>
      <c r="AJ475" s="21"/>
      <c r="AK475" s="21"/>
      <c r="AL475" s="21"/>
      <c r="AM475" s="21"/>
      <c r="AN475" s="21"/>
    </row>
    <row r="476" spans="1:43" s="337" customFormat="1" x14ac:dyDescent="0.2">
      <c r="A476" s="48"/>
      <c r="C476" s="268"/>
      <c r="D476" s="268"/>
      <c r="E476" s="53"/>
      <c r="F476" s="13"/>
      <c r="G476" s="13"/>
      <c r="H476" s="53"/>
      <c r="I476" s="326"/>
      <c r="J476" s="21"/>
      <c r="K476" s="21"/>
      <c r="L476" s="13"/>
      <c r="M476" s="50"/>
      <c r="N476" s="98"/>
      <c r="O476" s="50"/>
      <c r="P476" s="50"/>
      <c r="Q476" s="300"/>
      <c r="R476" s="21"/>
      <c r="S476" s="13"/>
      <c r="T476" s="13"/>
      <c r="U476" s="21"/>
      <c r="V476" s="21"/>
      <c r="W476" s="21"/>
      <c r="X476" s="264"/>
      <c r="Y476" s="180"/>
      <c r="Z476" s="180"/>
      <c r="AA476" s="50"/>
      <c r="AB476" s="65"/>
      <c r="AC476" s="50"/>
      <c r="AD476" s="50"/>
      <c r="AE476" s="19"/>
      <c r="AF476" s="122"/>
      <c r="AG476" s="121"/>
      <c r="AH476" s="1"/>
      <c r="AI476" s="21"/>
      <c r="AJ476" s="21"/>
      <c r="AK476" s="21"/>
      <c r="AL476" s="21"/>
      <c r="AM476" s="21"/>
      <c r="AN476" s="21"/>
    </row>
    <row r="477" spans="1:43" s="337" customFormat="1" x14ac:dyDescent="0.2">
      <c r="A477" s="48"/>
      <c r="C477" s="268"/>
      <c r="D477" s="268"/>
      <c r="E477" s="53"/>
      <c r="F477" s="13"/>
      <c r="G477" s="13"/>
      <c r="H477" s="53"/>
      <c r="I477" s="326"/>
      <c r="J477" s="21"/>
      <c r="K477" s="21"/>
      <c r="L477" s="13"/>
      <c r="M477" s="50"/>
      <c r="N477" s="98"/>
      <c r="O477" s="50"/>
      <c r="P477" s="50"/>
      <c r="Q477" s="300"/>
      <c r="R477" s="21"/>
      <c r="S477" s="13"/>
      <c r="T477" s="13"/>
      <c r="U477" s="21"/>
      <c r="V477" s="21"/>
      <c r="W477" s="21"/>
      <c r="X477" s="264"/>
      <c r="Y477" s="180"/>
      <c r="Z477" s="180"/>
      <c r="AA477" s="50"/>
      <c r="AB477" s="65"/>
      <c r="AC477" s="50"/>
      <c r="AD477" s="50"/>
      <c r="AE477" s="19"/>
      <c r="AF477" s="122"/>
      <c r="AG477" s="121"/>
      <c r="AH477" s="1"/>
      <c r="AI477" s="21"/>
      <c r="AJ477" s="21"/>
      <c r="AK477" s="21"/>
      <c r="AL477" s="21"/>
      <c r="AM477" s="21"/>
      <c r="AN477" s="21"/>
    </row>
    <row r="478" spans="1:43" s="337" customFormat="1" x14ac:dyDescent="0.2">
      <c r="A478" s="48"/>
      <c r="C478" s="268"/>
      <c r="D478" s="268"/>
      <c r="E478" s="53"/>
      <c r="F478" s="13"/>
      <c r="G478" s="13"/>
      <c r="H478" s="53"/>
      <c r="I478" s="326"/>
      <c r="J478" s="21"/>
      <c r="K478" s="21"/>
      <c r="L478" s="13"/>
      <c r="M478" s="50"/>
      <c r="N478" s="98"/>
      <c r="O478" s="50"/>
      <c r="P478" s="50"/>
      <c r="Q478" s="300"/>
      <c r="R478" s="21"/>
      <c r="S478" s="13"/>
      <c r="T478" s="13"/>
      <c r="U478" s="21"/>
      <c r="V478" s="21"/>
      <c r="W478" s="21"/>
      <c r="X478" s="264"/>
      <c r="Y478" s="180"/>
      <c r="Z478" s="180"/>
      <c r="AA478" s="50"/>
      <c r="AB478" s="65"/>
      <c r="AC478" s="50"/>
      <c r="AD478" s="50"/>
      <c r="AE478" s="19"/>
      <c r="AF478" s="122"/>
      <c r="AG478" s="121"/>
      <c r="AH478" s="1"/>
      <c r="AI478" s="21"/>
      <c r="AJ478" s="21"/>
      <c r="AK478" s="21"/>
      <c r="AL478" s="21"/>
      <c r="AM478" s="21"/>
      <c r="AN478" s="21"/>
    </row>
    <row r="479" spans="1:43" s="337" customFormat="1" x14ac:dyDescent="0.2">
      <c r="A479" s="48"/>
      <c r="C479" s="268"/>
      <c r="D479" s="268"/>
      <c r="E479" s="53"/>
      <c r="F479" s="13"/>
      <c r="G479" s="13"/>
      <c r="H479" s="53"/>
      <c r="I479" s="326"/>
      <c r="J479" s="21"/>
      <c r="K479" s="21"/>
      <c r="L479" s="13"/>
      <c r="M479" s="50"/>
      <c r="N479" s="98"/>
      <c r="O479" s="50"/>
      <c r="P479" s="50"/>
      <c r="Q479" s="300"/>
      <c r="R479" s="21"/>
      <c r="S479" s="13"/>
      <c r="T479" s="13"/>
      <c r="U479" s="21"/>
      <c r="V479" s="21"/>
      <c r="W479" s="21"/>
      <c r="X479" s="264"/>
      <c r="Y479" s="180"/>
      <c r="Z479" s="180"/>
      <c r="AA479" s="50"/>
      <c r="AB479" s="65"/>
      <c r="AC479" s="50"/>
      <c r="AD479" s="50"/>
      <c r="AE479" s="19"/>
      <c r="AF479" s="122"/>
      <c r="AG479" s="121"/>
      <c r="AH479" s="1"/>
      <c r="AI479" s="21"/>
      <c r="AJ479" s="21"/>
      <c r="AK479" s="21"/>
      <c r="AL479" s="21"/>
      <c r="AM479" s="21"/>
      <c r="AN479" s="21"/>
    </row>
    <row r="480" spans="1:43" s="337" customFormat="1" x14ac:dyDescent="0.2">
      <c r="A480" s="48"/>
      <c r="C480" s="268"/>
      <c r="D480" s="268"/>
      <c r="E480" s="53"/>
      <c r="F480" s="13"/>
      <c r="G480" s="13"/>
      <c r="H480" s="53"/>
      <c r="I480" s="326"/>
      <c r="J480" s="21"/>
      <c r="K480" s="21"/>
      <c r="L480" s="13"/>
      <c r="M480" s="50"/>
      <c r="N480" s="98"/>
      <c r="O480" s="50"/>
      <c r="P480" s="50"/>
      <c r="Q480" s="300"/>
      <c r="R480" s="21"/>
      <c r="S480" s="13"/>
      <c r="T480" s="13"/>
      <c r="U480" s="21"/>
      <c r="V480" s="21"/>
      <c r="W480" s="21"/>
      <c r="X480" s="264"/>
      <c r="Y480" s="180"/>
      <c r="Z480" s="180"/>
      <c r="AA480" s="50"/>
      <c r="AB480" s="65"/>
      <c r="AC480" s="50"/>
      <c r="AD480" s="50"/>
      <c r="AE480" s="19"/>
      <c r="AF480" s="122"/>
      <c r="AG480" s="121"/>
      <c r="AH480" s="1"/>
      <c r="AI480" s="21"/>
      <c r="AJ480" s="21"/>
      <c r="AK480" s="21"/>
      <c r="AL480" s="21"/>
      <c r="AM480" s="21"/>
      <c r="AN480" s="21"/>
    </row>
    <row r="481" spans="1:43" s="337" customFormat="1" x14ac:dyDescent="0.2">
      <c r="A481" s="48"/>
      <c r="C481" s="268"/>
      <c r="D481" s="268"/>
      <c r="E481" s="53"/>
      <c r="F481" s="13"/>
      <c r="G481" s="13"/>
      <c r="H481" s="53"/>
      <c r="I481" s="326"/>
      <c r="J481" s="21"/>
      <c r="K481" s="21"/>
      <c r="L481" s="13"/>
      <c r="M481" s="50"/>
      <c r="N481" s="98"/>
      <c r="O481" s="50"/>
      <c r="P481" s="50"/>
      <c r="Q481" s="300"/>
      <c r="R481" s="21"/>
      <c r="S481" s="13"/>
      <c r="T481" s="13"/>
      <c r="U481" s="21"/>
      <c r="V481" s="21"/>
      <c r="W481" s="21"/>
      <c r="X481" s="264"/>
      <c r="Y481" s="180"/>
      <c r="Z481" s="180"/>
      <c r="AA481" s="50"/>
      <c r="AB481" s="65"/>
      <c r="AC481" s="50"/>
      <c r="AD481" s="50"/>
      <c r="AE481" s="19"/>
      <c r="AF481" s="122"/>
      <c r="AG481" s="121"/>
      <c r="AH481" s="1"/>
      <c r="AI481" s="21"/>
      <c r="AJ481" s="21"/>
      <c r="AK481" s="21"/>
      <c r="AL481" s="21"/>
      <c r="AM481" s="21"/>
      <c r="AN481" s="21"/>
    </row>
    <row r="482" spans="1:43" s="337" customFormat="1" x14ac:dyDescent="0.2">
      <c r="A482" s="48"/>
      <c r="C482" s="268"/>
      <c r="D482" s="268"/>
      <c r="E482" s="53"/>
      <c r="F482" s="13"/>
      <c r="G482" s="13"/>
      <c r="H482" s="53"/>
      <c r="I482" s="326"/>
      <c r="J482" s="21"/>
      <c r="K482" s="21"/>
      <c r="L482" s="13"/>
      <c r="M482" s="50"/>
      <c r="N482" s="98"/>
      <c r="O482" s="50"/>
      <c r="P482" s="50"/>
      <c r="Q482" s="300"/>
      <c r="R482" s="21"/>
      <c r="S482" s="13"/>
      <c r="T482" s="13"/>
      <c r="U482" s="21"/>
      <c r="V482" s="21"/>
      <c r="W482" s="21"/>
      <c r="X482" s="264"/>
      <c r="Y482" s="180"/>
      <c r="Z482" s="180"/>
      <c r="AA482" s="50"/>
      <c r="AB482" s="65"/>
      <c r="AC482" s="50"/>
      <c r="AD482" s="50"/>
      <c r="AE482" s="19"/>
      <c r="AF482" s="122"/>
      <c r="AG482" s="121"/>
      <c r="AH482" s="1"/>
      <c r="AI482" s="21"/>
      <c r="AJ482" s="21"/>
      <c r="AK482" s="21"/>
      <c r="AL482" s="21"/>
      <c r="AM482" s="21"/>
      <c r="AN482" s="21"/>
    </row>
    <row r="483" spans="1:43" s="337" customFormat="1" x14ac:dyDescent="0.2">
      <c r="A483" s="48"/>
      <c r="C483" s="268"/>
      <c r="D483" s="268"/>
      <c r="E483" s="53"/>
      <c r="F483" s="13"/>
      <c r="G483" s="13"/>
      <c r="H483" s="53"/>
      <c r="I483" s="326"/>
      <c r="J483" s="21"/>
      <c r="K483" s="21"/>
      <c r="L483" s="13"/>
      <c r="M483" s="50"/>
      <c r="N483" s="98"/>
      <c r="O483" s="50"/>
      <c r="P483" s="50"/>
      <c r="Q483" s="300"/>
      <c r="R483" s="21"/>
      <c r="S483" s="13"/>
      <c r="T483" s="13"/>
      <c r="U483" s="21"/>
      <c r="V483" s="21"/>
      <c r="W483" s="21"/>
      <c r="X483" s="264"/>
      <c r="Y483" s="180"/>
      <c r="Z483" s="180"/>
      <c r="AA483" s="50"/>
      <c r="AB483" s="65"/>
      <c r="AC483" s="50"/>
      <c r="AD483" s="50"/>
      <c r="AE483" s="19"/>
      <c r="AF483" s="122"/>
      <c r="AG483" s="121"/>
      <c r="AH483" s="1"/>
      <c r="AI483" s="21"/>
      <c r="AJ483" s="21"/>
      <c r="AK483" s="21"/>
      <c r="AL483" s="21"/>
      <c r="AM483" s="21"/>
      <c r="AN483" s="21"/>
    </row>
    <row r="484" spans="1:43" s="337" customFormat="1" x14ac:dyDescent="0.2">
      <c r="A484" s="48"/>
      <c r="C484" s="268"/>
      <c r="D484" s="268"/>
      <c r="E484" s="53"/>
      <c r="F484" s="13"/>
      <c r="G484" s="13"/>
      <c r="H484" s="53"/>
      <c r="I484" s="326"/>
      <c r="J484" s="21"/>
      <c r="K484" s="21"/>
      <c r="L484" s="13"/>
      <c r="M484" s="50"/>
      <c r="N484" s="98"/>
      <c r="O484" s="50"/>
      <c r="P484" s="50"/>
      <c r="Q484" s="300"/>
      <c r="R484" s="21"/>
      <c r="S484" s="13"/>
      <c r="T484" s="13"/>
      <c r="U484" s="21"/>
      <c r="V484" s="21"/>
      <c r="W484" s="21"/>
      <c r="X484" s="264"/>
      <c r="Y484" s="180"/>
      <c r="Z484" s="180"/>
      <c r="AA484" s="50"/>
      <c r="AB484" s="65"/>
      <c r="AC484" s="50"/>
      <c r="AD484" s="50"/>
      <c r="AE484" s="19"/>
      <c r="AF484" s="122"/>
      <c r="AG484" s="121"/>
      <c r="AH484" s="1"/>
      <c r="AI484" s="21"/>
      <c r="AJ484" s="21"/>
      <c r="AK484" s="21"/>
      <c r="AL484" s="21"/>
      <c r="AM484" s="21"/>
      <c r="AN484" s="21"/>
    </row>
    <row r="485" spans="1:43" s="337" customFormat="1" x14ac:dyDescent="0.2">
      <c r="A485" s="48"/>
      <c r="C485" s="268"/>
      <c r="D485" s="268"/>
      <c r="E485" s="53"/>
      <c r="F485" s="13"/>
      <c r="G485" s="13"/>
      <c r="H485" s="53"/>
      <c r="I485" s="326"/>
      <c r="J485" s="21"/>
      <c r="K485" s="21"/>
      <c r="L485" s="13"/>
      <c r="M485" s="50"/>
      <c r="N485" s="98"/>
      <c r="O485" s="50"/>
      <c r="P485" s="50"/>
      <c r="Q485" s="300"/>
      <c r="R485" s="21"/>
      <c r="S485" s="13"/>
      <c r="T485" s="13"/>
      <c r="U485" s="21"/>
      <c r="V485" s="21"/>
      <c r="W485" s="21"/>
      <c r="X485" s="264"/>
      <c r="Y485" s="180"/>
      <c r="Z485" s="180"/>
      <c r="AA485" s="50"/>
      <c r="AB485" s="65"/>
      <c r="AC485" s="50"/>
      <c r="AD485" s="50"/>
      <c r="AE485" s="19"/>
      <c r="AF485" s="122"/>
      <c r="AG485" s="121"/>
      <c r="AH485" s="1"/>
      <c r="AI485" s="21"/>
      <c r="AJ485" s="21"/>
      <c r="AK485" s="21"/>
      <c r="AL485" s="21"/>
      <c r="AM485" s="21"/>
      <c r="AN485" s="21"/>
    </row>
    <row r="486" spans="1:43" s="337" customFormat="1" x14ac:dyDescent="0.2">
      <c r="A486" s="48"/>
      <c r="C486" s="268"/>
      <c r="D486" s="268"/>
      <c r="E486" s="53"/>
      <c r="F486" s="13"/>
      <c r="G486" s="13"/>
      <c r="H486" s="53"/>
      <c r="I486" s="326"/>
      <c r="J486" s="21"/>
      <c r="K486" s="21"/>
      <c r="L486" s="13"/>
      <c r="M486" s="50"/>
      <c r="N486" s="98"/>
      <c r="O486" s="50"/>
      <c r="P486" s="50"/>
      <c r="Q486" s="300"/>
      <c r="R486" s="21"/>
      <c r="S486" s="13"/>
      <c r="T486" s="13"/>
      <c r="U486" s="21"/>
      <c r="V486" s="21"/>
      <c r="W486" s="21"/>
      <c r="X486" s="264"/>
      <c r="Y486" s="180"/>
      <c r="Z486" s="180"/>
      <c r="AA486" s="50"/>
      <c r="AB486" s="65"/>
      <c r="AC486" s="50"/>
      <c r="AD486" s="50"/>
      <c r="AE486" s="19"/>
      <c r="AF486" s="122"/>
      <c r="AG486" s="121"/>
      <c r="AH486" s="1"/>
      <c r="AI486" s="21"/>
      <c r="AJ486" s="21"/>
      <c r="AK486" s="21"/>
      <c r="AL486" s="21"/>
      <c r="AM486" s="21"/>
      <c r="AN486" s="21"/>
    </row>
    <row r="487" spans="1:43" s="337" customFormat="1" x14ac:dyDescent="0.2">
      <c r="A487" s="48"/>
      <c r="C487" s="268"/>
      <c r="D487" s="268"/>
      <c r="E487" s="53"/>
      <c r="F487" s="13"/>
      <c r="G487" s="13"/>
      <c r="H487" s="53"/>
      <c r="I487" s="326"/>
      <c r="J487" s="21"/>
      <c r="K487" s="21"/>
      <c r="L487" s="13"/>
      <c r="M487" s="50"/>
      <c r="N487" s="98"/>
      <c r="O487" s="50"/>
      <c r="P487" s="50"/>
      <c r="Q487" s="300"/>
      <c r="R487" s="21"/>
      <c r="S487" s="13"/>
      <c r="T487" s="13"/>
      <c r="U487" s="21"/>
      <c r="V487" s="21"/>
      <c r="W487" s="21"/>
      <c r="X487" s="264"/>
      <c r="Y487" s="180"/>
      <c r="Z487" s="180"/>
      <c r="AA487" s="50"/>
      <c r="AB487" s="65"/>
      <c r="AC487" s="50"/>
      <c r="AD487" s="50"/>
      <c r="AE487" s="19"/>
      <c r="AF487" s="122"/>
      <c r="AG487" s="121"/>
      <c r="AH487" s="1"/>
      <c r="AI487" s="21"/>
      <c r="AJ487" s="21"/>
      <c r="AK487" s="21"/>
      <c r="AL487" s="21"/>
      <c r="AM487" s="21"/>
      <c r="AN487" s="21"/>
    </row>
    <row r="488" spans="1:43" s="337" customFormat="1" x14ac:dyDescent="0.2">
      <c r="A488" s="48"/>
      <c r="C488" s="268"/>
      <c r="D488" s="268"/>
      <c r="E488" s="53"/>
      <c r="F488" s="13"/>
      <c r="G488" s="13"/>
      <c r="H488" s="53"/>
      <c r="I488" s="326"/>
      <c r="J488" s="21"/>
      <c r="K488" s="21"/>
      <c r="L488" s="13"/>
      <c r="M488" s="50"/>
      <c r="N488" s="98"/>
      <c r="O488" s="50"/>
      <c r="P488" s="50"/>
      <c r="Q488" s="300"/>
      <c r="R488" s="21"/>
      <c r="S488" s="13"/>
      <c r="T488" s="13"/>
      <c r="U488" s="21"/>
      <c r="V488" s="21"/>
      <c r="W488" s="21"/>
      <c r="X488" s="264"/>
      <c r="Y488" s="180"/>
      <c r="Z488" s="180"/>
      <c r="AA488" s="50"/>
      <c r="AB488" s="65"/>
      <c r="AC488" s="50"/>
      <c r="AD488" s="50"/>
      <c r="AE488" s="19"/>
      <c r="AF488" s="122"/>
      <c r="AG488" s="121"/>
      <c r="AH488" s="1"/>
      <c r="AI488" s="21"/>
      <c r="AJ488" s="21"/>
      <c r="AK488" s="21"/>
      <c r="AL488" s="21"/>
      <c r="AM488" s="21"/>
      <c r="AN488" s="21"/>
    </row>
    <row r="489" spans="1:43" s="337" customFormat="1" x14ac:dyDescent="0.2">
      <c r="A489" s="48"/>
      <c r="C489" s="268"/>
      <c r="D489" s="268"/>
      <c r="E489" s="53"/>
      <c r="F489" s="13"/>
      <c r="G489" s="13"/>
      <c r="H489" s="53"/>
      <c r="I489" s="326"/>
      <c r="J489" s="21"/>
      <c r="K489" s="21"/>
      <c r="L489" s="13"/>
      <c r="M489" s="50"/>
      <c r="N489" s="98"/>
      <c r="O489" s="50"/>
      <c r="P489" s="50"/>
      <c r="Q489" s="300"/>
      <c r="R489" s="21"/>
      <c r="S489" s="13"/>
      <c r="T489" s="13"/>
      <c r="U489" s="21"/>
      <c r="V489" s="21"/>
      <c r="W489" s="21"/>
      <c r="X489" s="264"/>
      <c r="Y489" s="180"/>
      <c r="Z489" s="180"/>
      <c r="AA489" s="50"/>
      <c r="AB489" s="65"/>
      <c r="AC489" s="50"/>
      <c r="AD489" s="50"/>
      <c r="AE489" s="19"/>
      <c r="AF489" s="122"/>
      <c r="AG489" s="121"/>
      <c r="AH489" s="1"/>
      <c r="AI489" s="21"/>
      <c r="AJ489" s="21"/>
      <c r="AK489" s="21"/>
      <c r="AL489" s="21"/>
      <c r="AM489" s="21"/>
      <c r="AN489" s="21"/>
    </row>
    <row r="490" spans="1:43" s="337" customFormat="1" x14ac:dyDescent="0.2">
      <c r="A490" s="48"/>
      <c r="C490" s="268"/>
      <c r="D490" s="268"/>
      <c r="E490" s="53"/>
      <c r="F490" s="13"/>
      <c r="G490" s="13"/>
      <c r="H490" s="53"/>
      <c r="I490" s="326"/>
      <c r="J490" s="21"/>
      <c r="K490" s="21"/>
      <c r="L490" s="13"/>
      <c r="M490" s="50"/>
      <c r="N490" s="98"/>
      <c r="O490" s="50"/>
      <c r="P490" s="50"/>
      <c r="Q490" s="300"/>
      <c r="R490" s="21"/>
      <c r="S490" s="13"/>
      <c r="T490" s="13"/>
      <c r="U490" s="21"/>
      <c r="V490" s="21"/>
      <c r="W490" s="21"/>
      <c r="X490" s="264"/>
      <c r="Y490" s="180"/>
      <c r="Z490" s="180"/>
      <c r="AA490" s="50"/>
      <c r="AB490" s="65"/>
      <c r="AC490" s="50"/>
      <c r="AD490" s="50"/>
      <c r="AE490" s="19"/>
      <c r="AF490" s="122"/>
      <c r="AG490" s="121"/>
      <c r="AH490" s="1"/>
      <c r="AI490" s="21"/>
      <c r="AJ490" s="21"/>
      <c r="AK490" s="21"/>
      <c r="AL490" s="21"/>
      <c r="AM490" s="21"/>
      <c r="AN490" s="21"/>
    </row>
    <row r="491" spans="1:43" s="337" customFormat="1" x14ac:dyDescent="0.2">
      <c r="A491" s="48"/>
      <c r="C491" s="268"/>
      <c r="D491" s="268"/>
      <c r="E491" s="53"/>
      <c r="F491" s="13"/>
      <c r="G491" s="13"/>
      <c r="H491" s="53"/>
      <c r="I491" s="326"/>
      <c r="J491" s="21"/>
      <c r="K491" s="21"/>
      <c r="L491" s="13"/>
      <c r="M491" s="50"/>
      <c r="N491" s="98"/>
      <c r="O491" s="50"/>
      <c r="P491" s="50"/>
      <c r="Q491" s="300"/>
      <c r="R491" s="21"/>
      <c r="S491" s="13"/>
      <c r="T491" s="13"/>
      <c r="U491" s="21"/>
      <c r="V491" s="21"/>
      <c r="W491" s="21"/>
      <c r="X491" s="264"/>
      <c r="Y491" s="180"/>
      <c r="Z491" s="180"/>
      <c r="AA491" s="50"/>
      <c r="AB491" s="65"/>
      <c r="AC491" s="50"/>
      <c r="AD491" s="50"/>
      <c r="AE491" s="19"/>
      <c r="AF491" s="122"/>
      <c r="AG491" s="121"/>
      <c r="AH491" s="1"/>
      <c r="AI491" s="21"/>
      <c r="AJ491" s="21"/>
      <c r="AK491" s="21"/>
      <c r="AL491" s="21"/>
      <c r="AM491" s="21"/>
      <c r="AN491" s="21"/>
    </row>
    <row r="492" spans="1:43" s="337" customFormat="1" x14ac:dyDescent="0.2">
      <c r="A492" s="48"/>
      <c r="C492" s="268"/>
      <c r="D492" s="268"/>
      <c r="E492" s="53"/>
      <c r="F492" s="13"/>
      <c r="G492" s="13"/>
      <c r="H492" s="53"/>
      <c r="I492" s="326"/>
      <c r="J492" s="21"/>
      <c r="K492" s="21"/>
      <c r="L492" s="13"/>
      <c r="M492" s="50"/>
      <c r="N492" s="98"/>
      <c r="O492" s="50"/>
      <c r="P492" s="50"/>
      <c r="Q492" s="300"/>
      <c r="R492" s="21"/>
      <c r="S492" s="13"/>
      <c r="T492" s="13"/>
      <c r="U492" s="21"/>
      <c r="V492" s="21"/>
      <c r="W492" s="21"/>
      <c r="X492" s="264"/>
      <c r="Y492" s="180"/>
      <c r="Z492" s="180"/>
      <c r="AA492" s="50"/>
      <c r="AB492" s="65"/>
      <c r="AC492" s="50"/>
      <c r="AD492" s="50"/>
      <c r="AE492" s="19"/>
      <c r="AF492" s="122"/>
      <c r="AG492" s="121"/>
      <c r="AH492" s="1"/>
      <c r="AI492" s="21"/>
      <c r="AJ492" s="21"/>
      <c r="AK492" s="21"/>
      <c r="AL492" s="21"/>
      <c r="AM492" s="21"/>
      <c r="AN492" s="21"/>
      <c r="AP492" s="21"/>
      <c r="AQ492" s="21"/>
    </row>
    <row r="493" spans="1:43" s="337" customFormat="1" x14ac:dyDescent="0.2">
      <c r="A493" s="48"/>
      <c r="C493" s="268"/>
      <c r="D493" s="268"/>
      <c r="E493" s="53"/>
      <c r="F493" s="13"/>
      <c r="G493" s="13"/>
      <c r="H493" s="53"/>
      <c r="I493" s="326"/>
      <c r="J493" s="21"/>
      <c r="K493" s="21"/>
      <c r="L493" s="13"/>
      <c r="M493" s="50"/>
      <c r="N493" s="98"/>
      <c r="O493" s="50"/>
      <c r="P493" s="50"/>
      <c r="Q493" s="300"/>
      <c r="R493" s="21"/>
      <c r="S493" s="13"/>
      <c r="T493" s="13"/>
      <c r="U493" s="21"/>
      <c r="V493" s="21"/>
      <c r="W493" s="21"/>
      <c r="X493" s="264"/>
      <c r="Y493" s="180"/>
      <c r="Z493" s="180"/>
      <c r="AA493" s="50"/>
      <c r="AB493" s="65"/>
      <c r="AC493" s="50"/>
      <c r="AD493" s="50"/>
      <c r="AE493" s="19"/>
      <c r="AF493" s="122"/>
      <c r="AG493" s="121"/>
      <c r="AH493" s="1"/>
      <c r="AI493" s="21"/>
      <c r="AJ493" s="21"/>
      <c r="AK493" s="21"/>
      <c r="AL493" s="21"/>
      <c r="AM493" s="21"/>
      <c r="AN493" s="21"/>
      <c r="AP493" s="21"/>
      <c r="AQ493" s="21"/>
    </row>
    <row r="494" spans="1:43" x14ac:dyDescent="0.2">
      <c r="A494" s="48"/>
      <c r="AO494" s="337"/>
    </row>
    <row r="495" spans="1:43" x14ac:dyDescent="0.2">
      <c r="A495" s="48"/>
      <c r="AO495" s="337"/>
    </row>
    <row r="496" spans="1:43" x14ac:dyDescent="0.2">
      <c r="A496" s="48"/>
      <c r="AO496" s="337"/>
    </row>
    <row r="497" spans="1:41" x14ac:dyDescent="0.2">
      <c r="A497" s="48"/>
      <c r="AO497" s="337"/>
    </row>
    <row r="498" spans="1:41" x14ac:dyDescent="0.2">
      <c r="A498" s="48"/>
      <c r="AO498" s="337"/>
    </row>
    <row r="499" spans="1:41" x14ac:dyDescent="0.2">
      <c r="A499" s="48"/>
      <c r="AO499" s="337"/>
    </row>
    <row r="500" spans="1:41" x14ac:dyDescent="0.2">
      <c r="A500" s="48"/>
      <c r="AO500" s="337"/>
    </row>
    <row r="501" spans="1:41" x14ac:dyDescent="0.2">
      <c r="A501" s="48"/>
      <c r="AO501" s="337"/>
    </row>
    <row r="502" spans="1:41" x14ac:dyDescent="0.2">
      <c r="A502" s="48"/>
      <c r="AO502" s="337"/>
    </row>
    <row r="503" spans="1:41" x14ac:dyDescent="0.2">
      <c r="A503" s="48"/>
      <c r="AO503" s="337"/>
    </row>
    <row r="504" spans="1:41" x14ac:dyDescent="0.2">
      <c r="A504" s="48"/>
      <c r="AO504" s="337"/>
    </row>
    <row r="505" spans="1:41" x14ac:dyDescent="0.2">
      <c r="A505" s="48"/>
    </row>
    <row r="506" spans="1:41" x14ac:dyDescent="0.2">
      <c r="A506" s="48"/>
    </row>
    <row r="507" spans="1:41" x14ac:dyDescent="0.2">
      <c r="A507" s="48"/>
    </row>
    <row r="508" spans="1:41" x14ac:dyDescent="0.2">
      <c r="A508" s="48"/>
    </row>
    <row r="509" spans="1:41" x14ac:dyDescent="0.2">
      <c r="A509" s="48"/>
    </row>
    <row r="510" spans="1:41" x14ac:dyDescent="0.2">
      <c r="A510" s="48"/>
    </row>
    <row r="511" spans="1:41" x14ac:dyDescent="0.2">
      <c r="A511" s="48"/>
    </row>
    <row r="512" spans="1:41" x14ac:dyDescent="0.2">
      <c r="A512" s="48"/>
    </row>
    <row r="513" spans="1:41" x14ac:dyDescent="0.2">
      <c r="A513" s="48"/>
      <c r="AO513" s="337"/>
    </row>
    <row r="514" spans="1:41" x14ac:dyDescent="0.2">
      <c r="A514" s="48"/>
      <c r="AO514" s="337"/>
    </row>
    <row r="515" spans="1:41" x14ac:dyDescent="0.2">
      <c r="A515" s="48"/>
      <c r="AO515" s="337"/>
    </row>
    <row r="516" spans="1:41" x14ac:dyDescent="0.2">
      <c r="A516" s="48"/>
      <c r="AO516" s="337"/>
    </row>
    <row r="517" spans="1:41" x14ac:dyDescent="0.2">
      <c r="A517" s="48"/>
      <c r="AO517" s="337"/>
    </row>
    <row r="518" spans="1:41" x14ac:dyDescent="0.2">
      <c r="A518" s="48"/>
      <c r="AO518" s="337"/>
    </row>
    <row r="519" spans="1:41" x14ac:dyDescent="0.2">
      <c r="A519" s="48"/>
      <c r="AO519" s="337"/>
    </row>
    <row r="520" spans="1:41" x14ac:dyDescent="0.2">
      <c r="A520" s="48"/>
      <c r="AO520" s="337"/>
    </row>
    <row r="521" spans="1:41" x14ac:dyDescent="0.2">
      <c r="A521" s="48"/>
      <c r="AO521" s="337"/>
    </row>
    <row r="522" spans="1:41" x14ac:dyDescent="0.2">
      <c r="A522" s="48"/>
      <c r="AO522" s="337"/>
    </row>
    <row r="523" spans="1:41" x14ac:dyDescent="0.2">
      <c r="A523" s="48"/>
      <c r="AO523" s="337"/>
    </row>
    <row r="524" spans="1:41" x14ac:dyDescent="0.2">
      <c r="A524" s="48"/>
      <c r="AO524" s="337"/>
    </row>
    <row r="525" spans="1:41" x14ac:dyDescent="0.2">
      <c r="A525" s="48"/>
      <c r="AO525" s="337"/>
    </row>
    <row r="526" spans="1:41" x14ac:dyDescent="0.2">
      <c r="A526" s="48"/>
      <c r="AO526" s="337"/>
    </row>
    <row r="527" spans="1:41" x14ac:dyDescent="0.2">
      <c r="A527" s="48"/>
      <c r="AO527" s="337"/>
    </row>
    <row r="528" spans="1:41" x14ac:dyDescent="0.2">
      <c r="A528" s="48"/>
      <c r="AO528" s="337"/>
    </row>
    <row r="529" spans="1:44" x14ac:dyDescent="0.2">
      <c r="A529" s="48"/>
      <c r="AO529" s="337"/>
    </row>
    <row r="530" spans="1:44" x14ac:dyDescent="0.2">
      <c r="A530" s="48"/>
      <c r="AO530" s="337"/>
    </row>
    <row r="531" spans="1:44" x14ac:dyDescent="0.2">
      <c r="A531" s="48"/>
      <c r="AO531" s="337"/>
    </row>
    <row r="532" spans="1:44" x14ac:dyDescent="0.2">
      <c r="A532" s="48"/>
      <c r="AO532" s="337"/>
    </row>
    <row r="533" spans="1:44" x14ac:dyDescent="0.2">
      <c r="A533" s="48"/>
      <c r="AO533" s="337"/>
    </row>
    <row r="534" spans="1:44" x14ac:dyDescent="0.2">
      <c r="A534" s="48"/>
      <c r="AO534" s="337"/>
    </row>
    <row r="535" spans="1:44" x14ac:dyDescent="0.2">
      <c r="A535" s="48"/>
      <c r="AO535" s="337"/>
    </row>
    <row r="536" spans="1:44" x14ac:dyDescent="0.2">
      <c r="A536" s="48"/>
      <c r="AO536" s="337"/>
    </row>
    <row r="537" spans="1:44" x14ac:dyDescent="0.2">
      <c r="A537" s="48"/>
      <c r="AO537" s="337"/>
    </row>
    <row r="538" spans="1:44" x14ac:dyDescent="0.2">
      <c r="A538" s="48"/>
      <c r="AO538" s="337"/>
    </row>
    <row r="539" spans="1:44" x14ac:dyDescent="0.2">
      <c r="A539" s="48"/>
      <c r="AO539" s="337"/>
    </row>
    <row r="540" spans="1:44" x14ac:dyDescent="0.2">
      <c r="A540" s="48"/>
    </row>
    <row r="541" spans="1:44" x14ac:dyDescent="0.2">
      <c r="A541" s="48"/>
    </row>
    <row r="542" spans="1:44" x14ac:dyDescent="0.2">
      <c r="A542" s="48"/>
    </row>
    <row r="543" spans="1:44" s="337" customFormat="1" x14ac:dyDescent="0.2">
      <c r="A543" s="48"/>
      <c r="C543" s="268"/>
      <c r="D543" s="268"/>
      <c r="E543" s="53"/>
      <c r="F543" s="13"/>
      <c r="G543" s="13"/>
      <c r="H543" s="53"/>
      <c r="I543" s="326"/>
      <c r="J543" s="21"/>
      <c r="K543" s="21"/>
      <c r="L543" s="13"/>
      <c r="M543" s="50"/>
      <c r="N543" s="98"/>
      <c r="O543" s="50"/>
      <c r="P543" s="50"/>
      <c r="Q543" s="300"/>
      <c r="R543" s="21"/>
      <c r="S543" s="13"/>
      <c r="T543" s="13"/>
      <c r="U543" s="21"/>
      <c r="V543" s="21"/>
      <c r="W543" s="21"/>
      <c r="X543" s="264"/>
      <c r="Y543" s="180"/>
      <c r="Z543" s="180"/>
      <c r="AA543" s="50"/>
      <c r="AB543" s="65"/>
      <c r="AC543" s="50"/>
      <c r="AD543" s="50"/>
      <c r="AE543" s="19"/>
      <c r="AF543" s="122"/>
      <c r="AG543" s="121"/>
      <c r="AH543" s="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</row>
    <row r="544" spans="1:44" s="337" customFormat="1" x14ac:dyDescent="0.2">
      <c r="A544" s="48"/>
      <c r="C544" s="268"/>
      <c r="D544" s="268"/>
      <c r="E544" s="53"/>
      <c r="F544" s="13"/>
      <c r="G544" s="13"/>
      <c r="H544" s="53"/>
      <c r="I544" s="326"/>
      <c r="J544" s="21"/>
      <c r="K544" s="21"/>
      <c r="L544" s="13"/>
      <c r="M544" s="50"/>
      <c r="N544" s="98"/>
      <c r="O544" s="50"/>
      <c r="P544" s="50"/>
      <c r="Q544" s="300"/>
      <c r="R544" s="21"/>
      <c r="S544" s="13"/>
      <c r="T544" s="13"/>
      <c r="U544" s="21"/>
      <c r="V544" s="21"/>
      <c r="W544" s="21"/>
      <c r="X544" s="264"/>
      <c r="Y544" s="180"/>
      <c r="Z544" s="180"/>
      <c r="AA544" s="50"/>
      <c r="AB544" s="65"/>
      <c r="AC544" s="50"/>
      <c r="AD544" s="50"/>
      <c r="AE544" s="19"/>
      <c r="AF544" s="122"/>
      <c r="AG544" s="121"/>
      <c r="AH544" s="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</row>
  </sheetData>
  <autoFilter ref="A4:AR67">
    <filterColumn colId="27" showButton="0"/>
    <filterColumn colId="28" showButton="0"/>
    <filterColumn colId="29" showButton="0"/>
  </autoFilter>
  <sortState ref="B6:S46">
    <sortCondition ref="S6:S46"/>
  </sortState>
  <mergeCells count="2">
    <mergeCell ref="AB4:AE4"/>
    <mergeCell ref="D5:E5"/>
  </mergeCells>
  <printOptions horizontalCentered="1" gridLines="1"/>
  <pageMargins left="0" right="0" top="0" bottom="0" header="0" footer="0"/>
  <pageSetup scale="70" fitToHeight="2" orientation="landscape" r:id="rId1"/>
  <headerFooter alignWithMargins="0">
    <oddFooter>&amp;L&amp;F / &amp;A&amp;R&amp;P /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R37"/>
  <sheetViews>
    <sheetView zoomScale="85" workbookViewId="0">
      <selection activeCell="F9" sqref="F9"/>
    </sheetView>
  </sheetViews>
  <sheetFormatPr baseColWidth="10" defaultRowHeight="12.75" x14ac:dyDescent="0.2"/>
  <cols>
    <col min="1" max="1" width="11.7109375" bestFit="1" customWidth="1"/>
    <col min="2" max="2" width="14" customWidth="1"/>
    <col min="3" max="3" width="11.5703125" bestFit="1" customWidth="1"/>
    <col min="4" max="4" width="11.7109375" bestFit="1" customWidth="1"/>
    <col min="5" max="5" width="3.5703125" customWidth="1"/>
    <col min="6" max="8" width="13.140625" bestFit="1" customWidth="1"/>
    <col min="9" max="9" width="11.7109375" bestFit="1" customWidth="1"/>
    <col min="10" max="10" width="3.42578125" customWidth="1"/>
    <col min="11" max="11" width="13.140625" bestFit="1" customWidth="1"/>
    <col min="13" max="15" width="11.5703125" bestFit="1" customWidth="1"/>
  </cols>
  <sheetData>
    <row r="1" spans="1:15" x14ac:dyDescent="0.2">
      <c r="A1" s="116" t="s">
        <v>413</v>
      </c>
    </row>
    <row r="3" spans="1:15" x14ac:dyDescent="0.2">
      <c r="A3" s="73"/>
      <c r="B3" s="73"/>
      <c r="C3" s="73"/>
      <c r="D3" s="73" t="s">
        <v>157</v>
      </c>
    </row>
    <row r="4" spans="1:15" x14ac:dyDescent="0.2">
      <c r="A4" s="73"/>
      <c r="B4" s="73"/>
      <c r="C4" s="73"/>
      <c r="D4" s="73" t="s">
        <v>158</v>
      </c>
    </row>
    <row r="5" spans="1:15" x14ac:dyDescent="0.2">
      <c r="A5" s="73" t="s">
        <v>159</v>
      </c>
      <c r="B5" s="73" t="s">
        <v>159</v>
      </c>
      <c r="C5" s="73" t="s">
        <v>160</v>
      </c>
      <c r="D5" s="73" t="s">
        <v>161</v>
      </c>
      <c r="H5" t="s">
        <v>306</v>
      </c>
      <c r="I5" t="s">
        <v>306</v>
      </c>
      <c r="M5" t="s">
        <v>306</v>
      </c>
      <c r="N5" t="s">
        <v>306</v>
      </c>
    </row>
    <row r="6" spans="1:15" x14ac:dyDescent="0.2">
      <c r="A6" s="73" t="s">
        <v>162</v>
      </c>
      <c r="B6" s="73" t="s">
        <v>163</v>
      </c>
      <c r="C6" s="73" t="s">
        <v>164</v>
      </c>
      <c r="D6" s="73" t="s">
        <v>165</v>
      </c>
      <c r="G6" s="74" t="s">
        <v>304</v>
      </c>
      <c r="H6" t="s">
        <v>166</v>
      </c>
      <c r="I6" t="s">
        <v>382</v>
      </c>
      <c r="L6" s="74" t="s">
        <v>381</v>
      </c>
      <c r="M6" t="s">
        <v>166</v>
      </c>
      <c r="N6" t="s">
        <v>382</v>
      </c>
    </row>
    <row r="8" spans="1:15" x14ac:dyDescent="0.2">
      <c r="G8">
        <f>+G9/2</f>
        <v>2068.1399000000001</v>
      </c>
    </row>
    <row r="9" spans="1:15" x14ac:dyDescent="0.2">
      <c r="A9" s="75">
        <v>0.01</v>
      </c>
      <c r="B9" s="75">
        <v>262120.84</v>
      </c>
      <c r="C9" s="75">
        <v>0</v>
      </c>
      <c r="D9" s="76">
        <v>0.02</v>
      </c>
      <c r="E9" s="75"/>
      <c r="F9" s="302">
        <v>206814</v>
      </c>
      <c r="G9" s="75">
        <f>((+$F$9-$A$9)*$D$9)+$C$9</f>
        <v>4136.2798000000003</v>
      </c>
      <c r="H9" s="77">
        <f>F9+G9</f>
        <v>210950.27979999999</v>
      </c>
      <c r="I9" s="77">
        <f t="shared" ref="I9:I14" si="0">H9*1.16</f>
        <v>244702.32456799998</v>
      </c>
      <c r="K9" s="75"/>
      <c r="L9" s="75">
        <f>(((+F9-A9)*D9)+C9)*50%</f>
        <v>2068.1399000000001</v>
      </c>
      <c r="M9" s="77">
        <f>K9+L9</f>
        <v>2068.1399000000001</v>
      </c>
      <c r="N9" s="77">
        <f>M9*1.15</f>
        <v>2378.3608850000001</v>
      </c>
    </row>
    <row r="10" spans="1:15" x14ac:dyDescent="0.2">
      <c r="A10" s="75">
        <v>262120.85</v>
      </c>
      <c r="B10" s="75">
        <v>314544.95</v>
      </c>
      <c r="C10" s="75">
        <v>5242.33</v>
      </c>
      <c r="D10" s="76">
        <v>0.05</v>
      </c>
      <c r="E10" s="75"/>
      <c r="F10" s="302">
        <v>284791.17</v>
      </c>
      <c r="G10" s="171">
        <f>((+F10-A10)*D10)+C10</f>
        <v>6375.8459999999986</v>
      </c>
      <c r="H10" s="303">
        <f>F10+G10</f>
        <v>291167.016</v>
      </c>
      <c r="I10" s="77">
        <f>H10*1.16</f>
        <v>337753.73855999997</v>
      </c>
      <c r="J10" s="172"/>
      <c r="K10" s="176">
        <f>+M10-L10</f>
        <v>287979.09299999999</v>
      </c>
      <c r="L10" s="75">
        <f>(((+F10-A10)*D10)+C10)*50%</f>
        <v>3187.9229999999993</v>
      </c>
      <c r="M10" s="78">
        <f>+N10/1.16</f>
        <v>291167.016</v>
      </c>
      <c r="N10" s="78">
        <f>+I10</f>
        <v>337753.73855999997</v>
      </c>
      <c r="O10" s="87"/>
    </row>
    <row r="11" spans="1:15" x14ac:dyDescent="0.2">
      <c r="A11" s="75">
        <v>314544.96000000002</v>
      </c>
      <c r="B11" s="75">
        <v>366969.27</v>
      </c>
      <c r="C11" s="75">
        <v>7863.66</v>
      </c>
      <c r="D11" s="76">
        <v>0.1</v>
      </c>
      <c r="E11" s="75"/>
      <c r="F11" s="302">
        <v>295788.86</v>
      </c>
      <c r="G11" s="174">
        <f>((+F11-A11)*D11)+C11</f>
        <v>5988.0499999999965</v>
      </c>
      <c r="H11" s="175">
        <f>F11+G11</f>
        <v>301776.90999999997</v>
      </c>
      <c r="I11" s="77">
        <f t="shared" si="0"/>
        <v>350061.21559999994</v>
      </c>
      <c r="J11" s="172"/>
      <c r="K11" s="173"/>
      <c r="L11" s="75">
        <f>(((+F11-A11)*D11)+C11)*50%</f>
        <v>2994.0249999999983</v>
      </c>
      <c r="M11" s="77">
        <f>K11+L11</f>
        <v>2994.0249999999983</v>
      </c>
      <c r="N11" s="77">
        <f>M11*1.15</f>
        <v>3443.1287499999976</v>
      </c>
      <c r="O11" s="87"/>
    </row>
    <row r="12" spans="1:15" x14ac:dyDescent="0.2">
      <c r="A12" s="75">
        <v>366969.28</v>
      </c>
      <c r="B12" s="75">
        <v>471817.31</v>
      </c>
      <c r="C12" s="75">
        <v>13106.06</v>
      </c>
      <c r="D12" s="76">
        <v>0.15</v>
      </c>
      <c r="E12" s="75"/>
      <c r="F12" s="323">
        <v>401301.52</v>
      </c>
      <c r="G12" s="171">
        <f>((+F12-A12)*D12)+C12</f>
        <v>18255.895999999997</v>
      </c>
      <c r="H12" s="303">
        <f>F12+G12</f>
        <v>419557.41600000003</v>
      </c>
      <c r="I12" s="77">
        <f t="shared" si="0"/>
        <v>486686.60255999997</v>
      </c>
      <c r="J12" s="172"/>
      <c r="K12" s="176"/>
      <c r="L12" s="75">
        <f>(((+F12-A12)*D12)+C12)*50%</f>
        <v>9127.9479999999985</v>
      </c>
      <c r="M12" s="77">
        <f>K12+L12</f>
        <v>9127.9479999999985</v>
      </c>
      <c r="N12" s="77">
        <f>M12*1.15</f>
        <v>10497.140199999998</v>
      </c>
    </row>
    <row r="13" spans="1:15" x14ac:dyDescent="0.2">
      <c r="A13" s="75">
        <v>471817.32</v>
      </c>
      <c r="B13" s="79">
        <v>9999999.9900000002</v>
      </c>
      <c r="C13" s="75">
        <v>28833.24</v>
      </c>
      <c r="D13" s="76">
        <v>0.17</v>
      </c>
      <c r="E13" s="79"/>
      <c r="F13" s="322">
        <v>501125.04</v>
      </c>
      <c r="G13" s="174">
        <f>((+F13-A13)*D13)+C13</f>
        <v>33815.5524</v>
      </c>
      <c r="H13" s="175">
        <f>F13+G13</f>
        <v>534940.59239999996</v>
      </c>
      <c r="I13" s="77">
        <f t="shared" si="0"/>
        <v>620531.08718399995</v>
      </c>
      <c r="J13" s="172"/>
      <c r="K13" s="177"/>
      <c r="L13" s="75">
        <f>(((+F13-A13)*D13)+C13)*50%</f>
        <v>16907.7762</v>
      </c>
      <c r="M13" s="77">
        <f>K13+L13</f>
        <v>16907.7762</v>
      </c>
      <c r="N13" s="77">
        <f>M13*1.15</f>
        <v>19443.942629999998</v>
      </c>
    </row>
    <row r="14" spans="1:15" x14ac:dyDescent="0.2">
      <c r="A14" s="75"/>
      <c r="B14" s="75"/>
      <c r="C14" s="75"/>
      <c r="D14" s="75"/>
      <c r="E14" s="75"/>
      <c r="F14" s="79"/>
      <c r="G14" s="75"/>
      <c r="H14" s="151"/>
      <c r="I14" s="77">
        <f t="shared" si="0"/>
        <v>0</v>
      </c>
    </row>
    <row r="15" spans="1:15" x14ac:dyDescent="0.2">
      <c r="F15" s="151"/>
      <c r="G15" s="75"/>
      <c r="H15" s="151"/>
    </row>
    <row r="16" spans="1:15" x14ac:dyDescent="0.2">
      <c r="A16" s="33" t="s">
        <v>408</v>
      </c>
    </row>
    <row r="17" spans="1:18" x14ac:dyDescent="0.2">
      <c r="A17" s="33" t="s">
        <v>409</v>
      </c>
    </row>
    <row r="18" spans="1:18" x14ac:dyDescent="0.2">
      <c r="A18" s="33" t="s">
        <v>410</v>
      </c>
      <c r="G18" s="87">
        <v>351700</v>
      </c>
      <c r="H18" s="87"/>
    </row>
    <row r="19" spans="1:18" x14ac:dyDescent="0.2">
      <c r="A19" s="33" t="s">
        <v>411</v>
      </c>
      <c r="H19" s="87"/>
    </row>
    <row r="20" spans="1:18" x14ac:dyDescent="0.2">
      <c r="H20" s="151"/>
    </row>
    <row r="21" spans="1:18" x14ac:dyDescent="0.2">
      <c r="F21" s="87"/>
      <c r="G21" t="s">
        <v>175</v>
      </c>
      <c r="H21" s="87">
        <v>288635.67</v>
      </c>
      <c r="I21" s="87">
        <f>+H24-H23-I22</f>
        <v>295851.56175000005</v>
      </c>
      <c r="K21" s="151">
        <f>+H21-553904</f>
        <v>-265268.33</v>
      </c>
    </row>
    <row r="22" spans="1:18" x14ac:dyDescent="0.2">
      <c r="F22" s="87"/>
      <c r="G22" t="s">
        <v>176</v>
      </c>
      <c r="H22" s="87">
        <f>(+H21*5%)</f>
        <v>14431.7835</v>
      </c>
      <c r="I22" s="87">
        <f>+H22/2</f>
        <v>7215.8917499999998</v>
      </c>
      <c r="K22">
        <f>+K21*0.07</f>
        <v>-18568.783100000004</v>
      </c>
    </row>
    <row r="23" spans="1:18" x14ac:dyDescent="0.2">
      <c r="F23" s="87"/>
      <c r="G23" t="s">
        <v>177</v>
      </c>
      <c r="H23" s="87">
        <f>(H21+H22)*0.16</f>
        <v>48490.792560000002</v>
      </c>
      <c r="I23" s="87">
        <f>(I21+I22)*0.16</f>
        <v>48490.792560000009</v>
      </c>
    </row>
    <row r="24" spans="1:18" x14ac:dyDescent="0.2">
      <c r="B24" s="87">
        <f>+B26/1.05</f>
        <v>708210.18062397384</v>
      </c>
      <c r="C24" s="87"/>
      <c r="F24" s="87"/>
      <c r="G24" s="116" t="s">
        <v>178</v>
      </c>
      <c r="H24" s="117">
        <f>SUM(H21:H23)</f>
        <v>351558.24606000003</v>
      </c>
      <c r="I24" s="117">
        <f>SUM(I21:I23)</f>
        <v>351558.24606000009</v>
      </c>
    </row>
    <row r="25" spans="1:18" x14ac:dyDescent="0.2">
      <c r="A25" s="340">
        <v>0.05</v>
      </c>
      <c r="B25" s="87">
        <f>(B26/1.05)*0.05</f>
        <v>35410.509031198693</v>
      </c>
      <c r="C25" s="87" t="e">
        <f>+B25-#REF!</f>
        <v>#REF!</v>
      </c>
    </row>
    <row r="26" spans="1:18" x14ac:dyDescent="0.2">
      <c r="B26" s="117">
        <f>+B28/1.16</f>
        <v>743620.68965517252</v>
      </c>
      <c r="C26" s="87"/>
      <c r="F26" s="87"/>
      <c r="G26" t="s">
        <v>179</v>
      </c>
      <c r="H26" s="307">
        <v>206953.38</v>
      </c>
      <c r="M26" s="87">
        <v>288636</v>
      </c>
      <c r="P26" s="87">
        <f>+M26-M32</f>
        <v>282067.91249999998</v>
      </c>
    </row>
    <row r="27" spans="1:18" x14ac:dyDescent="0.2">
      <c r="A27" s="340">
        <v>0.16</v>
      </c>
      <c r="B27" s="87">
        <f>+B28/1.16*0.16</f>
        <v>118979.31034482761</v>
      </c>
      <c r="C27" s="87"/>
      <c r="F27" s="87"/>
      <c r="G27" s="116" t="s">
        <v>180</v>
      </c>
      <c r="H27" s="117">
        <f>+H21-H26</f>
        <v>81682.289999999979</v>
      </c>
      <c r="M27" s="87">
        <f>+A10</f>
        <v>262120.85</v>
      </c>
      <c r="P27" s="87"/>
    </row>
    <row r="28" spans="1:18" x14ac:dyDescent="0.2">
      <c r="B28" s="323">
        <v>862600</v>
      </c>
      <c r="C28" s="87"/>
      <c r="D28" s="373">
        <v>862600</v>
      </c>
      <c r="F28" s="87"/>
      <c r="M28" s="87">
        <f>+M26-M27</f>
        <v>26515.149999999994</v>
      </c>
      <c r="N28" s="87"/>
      <c r="P28" s="87"/>
    </row>
    <row r="29" spans="1:18" x14ac:dyDescent="0.2">
      <c r="F29" s="87"/>
      <c r="M29" s="469">
        <v>0.05</v>
      </c>
      <c r="N29" s="87"/>
      <c r="P29" s="87">
        <f>P26-N29</f>
        <v>282067.91249999998</v>
      </c>
      <c r="R29" s="87">
        <v>286756.31</v>
      </c>
    </row>
    <row r="30" spans="1:18" x14ac:dyDescent="0.2">
      <c r="F30" s="87"/>
      <c r="H30" s="87">
        <v>252000</v>
      </c>
      <c r="M30" s="87">
        <f>M28*M29</f>
        <v>1325.7574999999997</v>
      </c>
      <c r="N30" s="87"/>
      <c r="P30" s="87">
        <f>+M32</f>
        <v>6568.0874999999996</v>
      </c>
      <c r="R30" s="87">
        <v>7123</v>
      </c>
    </row>
    <row r="31" spans="1:18" x14ac:dyDescent="0.2">
      <c r="F31" s="87">
        <v>240000.83</v>
      </c>
      <c r="G31">
        <v>4826.7519999999986</v>
      </c>
      <c r="H31" s="87">
        <f>+H30/1.16</f>
        <v>217241.37931034484</v>
      </c>
      <c r="M31" s="87">
        <f>+C10</f>
        <v>5242.33</v>
      </c>
      <c r="N31" s="87"/>
      <c r="P31" s="87">
        <f>+P29+P30</f>
        <v>288636</v>
      </c>
      <c r="R31" s="87">
        <f>SUM(R29:R30)</f>
        <v>293879.31</v>
      </c>
    </row>
    <row r="32" spans="1:18" x14ac:dyDescent="0.2">
      <c r="F32" s="87">
        <f>+F31+G32</f>
        <v>242414.20599999998</v>
      </c>
      <c r="G32">
        <f>+G31/2</f>
        <v>2413.3759999999993</v>
      </c>
      <c r="M32" s="87">
        <f>+M30+M31</f>
        <v>6568.0874999999996</v>
      </c>
      <c r="N32" s="87"/>
      <c r="P32" s="87">
        <f>P31*0.16</f>
        <v>46181.760000000002</v>
      </c>
      <c r="R32" s="87">
        <f>R31*0.16</f>
        <v>47020.689599999998</v>
      </c>
    </row>
    <row r="33" spans="6:18" x14ac:dyDescent="0.2">
      <c r="F33" s="87">
        <f>(F32+G32)*1.16</f>
        <v>283999.99511999992</v>
      </c>
      <c r="H33" s="87">
        <f>743620.69-66915.79</f>
        <v>676704.89999999991</v>
      </c>
      <c r="M33" s="87"/>
      <c r="P33" s="87">
        <f>+P31+P32</f>
        <v>334817.76</v>
      </c>
      <c r="R33" s="87">
        <f>+R31+R32</f>
        <v>340899.99959999998</v>
      </c>
    </row>
    <row r="34" spans="6:18" x14ac:dyDescent="0.2">
      <c r="H34" s="87">
        <v>66915.789999999994</v>
      </c>
      <c r="P34" s="87"/>
      <c r="R34" s="87"/>
    </row>
    <row r="35" spans="6:18" x14ac:dyDescent="0.2">
      <c r="H35" s="87">
        <f>SUM(H33:H34)</f>
        <v>743620.69</v>
      </c>
      <c r="P35" s="87"/>
      <c r="R35" s="87"/>
    </row>
    <row r="36" spans="6:18" x14ac:dyDescent="0.2">
      <c r="H36" s="87">
        <f>+H35*0.16</f>
        <v>118979.31039999999</v>
      </c>
      <c r="P36" s="87"/>
    </row>
    <row r="37" spans="6:18" x14ac:dyDescent="0.2">
      <c r="H37" s="151">
        <f>+H35+H36</f>
        <v>862600.0003999999</v>
      </c>
    </row>
  </sheetData>
  <phoneticPr fontId="0" type="noConversion"/>
  <pageMargins left="0.75" right="0.75" top="1" bottom="1" header="0" footer="0"/>
  <pageSetup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37"/>
  <sheetViews>
    <sheetView zoomScale="80" zoomScaleNormal="80" workbookViewId="0">
      <selection activeCell="K44" sqref="K44"/>
    </sheetView>
  </sheetViews>
  <sheetFormatPr baseColWidth="10" defaultRowHeight="12.75" x14ac:dyDescent="0.2"/>
  <cols>
    <col min="1" max="1" width="3.140625" bestFit="1" customWidth="1"/>
    <col min="2" max="2" width="21.42578125" customWidth="1"/>
    <col min="3" max="3" width="5.140625" style="74" customWidth="1"/>
    <col min="4" max="5" width="15.140625" style="87" bestFit="1" customWidth="1"/>
    <col min="6" max="6" width="15" style="87" bestFit="1" customWidth="1"/>
    <col min="7" max="7" width="8.42578125" style="74" customWidth="1"/>
    <col min="8" max="8" width="14.140625" bestFit="1" customWidth="1"/>
    <col min="9" max="9" width="15" customWidth="1"/>
    <col min="10" max="10" width="14.140625" bestFit="1" customWidth="1"/>
    <col min="11" max="11" width="6.140625" customWidth="1"/>
    <col min="12" max="14" width="15" bestFit="1" customWidth="1"/>
  </cols>
  <sheetData>
    <row r="1" spans="1:14" x14ac:dyDescent="0.2">
      <c r="A1" s="33"/>
      <c r="B1" s="116" t="s">
        <v>133</v>
      </c>
    </row>
    <row r="2" spans="1:14" x14ac:dyDescent="0.2">
      <c r="B2" s="116" t="s">
        <v>46</v>
      </c>
    </row>
    <row r="3" spans="1:14" x14ac:dyDescent="0.2">
      <c r="B3" s="116"/>
    </row>
    <row r="4" spans="1:14" x14ac:dyDescent="0.2">
      <c r="B4" s="141" t="s">
        <v>412</v>
      </c>
      <c r="I4">
        <v>601</v>
      </c>
    </row>
    <row r="5" spans="1:14" x14ac:dyDescent="0.2">
      <c r="D5" s="87">
        <v>400</v>
      </c>
      <c r="E5" s="87">
        <v>600</v>
      </c>
      <c r="G5" s="493" t="s">
        <v>284</v>
      </c>
      <c r="H5" s="493"/>
      <c r="I5" s="493"/>
      <c r="J5" s="493"/>
      <c r="K5" s="493" t="s">
        <v>39</v>
      </c>
      <c r="L5" s="493"/>
      <c r="M5" s="493"/>
      <c r="N5" s="493"/>
    </row>
    <row r="6" spans="1:14" x14ac:dyDescent="0.2">
      <c r="B6" s="448" t="s">
        <v>154</v>
      </c>
      <c r="C6" s="448" t="s">
        <v>41</v>
      </c>
      <c r="D6" s="115" t="s">
        <v>42</v>
      </c>
      <c r="E6" s="115" t="s">
        <v>377</v>
      </c>
      <c r="F6" s="115" t="s">
        <v>43</v>
      </c>
      <c r="G6" s="448" t="s">
        <v>41</v>
      </c>
      <c r="H6" s="115" t="s">
        <v>42</v>
      </c>
      <c r="I6" s="115" t="s">
        <v>377</v>
      </c>
      <c r="J6" s="115" t="s">
        <v>43</v>
      </c>
      <c r="K6" s="448" t="s">
        <v>41</v>
      </c>
      <c r="L6" s="115" t="s">
        <v>42</v>
      </c>
      <c r="M6" s="115" t="s">
        <v>377</v>
      </c>
      <c r="N6" s="115" t="s">
        <v>43</v>
      </c>
    </row>
    <row r="7" spans="1:14" x14ac:dyDescent="0.2">
      <c r="B7" t="s">
        <v>35</v>
      </c>
      <c r="C7" s="349"/>
      <c r="D7" s="390"/>
      <c r="E7" s="282"/>
      <c r="F7" s="344">
        <f t="shared" ref="F7:F26" si="0">+D7-E7</f>
        <v>0</v>
      </c>
      <c r="G7" s="349"/>
      <c r="H7" s="282"/>
      <c r="I7" s="310"/>
      <c r="J7" s="87">
        <f>+H7-I7</f>
        <v>0</v>
      </c>
      <c r="K7" s="74">
        <f>+C7+G7</f>
        <v>0</v>
      </c>
      <c r="L7" s="87">
        <f>+D7+H7</f>
        <v>0</v>
      </c>
      <c r="M7" s="87">
        <f>+E7+I7</f>
        <v>0</v>
      </c>
      <c r="N7" s="151">
        <f>+L7-M7</f>
        <v>0</v>
      </c>
    </row>
    <row r="8" spans="1:14" x14ac:dyDescent="0.2">
      <c r="B8" t="s">
        <v>229</v>
      </c>
      <c r="C8" s="349"/>
      <c r="D8" s="390"/>
      <c r="E8" s="282"/>
      <c r="F8" s="344">
        <f t="shared" si="0"/>
        <v>0</v>
      </c>
      <c r="G8" s="349"/>
      <c r="H8" s="282"/>
      <c r="I8" s="310"/>
      <c r="J8" s="87">
        <f t="shared" ref="J8:J25" si="1">+H8-I8</f>
        <v>0</v>
      </c>
      <c r="K8" s="74">
        <f t="shared" ref="K8:K26" si="2">+C8+G8</f>
        <v>0</v>
      </c>
      <c r="L8" s="87">
        <f t="shared" ref="L8:L25" si="3">+D8+H8</f>
        <v>0</v>
      </c>
      <c r="M8" s="87">
        <f t="shared" ref="M8:M25" si="4">+E8+I8</f>
        <v>0</v>
      </c>
      <c r="N8" s="151">
        <f t="shared" ref="N8:N25" si="5">+L8-M8</f>
        <v>0</v>
      </c>
    </row>
    <row r="9" spans="1:14" x14ac:dyDescent="0.2">
      <c r="B9" t="s">
        <v>379</v>
      </c>
      <c r="C9" s="349"/>
      <c r="D9" s="344"/>
      <c r="E9" s="282"/>
      <c r="F9" s="344">
        <f t="shared" si="0"/>
        <v>0</v>
      </c>
      <c r="G9" s="349"/>
      <c r="H9" s="282"/>
      <c r="I9" s="282"/>
      <c r="J9" s="87">
        <f t="shared" si="1"/>
        <v>0</v>
      </c>
      <c r="K9" s="74">
        <f t="shared" si="2"/>
        <v>0</v>
      </c>
      <c r="L9" s="87">
        <f t="shared" si="3"/>
        <v>0</v>
      </c>
      <c r="M9" s="87">
        <f t="shared" si="4"/>
        <v>0</v>
      </c>
      <c r="N9" s="151">
        <f t="shared" si="5"/>
        <v>0</v>
      </c>
    </row>
    <row r="10" spans="1:14" x14ac:dyDescent="0.2">
      <c r="B10" t="s">
        <v>30</v>
      </c>
      <c r="C10" s="349"/>
      <c r="D10" s="390"/>
      <c r="E10" s="282"/>
      <c r="F10" s="344">
        <f t="shared" si="0"/>
        <v>0</v>
      </c>
      <c r="G10" s="349"/>
      <c r="H10" s="282"/>
      <c r="I10" s="310"/>
      <c r="J10" s="87">
        <f t="shared" si="1"/>
        <v>0</v>
      </c>
      <c r="K10" s="74">
        <f t="shared" si="2"/>
        <v>0</v>
      </c>
      <c r="L10" s="87">
        <f t="shared" si="3"/>
        <v>0</v>
      </c>
      <c r="M10" s="87">
        <f t="shared" si="4"/>
        <v>0</v>
      </c>
      <c r="N10" s="151">
        <f t="shared" si="5"/>
        <v>0</v>
      </c>
    </row>
    <row r="11" spans="1:14" x14ac:dyDescent="0.2">
      <c r="B11" t="s">
        <v>48</v>
      </c>
      <c r="C11" s="349"/>
      <c r="D11" s="344"/>
      <c r="E11" s="282"/>
      <c r="F11" s="344">
        <f t="shared" si="0"/>
        <v>0</v>
      </c>
      <c r="G11" s="349"/>
      <c r="H11" s="282"/>
      <c r="I11" s="282"/>
      <c r="J11" s="87">
        <f t="shared" si="1"/>
        <v>0</v>
      </c>
      <c r="K11" s="74">
        <f t="shared" si="2"/>
        <v>0</v>
      </c>
      <c r="L11" s="87">
        <f t="shared" si="3"/>
        <v>0</v>
      </c>
      <c r="M11" s="87">
        <f t="shared" si="4"/>
        <v>0</v>
      </c>
      <c r="N11" s="151">
        <f t="shared" si="5"/>
        <v>0</v>
      </c>
    </row>
    <row r="12" spans="1:14" x14ac:dyDescent="0.2">
      <c r="B12" t="s">
        <v>231</v>
      </c>
      <c r="C12" s="349"/>
      <c r="D12" s="344"/>
      <c r="E12" s="282"/>
      <c r="F12" s="344">
        <f t="shared" si="0"/>
        <v>0</v>
      </c>
      <c r="G12" s="349"/>
      <c r="H12" s="282"/>
      <c r="I12" s="282"/>
      <c r="J12" s="87">
        <f t="shared" si="1"/>
        <v>0</v>
      </c>
      <c r="K12" s="74">
        <f t="shared" si="2"/>
        <v>0</v>
      </c>
      <c r="L12" s="87">
        <f t="shared" si="3"/>
        <v>0</v>
      </c>
      <c r="M12" s="87">
        <f t="shared" si="4"/>
        <v>0</v>
      </c>
      <c r="N12" s="151">
        <f t="shared" si="5"/>
        <v>0</v>
      </c>
    </row>
    <row r="13" spans="1:14" x14ac:dyDescent="0.2">
      <c r="B13" t="s">
        <v>283</v>
      </c>
      <c r="C13" s="349"/>
      <c r="D13" s="344"/>
      <c r="E13" s="282"/>
      <c r="F13" s="344">
        <f t="shared" si="0"/>
        <v>0</v>
      </c>
      <c r="G13" s="349"/>
      <c r="H13" s="282"/>
      <c r="I13" s="282"/>
      <c r="J13" s="87">
        <f t="shared" si="1"/>
        <v>0</v>
      </c>
      <c r="K13" s="74">
        <f t="shared" si="2"/>
        <v>0</v>
      </c>
      <c r="L13" s="87">
        <f t="shared" si="3"/>
        <v>0</v>
      </c>
      <c r="M13" s="87">
        <f t="shared" si="4"/>
        <v>0</v>
      </c>
      <c r="N13" s="151">
        <f t="shared" si="5"/>
        <v>0</v>
      </c>
    </row>
    <row r="14" spans="1:14" x14ac:dyDescent="0.2">
      <c r="B14" t="s">
        <v>228</v>
      </c>
      <c r="C14" s="349"/>
      <c r="D14" s="390"/>
      <c r="E14" s="282"/>
      <c r="F14" s="344">
        <f t="shared" si="0"/>
        <v>0</v>
      </c>
      <c r="G14" s="349"/>
      <c r="H14" s="310"/>
      <c r="I14" s="310"/>
      <c r="J14" s="87">
        <f t="shared" si="1"/>
        <v>0</v>
      </c>
      <c r="K14" s="74">
        <f t="shared" si="2"/>
        <v>0</v>
      </c>
      <c r="L14" s="87">
        <f t="shared" si="3"/>
        <v>0</v>
      </c>
      <c r="M14" s="87">
        <f t="shared" si="4"/>
        <v>0</v>
      </c>
      <c r="N14" s="151">
        <f t="shared" si="5"/>
        <v>0</v>
      </c>
    </row>
    <row r="15" spans="1:14" x14ac:dyDescent="0.2">
      <c r="B15" t="s">
        <v>76</v>
      </c>
      <c r="C15" s="349"/>
      <c r="D15" s="344"/>
      <c r="E15" s="282"/>
      <c r="F15" s="344">
        <f t="shared" si="0"/>
        <v>0</v>
      </c>
      <c r="G15" s="349"/>
      <c r="H15" s="282"/>
      <c r="I15" s="282"/>
      <c r="J15" s="87">
        <f t="shared" si="1"/>
        <v>0</v>
      </c>
      <c r="K15" s="74">
        <f t="shared" si="2"/>
        <v>0</v>
      </c>
      <c r="L15" s="87">
        <f t="shared" si="3"/>
        <v>0</v>
      </c>
      <c r="M15" s="87">
        <f t="shared" si="4"/>
        <v>0</v>
      </c>
      <c r="N15" s="151">
        <f t="shared" si="5"/>
        <v>0</v>
      </c>
    </row>
    <row r="16" spans="1:14" x14ac:dyDescent="0.2">
      <c r="B16" t="s">
        <v>380</v>
      </c>
      <c r="C16" s="349"/>
      <c r="D16" s="390"/>
      <c r="E16" s="282"/>
      <c r="F16" s="344">
        <f t="shared" si="0"/>
        <v>0</v>
      </c>
      <c r="G16" s="349"/>
      <c r="H16" s="310"/>
      <c r="I16" s="310"/>
      <c r="J16" s="87">
        <f t="shared" si="1"/>
        <v>0</v>
      </c>
      <c r="K16" s="74">
        <f t="shared" si="2"/>
        <v>0</v>
      </c>
      <c r="L16" s="87">
        <f t="shared" si="3"/>
        <v>0</v>
      </c>
      <c r="M16" s="87">
        <f t="shared" si="4"/>
        <v>0</v>
      </c>
      <c r="N16" s="151">
        <f t="shared" si="5"/>
        <v>0</v>
      </c>
    </row>
    <row r="17" spans="2:14" x14ac:dyDescent="0.2">
      <c r="B17" t="s">
        <v>44</v>
      </c>
      <c r="C17" s="349"/>
      <c r="D17" s="390"/>
      <c r="E17" s="282"/>
      <c r="F17" s="344">
        <f t="shared" si="0"/>
        <v>0</v>
      </c>
      <c r="G17" s="349"/>
      <c r="H17" s="282"/>
      <c r="I17" s="282"/>
      <c r="J17" s="87">
        <f t="shared" si="1"/>
        <v>0</v>
      </c>
      <c r="K17" s="74">
        <f t="shared" si="2"/>
        <v>0</v>
      </c>
      <c r="L17" s="87">
        <f t="shared" si="3"/>
        <v>0</v>
      </c>
      <c r="M17" s="87">
        <f t="shared" si="4"/>
        <v>0</v>
      </c>
      <c r="N17" s="151">
        <f t="shared" si="5"/>
        <v>0</v>
      </c>
    </row>
    <row r="18" spans="2:14" x14ac:dyDescent="0.2">
      <c r="B18" t="s">
        <v>383</v>
      </c>
      <c r="C18" s="349"/>
      <c r="D18" s="390"/>
      <c r="E18" s="282"/>
      <c r="F18" s="344">
        <f t="shared" si="0"/>
        <v>0</v>
      </c>
      <c r="G18" s="349"/>
      <c r="H18" s="310"/>
      <c r="I18" s="310"/>
      <c r="J18" s="87">
        <f t="shared" si="1"/>
        <v>0</v>
      </c>
      <c r="K18" s="74">
        <f t="shared" si="2"/>
        <v>0</v>
      </c>
      <c r="L18" s="87">
        <f t="shared" si="3"/>
        <v>0</v>
      </c>
      <c r="M18" s="87">
        <f t="shared" si="4"/>
        <v>0</v>
      </c>
      <c r="N18" s="151">
        <f t="shared" si="5"/>
        <v>0</v>
      </c>
    </row>
    <row r="19" spans="2:14" x14ac:dyDescent="0.2">
      <c r="B19" t="s">
        <v>226</v>
      </c>
      <c r="C19" s="349"/>
      <c r="D19" s="390"/>
      <c r="E19" s="282"/>
      <c r="F19" s="344">
        <f t="shared" si="0"/>
        <v>0</v>
      </c>
      <c r="G19" s="349"/>
      <c r="H19" s="310"/>
      <c r="I19" s="310"/>
      <c r="J19" s="87">
        <f t="shared" si="1"/>
        <v>0</v>
      </c>
      <c r="K19" s="74">
        <f t="shared" si="2"/>
        <v>0</v>
      </c>
      <c r="L19" s="87">
        <f t="shared" si="3"/>
        <v>0</v>
      </c>
      <c r="M19" s="87">
        <f t="shared" si="4"/>
        <v>0</v>
      </c>
      <c r="N19" s="151">
        <f t="shared" si="5"/>
        <v>0</v>
      </c>
    </row>
    <row r="20" spans="2:14" x14ac:dyDescent="0.2">
      <c r="B20" t="s">
        <v>224</v>
      </c>
      <c r="C20" s="349"/>
      <c r="D20" s="390"/>
      <c r="E20" s="282"/>
      <c r="F20" s="344">
        <f t="shared" si="0"/>
        <v>0</v>
      </c>
      <c r="G20" s="349"/>
      <c r="H20" s="282"/>
      <c r="I20" s="282"/>
      <c r="J20" s="87">
        <f t="shared" si="1"/>
        <v>0</v>
      </c>
      <c r="K20" s="74">
        <f t="shared" si="2"/>
        <v>0</v>
      </c>
      <c r="L20" s="87">
        <f t="shared" si="3"/>
        <v>0</v>
      </c>
      <c r="M20" s="87">
        <f t="shared" si="4"/>
        <v>0</v>
      </c>
      <c r="N20" s="151">
        <f t="shared" si="5"/>
        <v>0</v>
      </c>
    </row>
    <row r="21" spans="2:14" x14ac:dyDescent="0.2">
      <c r="B21" t="s">
        <v>97</v>
      </c>
      <c r="C21" s="349"/>
      <c r="D21" s="390"/>
      <c r="E21" s="282"/>
      <c r="F21" s="344">
        <f t="shared" si="0"/>
        <v>0</v>
      </c>
      <c r="G21" s="349"/>
      <c r="H21" s="282"/>
      <c r="I21" s="282"/>
      <c r="J21" s="87">
        <f t="shared" si="1"/>
        <v>0</v>
      </c>
      <c r="K21" s="74">
        <f t="shared" si="2"/>
        <v>0</v>
      </c>
      <c r="L21" s="87">
        <f t="shared" si="3"/>
        <v>0</v>
      </c>
      <c r="M21" s="87">
        <f t="shared" si="4"/>
        <v>0</v>
      </c>
      <c r="N21" s="151">
        <f t="shared" si="5"/>
        <v>0</v>
      </c>
    </row>
    <row r="22" spans="2:14" x14ac:dyDescent="0.2">
      <c r="B22" t="s">
        <v>98</v>
      </c>
      <c r="C22" s="349"/>
      <c r="D22" s="344"/>
      <c r="E22" s="282"/>
      <c r="F22" s="344">
        <f t="shared" si="0"/>
        <v>0</v>
      </c>
      <c r="G22" s="349"/>
      <c r="H22" s="282"/>
      <c r="I22" s="282"/>
      <c r="J22" s="87">
        <f t="shared" si="1"/>
        <v>0</v>
      </c>
      <c r="K22" s="74">
        <f t="shared" si="2"/>
        <v>0</v>
      </c>
      <c r="L22" s="87">
        <f t="shared" si="3"/>
        <v>0</v>
      </c>
      <c r="M22" s="87">
        <f t="shared" si="4"/>
        <v>0</v>
      </c>
      <c r="N22" s="151">
        <f t="shared" si="5"/>
        <v>0</v>
      </c>
    </row>
    <row r="23" spans="2:14" x14ac:dyDescent="0.2">
      <c r="B23" t="s">
        <v>302</v>
      </c>
      <c r="C23" s="349"/>
      <c r="D23" s="390"/>
      <c r="E23" s="282"/>
      <c r="F23" s="344">
        <f t="shared" si="0"/>
        <v>0</v>
      </c>
      <c r="G23" s="349"/>
      <c r="H23" s="282"/>
      <c r="I23" s="282"/>
      <c r="J23" s="87">
        <f t="shared" si="1"/>
        <v>0</v>
      </c>
      <c r="K23" s="74">
        <f t="shared" si="2"/>
        <v>0</v>
      </c>
      <c r="L23" s="87">
        <f t="shared" si="3"/>
        <v>0</v>
      </c>
      <c r="M23" s="87">
        <f t="shared" si="4"/>
        <v>0</v>
      </c>
      <c r="N23" s="151">
        <f t="shared" si="5"/>
        <v>0</v>
      </c>
    </row>
    <row r="24" spans="2:14" x14ac:dyDescent="0.2">
      <c r="B24" t="s">
        <v>136</v>
      </c>
      <c r="C24" s="349"/>
      <c r="D24" s="344"/>
      <c r="E24" s="282"/>
      <c r="F24" s="344">
        <f t="shared" si="0"/>
        <v>0</v>
      </c>
      <c r="G24" s="349"/>
      <c r="H24" s="282"/>
      <c r="I24" s="282"/>
      <c r="J24" s="87">
        <f t="shared" si="1"/>
        <v>0</v>
      </c>
      <c r="K24" s="74">
        <f t="shared" si="2"/>
        <v>0</v>
      </c>
      <c r="L24" s="87">
        <f t="shared" si="3"/>
        <v>0</v>
      </c>
      <c r="M24" s="87">
        <f t="shared" si="4"/>
        <v>0</v>
      </c>
      <c r="N24" s="151">
        <f t="shared" si="5"/>
        <v>0</v>
      </c>
    </row>
    <row r="25" spans="2:14" x14ac:dyDescent="0.2">
      <c r="B25" t="s">
        <v>227</v>
      </c>
      <c r="C25" s="349"/>
      <c r="D25" s="344"/>
      <c r="E25" s="310"/>
      <c r="F25" s="344">
        <f t="shared" si="0"/>
        <v>0</v>
      </c>
      <c r="G25" s="349"/>
      <c r="H25" s="390"/>
      <c r="I25" s="282"/>
      <c r="J25" s="87">
        <f t="shared" si="1"/>
        <v>0</v>
      </c>
      <c r="K25" s="74">
        <f t="shared" si="2"/>
        <v>0</v>
      </c>
      <c r="L25" s="87">
        <f t="shared" si="3"/>
        <v>0</v>
      </c>
      <c r="M25" s="87">
        <f t="shared" si="4"/>
        <v>0</v>
      </c>
      <c r="N25" s="151">
        <f t="shared" si="5"/>
        <v>0</v>
      </c>
    </row>
    <row r="26" spans="2:14" x14ac:dyDescent="0.2">
      <c r="B26" t="s">
        <v>63</v>
      </c>
      <c r="E26" s="282"/>
      <c r="F26" s="344">
        <f t="shared" si="0"/>
        <v>0</v>
      </c>
      <c r="H26" s="87"/>
      <c r="I26" s="87"/>
      <c r="J26" s="87"/>
      <c r="K26" s="74">
        <f t="shared" si="2"/>
        <v>0</v>
      </c>
      <c r="L26" s="87">
        <f>+D26+H26</f>
        <v>0</v>
      </c>
      <c r="M26" s="87">
        <f>+E26+I26</f>
        <v>0</v>
      </c>
      <c r="N26" s="151">
        <f>+L26-M26</f>
        <v>0</v>
      </c>
    </row>
    <row r="27" spans="2:14" x14ac:dyDescent="0.2">
      <c r="B27" s="116" t="s">
        <v>45</v>
      </c>
      <c r="C27" s="448">
        <f>SUM(C7:C26)</f>
        <v>0</v>
      </c>
      <c r="D27" s="255">
        <f>SUM(D7:D26)</f>
        <v>0</v>
      </c>
      <c r="E27" s="255">
        <f>SUM(E7:E26)</f>
        <v>0</v>
      </c>
      <c r="F27" s="117">
        <f>SUM(F7:F26)</f>
        <v>0</v>
      </c>
      <c r="G27" s="448"/>
      <c r="H27" s="255">
        <f>SUM(H7:H26)</f>
        <v>0</v>
      </c>
      <c r="I27" s="255">
        <f t="shared" ref="I27:N27" si="6">SUM(I7:I26)</f>
        <v>0</v>
      </c>
      <c r="J27" s="117">
        <f t="shared" si="6"/>
        <v>0</v>
      </c>
      <c r="K27" s="448">
        <f t="shared" si="6"/>
        <v>0</v>
      </c>
      <c r="L27" s="255">
        <f t="shared" si="6"/>
        <v>0</v>
      </c>
      <c r="M27" s="255">
        <f t="shared" si="6"/>
        <v>0</v>
      </c>
      <c r="N27" s="117">
        <f t="shared" si="6"/>
        <v>0</v>
      </c>
    </row>
    <row r="28" spans="2:14" x14ac:dyDescent="0.2">
      <c r="B28" t="s">
        <v>61</v>
      </c>
      <c r="C28" s="317"/>
      <c r="D28" s="319"/>
      <c r="E28" s="460"/>
      <c r="F28" s="416"/>
      <c r="H28" s="319"/>
      <c r="I28" s="318"/>
      <c r="J28" s="87"/>
    </row>
    <row r="29" spans="2:14" x14ac:dyDescent="0.2">
      <c r="B29" s="116" t="s">
        <v>230</v>
      </c>
      <c r="C29" s="448">
        <f>+C27+G27</f>
        <v>0</v>
      </c>
      <c r="D29" s="117">
        <f>+D28-D27</f>
        <v>0</v>
      </c>
      <c r="E29" s="117">
        <f>+E27-E28</f>
        <v>0</v>
      </c>
      <c r="F29" s="117"/>
      <c r="G29" s="448"/>
      <c r="H29" s="117"/>
      <c r="I29" s="117">
        <f>+I27-I28</f>
        <v>0</v>
      </c>
      <c r="J29" s="116"/>
      <c r="K29" s="116"/>
      <c r="L29" s="117"/>
      <c r="M29" s="117"/>
      <c r="N29" s="116"/>
    </row>
    <row r="30" spans="2:14" x14ac:dyDescent="0.2">
      <c r="B30" s="116"/>
      <c r="C30" s="448"/>
      <c r="D30" s="117" t="s">
        <v>0</v>
      </c>
      <c r="E30" s="117"/>
      <c r="F30" s="117"/>
      <c r="G30" s="448"/>
      <c r="H30" s="116"/>
      <c r="I30" s="116"/>
      <c r="J30" s="116"/>
      <c r="K30" s="116"/>
      <c r="L30" s="292"/>
      <c r="M30" s="292"/>
      <c r="N30" s="116"/>
    </row>
    <row r="31" spans="2:14" x14ac:dyDescent="0.2">
      <c r="B31" s="33" t="s">
        <v>405</v>
      </c>
      <c r="C31" s="341"/>
      <c r="D31" s="342"/>
      <c r="E31" s="342"/>
      <c r="F31" s="87">
        <f>+D31-E31</f>
        <v>0</v>
      </c>
      <c r="G31" s="308"/>
      <c r="H31" s="245"/>
      <c r="I31" s="415"/>
      <c r="J31" s="116"/>
      <c r="K31" s="116"/>
      <c r="L31" s="116"/>
      <c r="M31" s="116"/>
      <c r="N31" s="116"/>
    </row>
    <row r="32" spans="2:14" x14ac:dyDescent="0.2">
      <c r="B32" t="s">
        <v>168</v>
      </c>
      <c r="C32" s="30"/>
      <c r="D32" s="282"/>
      <c r="E32" s="354"/>
      <c r="F32" s="87">
        <f>+D32-E32</f>
        <v>0</v>
      </c>
      <c r="G32" s="308"/>
      <c r="H32" s="63"/>
      <c r="I32" s="63"/>
      <c r="J32" s="292"/>
      <c r="K32" s="116"/>
      <c r="L32" s="116"/>
      <c r="M32" s="116"/>
      <c r="N32" s="116"/>
    </row>
    <row r="33" spans="2:14" x14ac:dyDescent="0.2">
      <c r="B33" t="s">
        <v>169</v>
      </c>
      <c r="D33" s="344"/>
      <c r="E33" s="344"/>
      <c r="F33" s="87">
        <f>+D33-E33</f>
        <v>0</v>
      </c>
      <c r="G33" s="281"/>
      <c r="H33" s="87"/>
      <c r="I33" s="87"/>
      <c r="J33" s="87"/>
      <c r="L33" s="87"/>
    </row>
    <row r="34" spans="2:14" x14ac:dyDescent="0.2">
      <c r="B34" s="116" t="s">
        <v>170</v>
      </c>
      <c r="C34" s="448">
        <f>SUM(C31:C33)</f>
        <v>0</v>
      </c>
      <c r="D34" s="255">
        <f>SUM(D31:D33)</f>
        <v>0</v>
      </c>
      <c r="E34" s="255">
        <f>SUM(E31:E33)</f>
        <v>0</v>
      </c>
      <c r="F34" s="117">
        <f>SUM(F31:F33)</f>
        <v>0</v>
      </c>
      <c r="G34" s="308"/>
      <c r="H34" s="292"/>
      <c r="I34" s="116"/>
      <c r="J34" s="116"/>
      <c r="K34" s="116"/>
      <c r="L34" s="116"/>
      <c r="M34" s="116"/>
      <c r="N34" s="116"/>
    </row>
    <row r="35" spans="2:14" x14ac:dyDescent="0.2">
      <c r="D35" s="319"/>
      <c r="E35" s="319"/>
      <c r="F35" s="416"/>
      <c r="H35" s="116" t="s">
        <v>9</v>
      </c>
      <c r="I35" s="151">
        <f>+E34-E35</f>
        <v>0</v>
      </c>
    </row>
    <row r="36" spans="2:14" x14ac:dyDescent="0.2">
      <c r="B36" s="116" t="s">
        <v>130</v>
      </c>
      <c r="C36" s="448">
        <f>+C29+C34</f>
        <v>0</v>
      </c>
      <c r="D36" s="291">
        <f>+D27+D34+H27</f>
        <v>0</v>
      </c>
      <c r="E36" s="291">
        <f>+E27+E34+I27</f>
        <v>0</v>
      </c>
      <c r="F36" s="117">
        <f>+F34+F27+J27</f>
        <v>0</v>
      </c>
      <c r="G36" s="448"/>
      <c r="H36" s="116"/>
      <c r="I36" s="292"/>
      <c r="J36" s="116"/>
      <c r="K36" s="116"/>
      <c r="L36" s="116"/>
      <c r="M36" s="116"/>
      <c r="N36" s="116"/>
    </row>
    <row r="37" spans="2:14" x14ac:dyDescent="0.2">
      <c r="B37" s="116"/>
    </row>
  </sheetData>
  <mergeCells count="2">
    <mergeCell ref="G5:J5"/>
    <mergeCell ref="K5:N5"/>
  </mergeCells>
  <phoneticPr fontId="0" type="noConversion"/>
  <printOptions gridLines="1"/>
  <pageMargins left="0.43307086614173229" right="0.43307086614173229" top="0.6692913385826772" bottom="0.98425196850393704" header="0" footer="0"/>
  <pageSetup scale="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12</vt:i4>
      </vt:variant>
    </vt:vector>
  </HeadingPairs>
  <TitlesOfParts>
    <vt:vector size="17" baseType="lpstr">
      <vt:lpstr>SEPT (2)</vt:lpstr>
      <vt:lpstr>DICIEMBRE</vt:lpstr>
      <vt:lpstr>ENERO</vt:lpstr>
      <vt:lpstr>TARIFAS</vt:lpstr>
      <vt:lpstr>EDOFIN TOY</vt:lpstr>
      <vt:lpstr>DICIEMBRE!Área_de_impresión</vt:lpstr>
      <vt:lpstr>'EDOFIN TOY'!Área_de_impresión</vt:lpstr>
      <vt:lpstr>ENERO!Área_de_impresión</vt:lpstr>
      <vt:lpstr>'SEPT (2)'!Área_de_impresión</vt:lpstr>
      <vt:lpstr>CF</vt:lpstr>
      <vt:lpstr>LI</vt:lpstr>
      <vt:lpstr>LS</vt:lpstr>
      <vt:lpstr>TARIFA</vt:lpstr>
      <vt:lpstr>TASA</vt:lpstr>
      <vt:lpstr>DICIEMBRE!Títulos_a_imprimir</vt:lpstr>
      <vt:lpstr>ENERO!Títulos_a_imprimir</vt:lpstr>
      <vt:lpstr>'SEPT (2)'!Títulos_a_imprimir</vt:lpstr>
    </vt:vector>
  </TitlesOfParts>
  <Company>Queretaro Motors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Bethy Solis</dc:creator>
  <cp:lastModifiedBy>QMContabilidad12</cp:lastModifiedBy>
  <cp:lastPrinted>2018-02-14T23:44:56Z</cp:lastPrinted>
  <dcterms:created xsi:type="dcterms:W3CDTF">2004-05-11T20:52:47Z</dcterms:created>
  <dcterms:modified xsi:type="dcterms:W3CDTF">2018-02-15T00:15:20Z</dcterms:modified>
</cp:coreProperties>
</file>