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INFORMATIVAS 2016/"/>
    </mc:Choice>
  </mc:AlternateContent>
  <bookViews>
    <workbookView xWindow="0" yWindow="0" windowWidth="21600" windowHeight="9135" activeTab="2"/>
  </bookViews>
  <sheets>
    <sheet name="CONCENTRADO" sheetId="1" r:id="rId1"/>
    <sheet name="EDO DE RES" sheetId="2" r:id="rId2"/>
    <sheet name="OI y OG" sheetId="3" r:id="rId3"/>
    <sheet name="ISAN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3" l="1"/>
  <c r="O45" i="3"/>
  <c r="O22" i="3"/>
  <c r="N39" i="3"/>
  <c r="M39" i="3"/>
  <c r="L39" i="3"/>
  <c r="K39" i="3"/>
  <c r="J39" i="3"/>
  <c r="I39" i="3"/>
  <c r="H39" i="3"/>
  <c r="G39" i="3"/>
  <c r="F39" i="3"/>
  <c r="E39" i="3"/>
  <c r="D39" i="3"/>
  <c r="D46" i="3" s="1"/>
  <c r="C39" i="3"/>
  <c r="O38" i="3"/>
  <c r="O39" i="3" s="1"/>
  <c r="C67" i="2"/>
  <c r="B67" i="2"/>
  <c r="V43" i="1" l="1"/>
  <c r="R44" i="1"/>
  <c r="R43" i="1"/>
  <c r="N43" i="1"/>
  <c r="J44" i="1"/>
  <c r="J43" i="1"/>
  <c r="F43" i="1"/>
  <c r="V39" i="1"/>
  <c r="V37" i="1"/>
  <c r="W33" i="1"/>
  <c r="V33" i="1"/>
  <c r="R39" i="1"/>
  <c r="R38" i="1"/>
  <c r="R37" i="1"/>
  <c r="R34" i="1"/>
  <c r="R33" i="1"/>
  <c r="N40" i="1"/>
  <c r="N39" i="1"/>
  <c r="N38" i="1"/>
  <c r="N37" i="1"/>
  <c r="O33" i="1"/>
  <c r="N33" i="1"/>
  <c r="N34" i="1"/>
  <c r="J40" i="1"/>
  <c r="J39" i="1"/>
  <c r="J37" i="1"/>
  <c r="J34" i="1"/>
  <c r="J33" i="1"/>
  <c r="F40" i="1"/>
  <c r="F39" i="1"/>
  <c r="F38" i="1"/>
  <c r="F37" i="1"/>
  <c r="F34" i="1"/>
  <c r="F33" i="1"/>
  <c r="B43" i="1"/>
  <c r="V20" i="1"/>
  <c r="R20" i="1"/>
  <c r="B40" i="1" l="1"/>
  <c r="B39" i="1"/>
  <c r="B37" i="1"/>
  <c r="B34" i="1"/>
  <c r="B33" i="1"/>
  <c r="N10" i="1"/>
  <c r="N20" i="1"/>
  <c r="N21" i="1"/>
  <c r="J21" i="1"/>
  <c r="J20" i="1"/>
  <c r="F20" i="1"/>
  <c r="V16" i="1"/>
  <c r="V14" i="1"/>
  <c r="V11" i="1"/>
  <c r="V10" i="1"/>
  <c r="R17" i="1"/>
  <c r="R16" i="1"/>
  <c r="R14" i="1"/>
  <c r="R11" i="1"/>
  <c r="R10" i="1"/>
  <c r="N16" i="1"/>
  <c r="N14" i="1"/>
  <c r="J16" i="1"/>
  <c r="J14" i="1"/>
  <c r="J11" i="1"/>
  <c r="J10" i="1"/>
  <c r="V46" i="1"/>
  <c r="W39" i="1"/>
  <c r="W37" i="1"/>
  <c r="R46" i="1"/>
  <c r="S43" i="1"/>
  <c r="S39" i="1"/>
  <c r="S37" i="1"/>
  <c r="S33" i="1"/>
  <c r="N46" i="1"/>
  <c r="O43" i="1"/>
  <c r="O39" i="1"/>
  <c r="O37" i="1"/>
  <c r="J46" i="1"/>
  <c r="K43" i="1"/>
  <c r="K39" i="1"/>
  <c r="K37" i="1"/>
  <c r="K33" i="1"/>
  <c r="N11" i="1" l="1"/>
  <c r="V34" i="1" l="1"/>
  <c r="G43" i="1" l="1"/>
  <c r="C43" i="1"/>
  <c r="F46" i="1"/>
  <c r="G39" i="1"/>
  <c r="H39" i="1" s="1"/>
  <c r="G37" i="1"/>
  <c r="G33" i="1"/>
  <c r="B46" i="1"/>
  <c r="C39" i="1"/>
  <c r="D39" i="1"/>
  <c r="C37" i="1"/>
  <c r="C33" i="1"/>
  <c r="V23" i="1"/>
  <c r="W20" i="1"/>
  <c r="W16" i="1"/>
  <c r="X16" i="1" s="1"/>
  <c r="W14" i="1"/>
  <c r="X14" i="1" s="1"/>
  <c r="W10" i="1"/>
  <c r="R23" i="1"/>
  <c r="S20" i="1"/>
  <c r="S16" i="1"/>
  <c r="S14" i="1"/>
  <c r="T14" i="1" s="1"/>
  <c r="S10" i="1"/>
  <c r="T10" i="1" s="1"/>
  <c r="N23" i="1"/>
  <c r="O20" i="1"/>
  <c r="K20" i="1"/>
  <c r="O16" i="1"/>
  <c r="P16" i="1" s="1"/>
  <c r="O14" i="1"/>
  <c r="O10" i="1"/>
  <c r="P10" i="1" s="1"/>
  <c r="J23" i="1"/>
  <c r="K16" i="1"/>
  <c r="K14" i="1"/>
  <c r="L14" i="1" s="1"/>
  <c r="K10" i="1"/>
  <c r="V45" i="1"/>
  <c r="V47" i="1" s="1"/>
  <c r="R45" i="1"/>
  <c r="R47" i="1" s="1"/>
  <c r="X39" i="1"/>
  <c r="S45" i="1"/>
  <c r="S47" i="1" s="1"/>
  <c r="X37" i="1"/>
  <c r="T37" i="1"/>
  <c r="X35" i="1"/>
  <c r="T35" i="1"/>
  <c r="X33" i="1"/>
  <c r="T33" i="1"/>
  <c r="O45" i="1"/>
  <c r="O47" i="1" s="1"/>
  <c r="K45" i="1"/>
  <c r="K47" i="1" s="1"/>
  <c r="P43" i="1"/>
  <c r="L43" i="1"/>
  <c r="F45" i="1"/>
  <c r="B45" i="1"/>
  <c r="P39" i="1"/>
  <c r="L39" i="1"/>
  <c r="P37" i="1"/>
  <c r="L37" i="1"/>
  <c r="H37" i="1"/>
  <c r="D37" i="1"/>
  <c r="P35" i="1"/>
  <c r="L35" i="1"/>
  <c r="H35" i="1"/>
  <c r="D35" i="1"/>
  <c r="P33" i="1"/>
  <c r="L33" i="1"/>
  <c r="V22" i="1"/>
  <c r="V24" i="1" s="1"/>
  <c r="R22" i="1"/>
  <c r="X12" i="1"/>
  <c r="T12" i="1"/>
  <c r="X10" i="1"/>
  <c r="N22" i="1"/>
  <c r="P14" i="1"/>
  <c r="P12" i="1"/>
  <c r="L16" i="1"/>
  <c r="L12" i="1"/>
  <c r="K22" i="1" l="1"/>
  <c r="K24" i="1" s="1"/>
  <c r="S50" i="1"/>
  <c r="J45" i="1"/>
  <c r="J47" i="1" s="1"/>
  <c r="K50" i="1" s="1"/>
  <c r="N45" i="1"/>
  <c r="N47" i="1" s="1"/>
  <c r="O50" i="1" s="1"/>
  <c r="F47" i="1"/>
  <c r="G45" i="1"/>
  <c r="G47" i="1" s="1"/>
  <c r="B47" i="1"/>
  <c r="C45" i="1"/>
  <c r="C47" i="1" s="1"/>
  <c r="W22" i="1"/>
  <c r="W24" i="1" s="1"/>
  <c r="W27" i="1" s="1"/>
  <c r="R24" i="1"/>
  <c r="S22" i="1"/>
  <c r="S24" i="1" s="1"/>
  <c r="N24" i="1"/>
  <c r="L20" i="1"/>
  <c r="L27" i="1" s="1"/>
  <c r="T39" i="1"/>
  <c r="T43" i="1"/>
  <c r="L50" i="1"/>
  <c r="P50" i="1"/>
  <c r="D43" i="1"/>
  <c r="D50" i="1" s="1"/>
  <c r="D33" i="1"/>
  <c r="H33" i="1"/>
  <c r="H43" i="1"/>
  <c r="H50" i="1" s="1"/>
  <c r="X20" i="1"/>
  <c r="X27" i="1" s="1"/>
  <c r="T20" i="1"/>
  <c r="T16" i="1"/>
  <c r="P20" i="1"/>
  <c r="P27" i="1" s="1"/>
  <c r="O22" i="1"/>
  <c r="O24" i="1" s="1"/>
  <c r="J22" i="1"/>
  <c r="J24" i="1" s="1"/>
  <c r="K27" i="1" s="1"/>
  <c r="L10" i="1"/>
  <c r="F10" i="1"/>
  <c r="O27" i="1" l="1"/>
  <c r="T27" i="1"/>
  <c r="G50" i="1"/>
  <c r="C50" i="1"/>
  <c r="S27" i="1"/>
  <c r="T50" i="1"/>
  <c r="F11" i="1"/>
  <c r="F23" i="1" l="1"/>
  <c r="G20" i="1"/>
  <c r="G16" i="1"/>
  <c r="F16" i="1"/>
  <c r="G14" i="1"/>
  <c r="F14" i="1"/>
  <c r="F22" i="1" s="1"/>
  <c r="G10" i="1"/>
  <c r="H12" i="1"/>
  <c r="G22" i="1" l="1"/>
  <c r="G24" i="1" s="1"/>
  <c r="H20" i="1"/>
  <c r="F24" i="1"/>
  <c r="H14" i="1"/>
  <c r="H16" i="1"/>
  <c r="H10" i="1"/>
  <c r="B17" i="1"/>
  <c r="B16" i="1"/>
  <c r="B14" i="1"/>
  <c r="B11" i="1"/>
  <c r="B10" i="1"/>
  <c r="H27" i="1" l="1"/>
  <c r="G27" i="1"/>
  <c r="O46" i="3"/>
  <c r="K11" i="3"/>
  <c r="O11" i="3" s="1"/>
  <c r="O14" i="3" s="1"/>
  <c r="J11" i="3"/>
  <c r="C22" i="3"/>
  <c r="O19" i="3"/>
  <c r="O43" i="3"/>
  <c r="O42" i="3"/>
  <c r="O36" i="3"/>
  <c r="O34" i="3"/>
  <c r="O32" i="3"/>
  <c r="O31" i="3"/>
  <c r="O30" i="3"/>
  <c r="O28" i="3"/>
  <c r="O27" i="3"/>
  <c r="O23" i="3"/>
  <c r="N36" i="3"/>
  <c r="N45" i="3" s="1"/>
  <c r="M36" i="3"/>
  <c r="L36" i="3"/>
  <c r="K36" i="3"/>
  <c r="J36" i="3"/>
  <c r="I36" i="3"/>
  <c r="H36" i="3"/>
  <c r="G36" i="3"/>
  <c r="F36" i="3"/>
  <c r="E36" i="3"/>
  <c r="D36" i="3"/>
  <c r="C36" i="3"/>
  <c r="H22" i="3"/>
  <c r="F22" i="3"/>
  <c r="E22" i="3"/>
  <c r="J45" i="3"/>
  <c r="F45" i="3"/>
  <c r="E45" i="3"/>
  <c r="D45" i="3"/>
  <c r="C45" i="3"/>
  <c r="I46" i="3"/>
  <c r="K46" i="3"/>
  <c r="D42" i="3"/>
  <c r="D32" i="3"/>
  <c r="E32" i="3"/>
  <c r="F32" i="3"/>
  <c r="G32" i="3"/>
  <c r="H32" i="3"/>
  <c r="I32" i="3"/>
  <c r="I45" i="3" s="1"/>
  <c r="J32" i="3"/>
  <c r="K32" i="3"/>
  <c r="K45" i="3" s="1"/>
  <c r="L32" i="3"/>
  <c r="L45" i="3" s="1"/>
  <c r="M32" i="3"/>
  <c r="N32" i="3"/>
  <c r="C32" i="3"/>
  <c r="B23" i="1"/>
  <c r="C16" i="1"/>
  <c r="C14" i="1"/>
  <c r="C10" i="1"/>
  <c r="O20" i="3"/>
  <c r="N28" i="3"/>
  <c r="N46" i="3" s="1"/>
  <c r="M28" i="3"/>
  <c r="M46" i="3" s="1"/>
  <c r="L28" i="3"/>
  <c r="L46" i="3" s="1"/>
  <c r="K28" i="3"/>
  <c r="J28" i="3"/>
  <c r="J46" i="3" s="1"/>
  <c r="I28" i="3"/>
  <c r="H28" i="3"/>
  <c r="H46" i="3" s="1"/>
  <c r="G28" i="3"/>
  <c r="G46" i="3" s="1"/>
  <c r="F28" i="3"/>
  <c r="E28" i="3"/>
  <c r="D28" i="3"/>
  <c r="D43" i="3"/>
  <c r="E43" i="3"/>
  <c r="F43" i="3"/>
  <c r="G43" i="3"/>
  <c r="H43" i="3"/>
  <c r="H45" i="3" s="1"/>
  <c r="I43" i="3"/>
  <c r="J43" i="3"/>
  <c r="K43" i="3"/>
  <c r="L43" i="3"/>
  <c r="M43" i="3"/>
  <c r="N43" i="3"/>
  <c r="C43" i="3"/>
  <c r="C28" i="3"/>
  <c r="C46" i="3" s="1"/>
  <c r="N20" i="3"/>
  <c r="M20" i="3"/>
  <c r="L20" i="3"/>
  <c r="K20" i="3"/>
  <c r="J20" i="3"/>
  <c r="I20" i="3"/>
  <c r="H20" i="3"/>
  <c r="G20" i="3"/>
  <c r="G22" i="3" s="1"/>
  <c r="F20" i="3"/>
  <c r="E20" i="3"/>
  <c r="D20" i="3"/>
  <c r="D22" i="3" s="1"/>
  <c r="C20" i="3"/>
  <c r="N14" i="3"/>
  <c r="N22" i="3" s="1"/>
  <c r="W43" i="1" s="1"/>
  <c r="M14" i="3"/>
  <c r="M22" i="3" s="1"/>
  <c r="L14" i="3"/>
  <c r="L22" i="3" s="1"/>
  <c r="K14" i="3"/>
  <c r="K22" i="3" s="1"/>
  <c r="J14" i="3"/>
  <c r="I14" i="3"/>
  <c r="I22" i="3" s="1"/>
  <c r="H14" i="3"/>
  <c r="G14" i="3"/>
  <c r="F14" i="3"/>
  <c r="E14" i="3"/>
  <c r="D14" i="3"/>
  <c r="C14" i="3"/>
  <c r="C20" i="1" s="1"/>
  <c r="X43" i="1" l="1"/>
  <c r="X50" i="1" s="1"/>
  <c r="W45" i="1"/>
  <c r="W47" i="1" s="1"/>
  <c r="W50" i="1" s="1"/>
  <c r="O49" i="3"/>
  <c r="M45" i="3"/>
  <c r="G45" i="3"/>
  <c r="F46" i="3"/>
  <c r="E46" i="3"/>
  <c r="C59" i="2"/>
  <c r="D59" i="2"/>
  <c r="E59" i="2"/>
  <c r="F59" i="2"/>
  <c r="G59" i="2"/>
  <c r="H59" i="2"/>
  <c r="I59" i="2"/>
  <c r="J59" i="2"/>
  <c r="K59" i="2"/>
  <c r="L59" i="2"/>
  <c r="M59" i="2"/>
  <c r="B59" i="2"/>
  <c r="N58" i="2"/>
  <c r="N57" i="2"/>
  <c r="N56" i="2"/>
  <c r="N55" i="2"/>
  <c r="M52" i="2"/>
  <c r="L52" i="2"/>
  <c r="K52" i="2"/>
  <c r="J52" i="2"/>
  <c r="I52" i="2"/>
  <c r="H52" i="2"/>
  <c r="G52" i="2"/>
  <c r="F52" i="2"/>
  <c r="E52" i="2"/>
  <c r="D52" i="2"/>
  <c r="C52" i="2"/>
  <c r="B52" i="2"/>
  <c r="N51" i="2"/>
  <c r="N50" i="2"/>
  <c r="N49" i="2"/>
  <c r="N48" i="2"/>
  <c r="N47" i="2"/>
  <c r="M42" i="2"/>
  <c r="L42" i="2"/>
  <c r="K42" i="2"/>
  <c r="J42" i="2"/>
  <c r="I42" i="2"/>
  <c r="H42" i="2"/>
  <c r="G42" i="2"/>
  <c r="F42" i="2"/>
  <c r="E42" i="2"/>
  <c r="D42" i="2"/>
  <c r="C42" i="2"/>
  <c r="B42" i="2"/>
  <c r="N41" i="2"/>
  <c r="N40" i="2"/>
  <c r="N39" i="2"/>
  <c r="N38" i="2"/>
  <c r="N37" i="2"/>
  <c r="N36" i="2"/>
  <c r="M31" i="2"/>
  <c r="L31" i="2"/>
  <c r="L33" i="2" s="1"/>
  <c r="K31" i="2"/>
  <c r="J31" i="2"/>
  <c r="J33" i="2" s="1"/>
  <c r="J44" i="2" s="1"/>
  <c r="J62" i="2" s="1"/>
  <c r="J67" i="2" s="1"/>
  <c r="I31" i="2"/>
  <c r="H31" i="2"/>
  <c r="H33" i="2" s="1"/>
  <c r="H44" i="2" s="1"/>
  <c r="H62" i="2" s="1"/>
  <c r="H67" i="2" s="1"/>
  <c r="G31" i="2"/>
  <c r="F31" i="2"/>
  <c r="F33" i="2" s="1"/>
  <c r="F44" i="2" s="1"/>
  <c r="F62" i="2" s="1"/>
  <c r="F67" i="2" s="1"/>
  <c r="E31" i="2"/>
  <c r="D31" i="2"/>
  <c r="D33" i="2" s="1"/>
  <c r="D44" i="2" s="1"/>
  <c r="D62" i="2" s="1"/>
  <c r="D67" i="2" s="1"/>
  <c r="C31" i="2"/>
  <c r="B31" i="2"/>
  <c r="N30" i="2"/>
  <c r="N29" i="2"/>
  <c r="N28" i="2"/>
  <c r="N27" i="2"/>
  <c r="N26" i="2"/>
  <c r="N25" i="2"/>
  <c r="N24" i="2"/>
  <c r="N23" i="2"/>
  <c r="M20" i="2"/>
  <c r="M33" i="2" s="1"/>
  <c r="L20" i="2"/>
  <c r="K20" i="2"/>
  <c r="K33" i="2" s="1"/>
  <c r="K44" i="2" s="1"/>
  <c r="K62" i="2" s="1"/>
  <c r="K67" i="2" s="1"/>
  <c r="J20" i="2"/>
  <c r="I20" i="2"/>
  <c r="H20" i="2"/>
  <c r="G20" i="2"/>
  <c r="F20" i="2"/>
  <c r="E20" i="2"/>
  <c r="E33" i="2" s="1"/>
  <c r="E44" i="2" s="1"/>
  <c r="E62" i="2" s="1"/>
  <c r="E67" i="2" s="1"/>
  <c r="D20" i="2"/>
  <c r="C20" i="2"/>
  <c r="C33" i="2" s="1"/>
  <c r="C44" i="2" s="1"/>
  <c r="B20" i="2"/>
  <c r="N18" i="2"/>
  <c r="N17" i="2"/>
  <c r="N16" i="2"/>
  <c r="N15" i="2"/>
  <c r="N14" i="2"/>
  <c r="N13" i="2"/>
  <c r="N12" i="2"/>
  <c r="N11" i="2"/>
  <c r="D20" i="1"/>
  <c r="D16" i="1"/>
  <c r="D14" i="1"/>
  <c r="D12" i="1"/>
  <c r="B22" i="1"/>
  <c r="B24" i="1" s="1"/>
  <c r="N52" i="2" l="1"/>
  <c r="M44" i="2"/>
  <c r="M62" i="2" s="1"/>
  <c r="M67" i="2" s="1"/>
  <c r="L44" i="2"/>
  <c r="L62" i="2" s="1"/>
  <c r="L67" i="2" s="1"/>
  <c r="I33" i="2"/>
  <c r="I44" i="2" s="1"/>
  <c r="I62" i="2" s="1"/>
  <c r="I67" i="2" s="1"/>
  <c r="G33" i="2"/>
  <c r="G44" i="2" s="1"/>
  <c r="G62" i="2" s="1"/>
  <c r="G67" i="2" s="1"/>
  <c r="N42" i="2"/>
  <c r="N59" i="2"/>
  <c r="N31" i="2"/>
  <c r="B33" i="2"/>
  <c r="B44" i="2" s="1"/>
  <c r="B62" i="2" s="1"/>
  <c r="D27" i="1"/>
  <c r="C62" i="2"/>
  <c r="N20" i="2"/>
  <c r="C22" i="1"/>
  <c r="C24" i="1" s="1"/>
  <c r="C27" i="1" s="1"/>
  <c r="D10" i="1"/>
  <c r="N67" i="2" l="1"/>
  <c r="N62" i="2"/>
  <c r="N44" i="2"/>
  <c r="N33" i="2"/>
</calcChain>
</file>

<file path=xl/sharedStrings.xml><?xml version="1.0" encoding="utf-8"?>
<sst xmlns="http://schemas.openxmlformats.org/spreadsheetml/2006/main" count="368" uniqueCount="105">
  <si>
    <t>FACTURACION</t>
  </si>
  <si>
    <t>ENERO</t>
  </si>
  <si>
    <t>EMITIDOS</t>
  </si>
  <si>
    <t>CONTABILIDAD</t>
  </si>
  <si>
    <t>DIFERENCIA</t>
  </si>
  <si>
    <t>AA</t>
  </si>
  <si>
    <t>ZA</t>
  </si>
  <si>
    <t>AN</t>
  </si>
  <si>
    <t>AR</t>
  </si>
  <si>
    <t>ZR</t>
  </si>
  <si>
    <t>AS</t>
  </si>
  <si>
    <t>ZS</t>
  </si>
  <si>
    <t>AF</t>
  </si>
  <si>
    <t>ZF</t>
  </si>
  <si>
    <t>AM</t>
  </si>
  <si>
    <t>ZM</t>
  </si>
  <si>
    <t xml:space="preserve">TOTAL </t>
  </si>
  <si>
    <t>ISAN</t>
  </si>
  <si>
    <t>RALLY CHAMPION, SA DE CV</t>
  </si>
  <si>
    <t>FOLIOS EMITIDOS VS CONTABILIDAD</t>
  </si>
  <si>
    <t>VENTA DE VEHICULOS NUEVOS</t>
  </si>
  <si>
    <t>VENTA DE INTERCAMBIOS</t>
  </si>
  <si>
    <t>DESCUENTO SOBRE VENTAS VEHICUL</t>
  </si>
  <si>
    <t>VENTAS PRODUCTOS F&amp;I</t>
  </si>
  <si>
    <t>VENTA VEHICUKLOS USADOS</t>
  </si>
  <si>
    <t>VENTA MOSTRADOR REFACCIONES</t>
  </si>
  <si>
    <t>DESCUENTO S/VTA REFACCIONES</t>
  </si>
  <si>
    <t>VENTAS SERVICIO</t>
  </si>
  <si>
    <t>DSCTO S/VTA SERVICIO</t>
  </si>
  <si>
    <t>VENTA NETA</t>
  </si>
  <si>
    <t>COSTO DE VENTAS UNIDADES NUEVA</t>
  </si>
  <si>
    <t>COSTO DE VENTAS INTERCAMBIO</t>
  </si>
  <si>
    <t>DESCUENTOS SOBRE COMPRAS</t>
  </si>
  <si>
    <t>COSTO F&amp;I</t>
  </si>
  <si>
    <t>COSTO DE VENTAS AUTOS USADOS</t>
  </si>
  <si>
    <t>QUERETARO MOTORS SA</t>
  </si>
  <si>
    <t>COSTO SERVICIO</t>
  </si>
  <si>
    <t>COSTO DE VENTAS</t>
  </si>
  <si>
    <t>U T I L I D A D   B R U T A</t>
  </si>
  <si>
    <t>GASTOS VEHICULOS NUEVOS</t>
  </si>
  <si>
    <t>GASTOS VEHICULOS USADOS</t>
  </si>
  <si>
    <t>GTASTOS F&amp;I</t>
  </si>
  <si>
    <t>GASTOS DE ADMINISTRACION</t>
  </si>
  <si>
    <t>GASTOS DE REFACCIONES</t>
  </si>
  <si>
    <t>GASTOS DE SERVICIO</t>
  </si>
  <si>
    <t>TOTAL DE GASTOS</t>
  </si>
  <si>
    <t>OTROS INGRESOS</t>
  </si>
  <si>
    <t>INTERESES POR FINANCIAMIENTO</t>
  </si>
  <si>
    <t>OTROS INTERESES GANADOS</t>
  </si>
  <si>
    <t>COMISIONES F&amp;I</t>
  </si>
  <si>
    <t>UTILIDAD O PERDIDA CAMBIARIA</t>
  </si>
  <si>
    <t>INTERESES VEHICULOS NUEVOS</t>
  </si>
  <si>
    <t>OTROS INTERESES PAGADOS</t>
  </si>
  <si>
    <t>SUBSIDIOS Y/O PARTICIPACIONES</t>
  </si>
  <si>
    <t>COMISIONES BANCARIAS</t>
  </si>
  <si>
    <t>UTILIDAD ANTES DE IMPUESTOS</t>
  </si>
  <si>
    <t>ISR IETU</t>
  </si>
  <si>
    <t>UTILIDAD NETA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</si>
  <si>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</si>
  <si>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</si>
  <si>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</si>
  <si>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</si>
  <si>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</si>
  <si>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</si>
  <si>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</si>
  <si>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</si>
  <si>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</si>
  <si>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</si>
  <si>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</si>
  <si>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 E N T A S</t>
  </si>
  <si>
    <t>C O S T O   D E   V E N T A S</t>
  </si>
  <si>
    <t>G A S T O S</t>
  </si>
  <si>
    <t>TOTAL</t>
  </si>
  <si>
    <t>OTROS GASTOS</t>
  </si>
  <si>
    <t>805-001</t>
  </si>
  <si>
    <t>OTROS INGRESOS VARIOS</t>
  </si>
  <si>
    <t>809-004</t>
  </si>
  <si>
    <t>OTROS INGRESOS F&amp;I</t>
  </si>
  <si>
    <t>810-001</t>
  </si>
  <si>
    <t>UTILIDAD CAMBIARIA</t>
  </si>
  <si>
    <t>857-001</t>
  </si>
  <si>
    <t>COMISIONES COBRADAS</t>
  </si>
  <si>
    <t>805-002</t>
  </si>
  <si>
    <t>805-003</t>
  </si>
  <si>
    <t>809-001</t>
  </si>
  <si>
    <t>809-002</t>
  </si>
  <si>
    <t>809-003</t>
  </si>
  <si>
    <t>OTROS INGRESOS CON IVA</t>
  </si>
  <si>
    <t>OTROS INGRESOS SIN IVA</t>
  </si>
  <si>
    <t>OTROS GASTOS CON IVA</t>
  </si>
  <si>
    <t>OTROS GASTOS SIN IVA</t>
  </si>
  <si>
    <t>IMPUESTO</t>
  </si>
  <si>
    <t>CUENTA</t>
  </si>
  <si>
    <t>DESCRIPCION</t>
  </si>
  <si>
    <t>850-001</t>
  </si>
  <si>
    <t>850-002</t>
  </si>
  <si>
    <t>INTERESES VEHICULOS SEMINUEVOS</t>
  </si>
  <si>
    <t>INTERESES PLAN PISO</t>
  </si>
  <si>
    <t>OTROS GASTOS E INGRESOS</t>
  </si>
  <si>
    <t>ESTADO DE RESULTADOS 2016</t>
  </si>
  <si>
    <t>851-001</t>
  </si>
  <si>
    <t>INTERESES INTERCOMPAÑIAS</t>
  </si>
  <si>
    <t>U T I L I D A D   O P E R A T I V A</t>
  </si>
  <si>
    <t>852-001</t>
  </si>
  <si>
    <t>SUBSIDIOS Y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</si>
</sst>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8"/>
      <color rgb="FF002060"/>
      <name val="Arial"/>
      <family val="2"/>
    </font>
    <font>
      <b/>
      <sz val="9"/>
      <color theme="0" tint="-4.9989318521683403E-2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</fills>
  <borders count="5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 style="dotted">
        <color theme="9" tint="-0.24994659260841701"/>
      </right>
      <top/>
      <bottom style="dotted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/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/>
      <bottom style="dotted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/>
      <bottom/>
      <diagonal/>
    </border>
    <border>
      <left style="dotted">
        <color theme="9" tint="-0.24994659260841701"/>
      </left>
      <right style="medium">
        <color theme="9" tint="-0.24994659260841701"/>
      </right>
      <top/>
      <bottom/>
      <diagonal/>
    </border>
    <border>
      <left style="dotted">
        <color theme="9" tint="-0.24994659260841701"/>
      </left>
      <right style="dotted">
        <color theme="9" tint="-0.24994659260841701"/>
      </right>
      <top/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rgb="FF0070C0"/>
      </left>
      <right style="medium">
        <color auto="1"/>
      </right>
      <top style="medium">
        <color auto="1"/>
      </top>
      <bottom style="dotted">
        <color rgb="FF0070C0"/>
      </bottom>
      <diagonal/>
    </border>
    <border>
      <left style="medium">
        <color auto="1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medium">
        <color auto="1"/>
      </right>
      <top style="dotted">
        <color rgb="FF0070C0"/>
      </top>
      <bottom style="dotted">
        <color rgb="FF0070C0"/>
      </bottom>
      <diagonal/>
    </border>
    <border>
      <left style="medium">
        <color auto="1"/>
      </left>
      <right style="dotted">
        <color rgb="FF0070C0"/>
      </right>
      <top style="dotted">
        <color rgb="FF0070C0"/>
      </top>
      <bottom style="medium">
        <color auto="1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medium">
        <color auto="1"/>
      </bottom>
      <diagonal/>
    </border>
    <border>
      <left style="dotted">
        <color rgb="FF0070C0"/>
      </left>
      <right style="medium">
        <color auto="1"/>
      </right>
      <top style="dotted">
        <color rgb="FF0070C0"/>
      </top>
      <bottom style="medium">
        <color auto="1"/>
      </bottom>
      <diagonal/>
    </border>
    <border>
      <left style="medium">
        <color auto="1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medium">
        <color auto="1"/>
      </right>
      <top/>
      <bottom style="dotted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theme="4" tint="-0.24994659260841701"/>
      </right>
      <top style="medium">
        <color indexed="64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auto="1"/>
      </right>
      <top style="medium">
        <color indexed="64"/>
      </top>
      <bottom style="dotted">
        <color theme="4" tint="-0.24994659260841701"/>
      </bottom>
      <diagonal/>
    </border>
    <border>
      <left style="medium">
        <color auto="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auto="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auto="1"/>
      </left>
      <right style="dotted">
        <color theme="4" tint="-0.24994659260841701"/>
      </right>
      <top style="dotted">
        <color theme="4" tint="-0.24994659260841701"/>
      </top>
      <bottom style="medium">
        <color auto="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auto="1"/>
      </bottom>
      <diagonal/>
    </border>
    <border>
      <left style="dotted">
        <color theme="4" tint="-0.24994659260841701"/>
      </left>
      <right style="medium">
        <color auto="1"/>
      </right>
      <top style="dotted">
        <color theme="4" tint="-0.24994659260841701"/>
      </top>
      <bottom style="medium">
        <color auto="1"/>
      </bottom>
      <diagonal/>
    </border>
    <border>
      <left style="medium">
        <color auto="1"/>
      </left>
      <right style="dotted">
        <color theme="4" tint="-0.24994659260841701"/>
      </right>
      <top style="medium">
        <color auto="1"/>
      </top>
      <bottom style="medium">
        <color auto="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auto="1"/>
      </top>
      <bottom style="medium">
        <color auto="1"/>
      </bottom>
      <diagonal/>
    </border>
    <border>
      <left style="dotted">
        <color theme="4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auto="1"/>
      </right>
      <top/>
      <bottom style="dotted">
        <color theme="4" tint="-0.24994659260841701"/>
      </bottom>
      <diagonal/>
    </border>
    <border>
      <left style="medium">
        <color auto="1"/>
      </left>
      <right style="dotted">
        <color theme="4" tint="-0.24994659260841701"/>
      </right>
      <top style="dotted">
        <color theme="4" tint="-0.24994659260841701"/>
      </top>
      <bottom style="mediumDashDotDot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DashDotDot">
        <color theme="4" tint="-0.24994659260841701"/>
      </bottom>
      <diagonal/>
    </border>
    <border>
      <left style="dotted">
        <color theme="4" tint="-0.24994659260841701"/>
      </left>
      <right style="medium">
        <color auto="1"/>
      </right>
      <top style="dotted">
        <color theme="4" tint="-0.24994659260841701"/>
      </top>
      <bottom style="mediumDashDotDot">
        <color theme="4" tint="-0.24994659260841701"/>
      </bottom>
      <diagonal/>
    </border>
    <border>
      <left style="medium">
        <color auto="1"/>
      </left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 style="medium">
        <color auto="1"/>
      </right>
      <top style="dotted">
        <color theme="4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7" xfId="0" applyFont="1" applyBorder="1" applyAlignment="1">
      <alignment horizontal="center"/>
    </xf>
    <xf numFmtId="43" fontId="4" fillId="2" borderId="8" xfId="1" applyFont="1" applyFill="1" applyBorder="1"/>
    <xf numFmtId="43" fontId="4" fillId="3" borderId="11" xfId="1" applyFont="1" applyFill="1" applyBorder="1"/>
    <xf numFmtId="43" fontId="4" fillId="2" borderId="11" xfId="1" applyFont="1" applyFill="1" applyBorder="1"/>
    <xf numFmtId="43" fontId="4" fillId="2" borderId="7" xfId="1" applyFont="1" applyFill="1" applyBorder="1"/>
    <xf numFmtId="43" fontId="4" fillId="3" borderId="5" xfId="1" applyFont="1" applyFill="1" applyBorder="1"/>
    <xf numFmtId="0" fontId="4" fillId="0" borderId="18" xfId="0" applyFont="1" applyBorder="1"/>
    <xf numFmtId="43" fontId="4" fillId="0" borderId="7" xfId="1" applyFont="1" applyBorder="1"/>
    <xf numFmtId="43" fontId="4" fillId="0" borderId="9" xfId="1" applyFont="1" applyBorder="1" applyAlignment="1">
      <alignment vertical="center"/>
    </xf>
    <xf numFmtId="43" fontId="5" fillId="0" borderId="10" xfId="1" applyFont="1" applyBorder="1" applyAlignment="1">
      <alignment horizontal="center" vertical="center"/>
    </xf>
    <xf numFmtId="43" fontId="4" fillId="0" borderId="12" xfId="1" applyFont="1" applyBorder="1"/>
    <xf numFmtId="43" fontId="5" fillId="0" borderId="13" xfId="1" applyFont="1" applyBorder="1" applyAlignment="1">
      <alignment horizontal="center" vertical="center"/>
    </xf>
    <xf numFmtId="43" fontId="4" fillId="0" borderId="19" xfId="1" applyFont="1" applyBorder="1"/>
    <xf numFmtId="43" fontId="4" fillId="0" borderId="20" xfId="0" applyNumberFormat="1" applyFont="1" applyBorder="1"/>
    <xf numFmtId="43" fontId="4" fillId="0" borderId="21" xfId="1" applyFont="1" applyBorder="1"/>
    <xf numFmtId="43" fontId="5" fillId="0" borderId="22" xfId="1" applyFont="1" applyBorder="1" applyAlignment="1">
      <alignment horizontal="center" vertical="center"/>
    </xf>
    <xf numFmtId="43" fontId="4" fillId="0" borderId="9" xfId="1" applyFont="1" applyBorder="1"/>
    <xf numFmtId="43" fontId="5" fillId="0" borderId="10" xfId="1" applyFont="1" applyBorder="1"/>
    <xf numFmtId="43" fontId="5" fillId="0" borderId="13" xfId="1" applyFont="1" applyBorder="1"/>
    <xf numFmtId="0" fontId="4" fillId="0" borderId="19" xfId="0" applyFont="1" applyBorder="1"/>
    <xf numFmtId="0" fontId="4" fillId="0" borderId="20" xfId="0" applyFont="1" applyBorder="1"/>
    <xf numFmtId="43" fontId="5" fillId="0" borderId="22" xfId="1" applyFont="1" applyBorder="1"/>
    <xf numFmtId="0" fontId="4" fillId="0" borderId="0" xfId="0" applyFont="1"/>
    <xf numFmtId="0" fontId="2" fillId="0" borderId="0" xfId="0" applyFont="1"/>
    <xf numFmtId="0" fontId="7" fillId="4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Font="1"/>
    <xf numFmtId="0" fontId="0" fillId="0" borderId="25" xfId="0" applyBorder="1"/>
    <xf numFmtId="0" fontId="0" fillId="0" borderId="28" xfId="0" applyBorder="1"/>
    <xf numFmtId="0" fontId="9" fillId="0" borderId="31" xfId="0" applyFont="1" applyBorder="1"/>
    <xf numFmtId="0" fontId="2" fillId="0" borderId="25" xfId="0" applyFont="1" applyBorder="1"/>
    <xf numFmtId="0" fontId="10" fillId="0" borderId="25" xfId="0" applyFont="1" applyFill="1" applyBorder="1"/>
    <xf numFmtId="4" fontId="8" fillId="0" borderId="0" xfId="0" applyNumberFormat="1" applyFont="1"/>
    <xf numFmtId="0" fontId="2" fillId="0" borderId="23" xfId="0" applyFont="1" applyBorder="1"/>
    <xf numFmtId="0" fontId="9" fillId="0" borderId="23" xfId="0" applyFont="1" applyBorder="1" applyAlignment="1">
      <alignment horizontal="center"/>
    </xf>
    <xf numFmtId="43" fontId="0" fillId="0" borderId="26" xfId="1" applyFont="1" applyBorder="1"/>
    <xf numFmtId="43" fontId="2" fillId="0" borderId="27" xfId="1" applyFont="1" applyBorder="1"/>
    <xf numFmtId="43" fontId="0" fillId="0" borderId="29" xfId="1" applyFont="1" applyBorder="1"/>
    <xf numFmtId="43" fontId="2" fillId="0" borderId="30" xfId="1" applyFont="1" applyBorder="1"/>
    <xf numFmtId="43" fontId="9" fillId="0" borderId="32" xfId="1" applyFont="1" applyBorder="1"/>
    <xf numFmtId="43" fontId="9" fillId="0" borderId="33" xfId="1" applyFont="1" applyBorder="1"/>
    <xf numFmtId="43" fontId="2" fillId="0" borderId="26" xfId="1" applyFont="1" applyBorder="1"/>
    <xf numFmtId="43" fontId="9" fillId="0" borderId="24" xfId="1" applyFont="1" applyBorder="1"/>
    <xf numFmtId="43" fontId="10" fillId="0" borderId="26" xfId="1" applyFont="1" applyFill="1" applyBorder="1"/>
    <xf numFmtId="43" fontId="10" fillId="0" borderId="27" xfId="1" applyFont="1" applyFill="1" applyBorder="1"/>
    <xf numFmtId="43" fontId="0" fillId="0" borderId="30" xfId="1" applyFont="1" applyBorder="1"/>
    <xf numFmtId="43" fontId="0" fillId="0" borderId="0" xfId="1" applyFont="1"/>
    <xf numFmtId="0" fontId="11" fillId="0" borderId="0" xfId="0" applyFont="1"/>
    <xf numFmtId="0" fontId="9" fillId="0" borderId="35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43" fontId="0" fillId="0" borderId="37" xfId="1" applyFont="1" applyBorder="1"/>
    <xf numFmtId="0" fontId="0" fillId="0" borderId="39" xfId="0" applyBorder="1"/>
    <xf numFmtId="0" fontId="0" fillId="0" borderId="40" xfId="0" applyBorder="1"/>
    <xf numFmtId="43" fontId="0" fillId="0" borderId="40" xfId="1" applyFont="1" applyBorder="1"/>
    <xf numFmtId="0" fontId="11" fillId="0" borderId="39" xfId="0" applyFont="1" applyBorder="1"/>
    <xf numFmtId="0" fontId="11" fillId="0" borderId="40" xfId="0" applyFont="1" applyBorder="1"/>
    <xf numFmtId="0" fontId="0" fillId="0" borderId="42" xfId="0" applyBorder="1"/>
    <xf numFmtId="0" fontId="0" fillId="0" borderId="43" xfId="0" applyBorder="1"/>
    <xf numFmtId="0" fontId="9" fillId="0" borderId="34" xfId="0" applyFont="1" applyBorder="1" applyAlignment="1">
      <alignment horizontal="center"/>
    </xf>
    <xf numFmtId="2" fontId="11" fillId="0" borderId="45" xfId="0" applyNumberFormat="1" applyFont="1" applyBorder="1"/>
    <xf numFmtId="43" fontId="0" fillId="0" borderId="38" xfId="1" applyFont="1" applyBorder="1"/>
    <xf numFmtId="43" fontId="0" fillId="0" borderId="41" xfId="1" applyFont="1" applyBorder="1"/>
    <xf numFmtId="43" fontId="11" fillId="0" borderId="40" xfId="1" applyFont="1" applyBorder="1"/>
    <xf numFmtId="43" fontId="11" fillId="0" borderId="41" xfId="1" applyFont="1" applyBorder="1"/>
    <xf numFmtId="0" fontId="2" fillId="0" borderId="48" xfId="0" applyFont="1" applyBorder="1"/>
    <xf numFmtId="0" fontId="2" fillId="0" borderId="49" xfId="0" applyFont="1" applyBorder="1"/>
    <xf numFmtId="43" fontId="2" fillId="0" borderId="49" xfId="1" applyFont="1" applyBorder="1"/>
    <xf numFmtId="43" fontId="2" fillId="0" borderId="50" xfId="1" applyFont="1" applyBorder="1"/>
    <xf numFmtId="0" fontId="0" fillId="0" borderId="51" xfId="0" applyBorder="1"/>
    <xf numFmtId="0" fontId="0" fillId="0" borderId="52" xfId="0" applyBorder="1"/>
    <xf numFmtId="43" fontId="0" fillId="0" borderId="52" xfId="1" applyFont="1" applyBorder="1"/>
    <xf numFmtId="43" fontId="0" fillId="0" borderId="53" xfId="1" applyFont="1" applyBorder="1"/>
    <xf numFmtId="0" fontId="0" fillId="0" borderId="54" xfId="0" applyBorder="1"/>
    <xf numFmtId="0" fontId="0" fillId="0" borderId="55" xfId="0" applyBorder="1"/>
    <xf numFmtId="43" fontId="0" fillId="0" borderId="55" xfId="1" applyFont="1" applyBorder="1"/>
    <xf numFmtId="43" fontId="0" fillId="0" borderId="56" xfId="1" applyFont="1" applyBorder="1"/>
    <xf numFmtId="43" fontId="0" fillId="0" borderId="0" xfId="0" applyNumberFormat="1"/>
    <xf numFmtId="43" fontId="0" fillId="0" borderId="44" xfId="1" applyFont="1" applyBorder="1"/>
    <xf numFmtId="43" fontId="12" fillId="0" borderId="46" xfId="1" applyFont="1" applyFill="1" applyBorder="1"/>
    <xf numFmtId="43" fontId="12" fillId="0" borderId="47" xfId="1" applyFont="1" applyBorder="1"/>
    <xf numFmtId="43" fontId="5" fillId="0" borderId="10" xfId="1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5" fillId="0" borderId="15" xfId="1" applyFont="1" applyFill="1" applyBorder="1" applyAlignment="1">
      <alignment horizontal="center" vertical="center"/>
    </xf>
    <xf numFmtId="43" fontId="5" fillId="0" borderId="17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43" fontId="4" fillId="0" borderId="12" xfId="1" applyFont="1" applyBorder="1" applyAlignment="1">
      <alignment vertical="center"/>
    </xf>
    <xf numFmtId="43" fontId="5" fillId="0" borderId="13" xfId="1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0</xdr:row>
      <xdr:rowOff>123826</xdr:rowOff>
    </xdr:from>
    <xdr:to>
      <xdr:col>13</xdr:col>
      <xdr:colOff>390525</xdr:colOff>
      <xdr:row>6</xdr:row>
      <xdr:rowOff>79912</xdr:rowOff>
    </xdr:to>
    <xdr:pic>
      <xdr:nvPicPr>
        <xdr:cNvPr id="2" name="Imagen 1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23826"/>
          <a:ext cx="1647825" cy="10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1</xdr:row>
      <xdr:rowOff>0</xdr:rowOff>
    </xdr:from>
    <xdr:to>
      <xdr:col>13</xdr:col>
      <xdr:colOff>885825</xdr:colOff>
      <xdr:row>6</xdr:row>
      <xdr:rowOff>146586</xdr:rowOff>
    </xdr:to>
    <xdr:pic>
      <xdr:nvPicPr>
        <xdr:cNvPr id="2" name="Imagen 1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190500"/>
          <a:ext cx="1647825" cy="10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0</xdr:rowOff>
    </xdr:from>
    <xdr:to>
      <xdr:col>13</xdr:col>
      <xdr:colOff>266700</xdr:colOff>
      <xdr:row>5</xdr:row>
      <xdr:rowOff>146586</xdr:rowOff>
    </xdr:to>
    <xdr:pic>
      <xdr:nvPicPr>
        <xdr:cNvPr id="2" name="Imagen 1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0"/>
          <a:ext cx="1647825" cy="109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LLY/SUBARU%202016/INGRESOS%20VS%20FOLIOS%20RALLY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VS%20FOLIOS%20RALLY%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LIOS%20EMITIDOS%20RALLY%2016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AUTOS"/>
      <sheetName val="ENE-SERV"/>
      <sheetName val="ENE-REF "/>
      <sheetName val="FEB-AUTOS "/>
      <sheetName val="FEB-SERV"/>
      <sheetName val="FEB-REF "/>
      <sheetName val="MAR-AUTOS "/>
      <sheetName val="MAR-SERV"/>
      <sheetName val="MAR-REF"/>
      <sheetName val="ABR-AUTOS "/>
      <sheetName val="ABR-SERV"/>
      <sheetName val="ABR-REF"/>
      <sheetName val="MAY-AUTOS"/>
      <sheetName val="MAY-SERV"/>
      <sheetName val="MAY-REF"/>
      <sheetName val="JUN-AUTOS "/>
      <sheetName val="JUN-SERV"/>
      <sheetName val="JUN-REF"/>
      <sheetName val="JUL-AUTOS"/>
      <sheetName val="JUL-SERV"/>
      <sheetName val="JUL-REF"/>
      <sheetName val="AGO-AUTOS "/>
      <sheetName val="AGO-SERV"/>
      <sheetName val="AGO-REF"/>
      <sheetName val="SEP-AUTOS "/>
      <sheetName val="SEP-SERV"/>
      <sheetName val="SEP-REF"/>
      <sheetName val="OCT-AUTOS "/>
      <sheetName val="OCT-SERV"/>
      <sheetName val="OCT-REF"/>
      <sheetName val="NOV-AUTOS "/>
      <sheetName val="NOV-SERV"/>
      <sheetName val="NOV-REF"/>
      <sheetName val="DIC-AUTOS"/>
      <sheetName val="DIC-SERV"/>
      <sheetName val="DIC-REF"/>
    </sheetNames>
    <sheetDataSet>
      <sheetData sheetId="0">
        <row r="14">
          <cell r="C14">
            <v>2333758.604137931</v>
          </cell>
        </row>
        <row r="24">
          <cell r="C24">
            <v>1253565.2589655172</v>
          </cell>
        </row>
      </sheetData>
      <sheetData sheetId="1">
        <row r="120">
          <cell r="C120">
            <v>171351.70689655168</v>
          </cell>
        </row>
        <row r="125">
          <cell r="C125">
            <v>6510.3275862068976</v>
          </cell>
        </row>
      </sheetData>
      <sheetData sheetId="2">
        <row r="8">
          <cell r="C8">
            <v>3480.5431034482763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AUTOS"/>
      <sheetName val="ENE-SERV"/>
      <sheetName val="ENE-REF "/>
      <sheetName val="FEB-AUTOS "/>
      <sheetName val="FEB-SERV"/>
      <sheetName val="FEB-REF "/>
      <sheetName val="MAR-AUTOS "/>
      <sheetName val="MAR-SERV"/>
      <sheetName val="MAR-REF"/>
      <sheetName val="ABR-AUTOS "/>
      <sheetName val="ABR-SERV"/>
      <sheetName val="ABR-REF"/>
      <sheetName val="MAY-AUTOS"/>
      <sheetName val="MAY-SERV"/>
      <sheetName val="MAY-REF"/>
      <sheetName val="JUN-AUTOS "/>
      <sheetName val="JUN-SERV"/>
      <sheetName val="JUN-REF"/>
      <sheetName val="JUL-AUTOS"/>
      <sheetName val="JUL-SERV"/>
      <sheetName val="JUL-REF"/>
      <sheetName val="AGO-AUTOS "/>
      <sheetName val="AGO-SERV"/>
      <sheetName val="AGO-REF"/>
      <sheetName val="SEP-AUTOS "/>
      <sheetName val="SEP-SERV"/>
      <sheetName val="SEP-REF"/>
      <sheetName val="OCT-AUTOS "/>
      <sheetName val="OCT-SERV"/>
      <sheetName val="OCT-REF"/>
      <sheetName val="NOV-AUTOS "/>
      <sheetName val="NOV-SERV"/>
      <sheetName val="NOV-REF"/>
      <sheetName val="DIC-AUTOS"/>
      <sheetName val="DIC-SERV"/>
      <sheetName val="DIC-REF"/>
    </sheetNames>
    <sheetDataSet>
      <sheetData sheetId="0"/>
      <sheetData sheetId="1"/>
      <sheetData sheetId="2"/>
      <sheetData sheetId="3">
        <row r="19">
          <cell r="C19">
            <v>4675594.8410344822</v>
          </cell>
        </row>
        <row r="30">
          <cell r="C30">
            <v>1846465.5262068966</v>
          </cell>
        </row>
      </sheetData>
      <sheetData sheetId="4">
        <row r="103">
          <cell r="C103">
            <v>70312.594827586203</v>
          </cell>
        </row>
      </sheetData>
      <sheetData sheetId="5">
        <row r="13">
          <cell r="C13">
            <v>18462.031724137934</v>
          </cell>
        </row>
      </sheetData>
      <sheetData sheetId="6">
        <row r="17">
          <cell r="C17">
            <v>3730172.4137931033</v>
          </cell>
        </row>
        <row r="28">
          <cell r="C28">
            <v>2827586.2068965519</v>
          </cell>
        </row>
      </sheetData>
      <sheetData sheetId="7">
        <row r="107">
          <cell r="C107">
            <v>166326.02586206904</v>
          </cell>
        </row>
      </sheetData>
      <sheetData sheetId="8">
        <row r="13">
          <cell r="C13">
            <v>20504.439655172413</v>
          </cell>
        </row>
      </sheetData>
      <sheetData sheetId="9">
        <row r="15">
          <cell r="C15">
            <v>2641379.3103448274</v>
          </cell>
        </row>
        <row r="22">
          <cell r="C22">
            <v>708620.68965517241</v>
          </cell>
        </row>
      </sheetData>
      <sheetData sheetId="10">
        <row r="97">
          <cell r="C97">
            <v>120863.55172413794</v>
          </cell>
        </row>
      </sheetData>
      <sheetData sheetId="11">
        <row r="8">
          <cell r="C8">
            <v>10114.189655172413</v>
          </cell>
        </row>
      </sheetData>
      <sheetData sheetId="12">
        <row r="10">
          <cell r="C10">
            <v>1096999.9910344828</v>
          </cell>
        </row>
        <row r="15">
          <cell r="C15">
            <v>514655.17241379316</v>
          </cell>
        </row>
      </sheetData>
      <sheetData sheetId="13">
        <row r="83">
          <cell r="C83">
            <v>81442.965517241391</v>
          </cell>
        </row>
        <row r="86">
          <cell r="C86">
            <v>1538.793103448276</v>
          </cell>
        </row>
      </sheetData>
      <sheetData sheetId="14">
        <row r="11">
          <cell r="C11">
            <v>22047.517241379312</v>
          </cell>
        </row>
      </sheetData>
      <sheetData sheetId="15">
        <row r="12">
          <cell r="C12">
            <v>2129655.1641379311</v>
          </cell>
        </row>
        <row r="18">
          <cell r="C18">
            <v>892586.19862068968</v>
          </cell>
        </row>
      </sheetData>
      <sheetData sheetId="16">
        <row r="85">
          <cell r="C85">
            <v>97456.551724137913</v>
          </cell>
        </row>
      </sheetData>
      <sheetData sheetId="17">
        <row r="14">
          <cell r="C14">
            <v>7576.7586206896558</v>
          </cell>
        </row>
      </sheetData>
      <sheetData sheetId="18">
        <row r="12">
          <cell r="C12">
            <v>2129137.931034483</v>
          </cell>
        </row>
        <row r="19">
          <cell r="C19">
            <v>1521465.5172413795</v>
          </cell>
        </row>
      </sheetData>
      <sheetData sheetId="19">
        <row r="68">
          <cell r="C68">
            <v>144945.09482758623</v>
          </cell>
        </row>
        <row r="74">
          <cell r="C74">
            <v>3258.6034482758623</v>
          </cell>
        </row>
      </sheetData>
      <sheetData sheetId="20">
        <row r="13">
          <cell r="C13">
            <v>10433.543103448275</v>
          </cell>
        </row>
      </sheetData>
      <sheetData sheetId="21">
        <row r="10">
          <cell r="C10">
            <v>1480172.4137931035</v>
          </cell>
        </row>
        <row r="14">
          <cell r="C14">
            <v>418103.44827586209</v>
          </cell>
        </row>
      </sheetData>
      <sheetData sheetId="22">
        <row r="41">
          <cell r="C41">
            <v>159021.24137931035</v>
          </cell>
        </row>
        <row r="46">
          <cell r="C46">
            <v>1538.7413793103449</v>
          </cell>
        </row>
      </sheetData>
      <sheetData sheetId="23">
        <row r="14">
          <cell r="C14">
            <v>184321.15517241383</v>
          </cell>
        </row>
        <row r="19">
          <cell r="C19">
            <v>56990.172413793116</v>
          </cell>
        </row>
      </sheetData>
      <sheetData sheetId="24">
        <row r="8">
          <cell r="C8">
            <v>715517.24137931038</v>
          </cell>
        </row>
        <row r="14">
          <cell r="C14">
            <v>362299.62931034487</v>
          </cell>
        </row>
      </sheetData>
      <sheetData sheetId="25">
        <row r="44">
          <cell r="C44">
            <v>65532.474137931044</v>
          </cell>
        </row>
        <row r="49">
          <cell r="C49">
            <v>7440.5431034482772</v>
          </cell>
        </row>
      </sheetData>
      <sheetData sheetId="26">
        <row r="9">
          <cell r="C9">
            <v>28018.077586206899</v>
          </cell>
        </row>
      </sheetData>
      <sheetData sheetId="27">
        <row r="15">
          <cell r="C15">
            <v>3788945.6551724132</v>
          </cell>
        </row>
        <row r="27">
          <cell r="C27">
            <v>1784616.2844827587</v>
          </cell>
        </row>
      </sheetData>
      <sheetData sheetId="28">
        <row r="52">
          <cell r="C52">
            <v>63544.370689655181</v>
          </cell>
        </row>
        <row r="58">
          <cell r="C58">
            <v>32639.724137931036</v>
          </cell>
        </row>
      </sheetData>
      <sheetData sheetId="29">
        <row r="12">
          <cell r="C12">
            <v>73844.258620689638</v>
          </cell>
        </row>
        <row r="17">
          <cell r="C17">
            <v>35788.353448275862</v>
          </cell>
        </row>
      </sheetData>
      <sheetData sheetId="30">
        <row r="11">
          <cell r="C11">
            <v>1661637.931034483</v>
          </cell>
        </row>
        <row r="16">
          <cell r="C16">
            <v>630862.06896551722</v>
          </cell>
        </row>
      </sheetData>
      <sheetData sheetId="31">
        <row r="45">
          <cell r="C45">
            <v>38859.870689655181</v>
          </cell>
        </row>
      </sheetData>
      <sheetData sheetId="32">
        <row r="9">
          <cell r="C9">
            <v>10450.586206896551</v>
          </cell>
        </row>
        <row r="14">
          <cell r="C14">
            <v>4738.9913793103451</v>
          </cell>
        </row>
      </sheetData>
      <sheetData sheetId="33">
        <row r="18">
          <cell r="C18">
            <v>4365960.29</v>
          </cell>
        </row>
        <row r="26">
          <cell r="C26">
            <v>2025431.0300000003</v>
          </cell>
        </row>
      </sheetData>
      <sheetData sheetId="34">
        <row r="48">
          <cell r="C48">
            <v>32501.979999999996</v>
          </cell>
        </row>
      </sheetData>
      <sheetData sheetId="35">
        <row r="4">
          <cell r="C4">
            <v>702.91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3"/>
    </sheetNames>
    <sheetDataSet>
      <sheetData sheetId="0" refreshError="1"/>
      <sheetData sheetId="1">
        <row r="124">
          <cell r="D124">
            <v>2437.0172413793107</v>
          </cell>
        </row>
      </sheetData>
      <sheetData sheetId="2">
        <row r="119">
          <cell r="D119">
            <v>368965.51724137936</v>
          </cell>
        </row>
        <row r="120">
          <cell r="D120">
            <v>368965.51724137936</v>
          </cell>
        </row>
      </sheetData>
      <sheetData sheetId="3">
        <row r="103">
          <cell r="C103">
            <v>432650.69827586209</v>
          </cell>
        </row>
        <row r="104">
          <cell r="C104">
            <v>431034.49137931038</v>
          </cell>
        </row>
      </sheetData>
      <sheetData sheetId="4">
        <row r="93">
          <cell r="D93">
            <v>29300.362068965518</v>
          </cell>
        </row>
      </sheetData>
      <sheetData sheetId="5">
        <row r="95">
          <cell r="D95">
            <v>1296774.1206896552</v>
          </cell>
        </row>
      </sheetData>
      <sheetData sheetId="6">
        <row r="80">
          <cell r="D80">
            <v>1503752.9827586208</v>
          </cell>
        </row>
      </sheetData>
      <sheetData sheetId="7">
        <row r="51">
          <cell r="D51">
            <v>173840.68965517243</v>
          </cell>
        </row>
      </sheetData>
      <sheetData sheetId="8">
        <row r="44">
          <cell r="D44">
            <v>5116.560344827587</v>
          </cell>
        </row>
        <row r="45">
          <cell r="D45">
            <v>1417.0000000000002</v>
          </cell>
        </row>
      </sheetData>
      <sheetData sheetId="9">
        <row r="64">
          <cell r="D64">
            <v>130675.29310344829</v>
          </cell>
        </row>
      </sheetData>
      <sheetData sheetId="10">
        <row r="50">
          <cell r="D50">
            <v>2318053.5948275863</v>
          </cell>
        </row>
        <row r="51">
          <cell r="D51">
            <v>564741.37931034481</v>
          </cell>
        </row>
      </sheetData>
      <sheetData sheetId="11">
        <row r="55">
          <cell r="E55">
            <v>1511672.6293103448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D1" zoomScale="85" zoomScaleNormal="85" workbookViewId="0">
      <selection activeCell="H37" sqref="H37:H38"/>
    </sheetView>
  </sheetViews>
  <sheetFormatPr baseColWidth="10" defaultRowHeight="15" x14ac:dyDescent="0.25"/>
  <cols>
    <col min="1" max="1" width="15.85546875" customWidth="1"/>
    <col min="2" max="2" width="11.140625" bestFit="1" customWidth="1"/>
    <col min="3" max="3" width="15.7109375" bestFit="1" customWidth="1"/>
    <col min="4" max="4" width="12.7109375" bestFit="1" customWidth="1"/>
    <col min="5" max="5" width="15.28515625" bestFit="1" customWidth="1"/>
    <col min="6" max="6" width="13.140625" customWidth="1"/>
    <col min="7" max="7" width="15.7109375" bestFit="1" customWidth="1"/>
    <col min="8" max="8" width="12.7109375" bestFit="1" customWidth="1"/>
    <col min="9" max="9" width="15.28515625" bestFit="1" customWidth="1"/>
    <col min="10" max="10" width="11.140625" bestFit="1" customWidth="1"/>
    <col min="11" max="11" width="15.7109375" bestFit="1" customWidth="1"/>
    <col min="12" max="12" width="12.7109375" bestFit="1" customWidth="1"/>
    <col min="13" max="13" width="15.28515625" bestFit="1" customWidth="1"/>
    <col min="14" max="14" width="11.140625" bestFit="1" customWidth="1"/>
    <col min="15" max="15" width="15.7109375" bestFit="1" customWidth="1"/>
    <col min="16" max="16" width="12.7109375" bestFit="1" customWidth="1"/>
    <col min="17" max="17" width="15.28515625" bestFit="1" customWidth="1"/>
    <col min="19" max="19" width="15.7109375" bestFit="1" customWidth="1"/>
    <col min="20" max="20" width="12.7109375" bestFit="1" customWidth="1"/>
    <col min="21" max="21" width="15.28515625" bestFit="1" customWidth="1"/>
    <col min="23" max="23" width="14.42578125" bestFit="1" customWidth="1"/>
    <col min="24" max="24" width="12.7109375" bestFit="1" customWidth="1"/>
  </cols>
  <sheetData>
    <row r="1" spans="1:24" x14ac:dyDescent="0.25">
      <c r="A1" s="24" t="s">
        <v>18</v>
      </c>
    </row>
    <row r="2" spans="1:24" x14ac:dyDescent="0.25">
      <c r="A2" s="24" t="s">
        <v>19</v>
      </c>
    </row>
    <row r="7" spans="1:24" ht="15.75" thickBot="1" x14ac:dyDescent="0.3"/>
    <row r="8" spans="1:24" ht="15.75" thickBot="1" x14ac:dyDescent="0.3">
      <c r="A8" s="91" t="s">
        <v>0</v>
      </c>
      <c r="B8" s="93" t="s">
        <v>1</v>
      </c>
      <c r="C8" s="94"/>
      <c r="D8" s="95"/>
      <c r="E8" s="91" t="s">
        <v>0</v>
      </c>
      <c r="F8" s="93" t="s">
        <v>58</v>
      </c>
      <c r="G8" s="94"/>
      <c r="H8" s="95"/>
      <c r="I8" s="91" t="s">
        <v>0</v>
      </c>
      <c r="J8" s="93" t="s">
        <v>59</v>
      </c>
      <c r="K8" s="94"/>
      <c r="L8" s="95"/>
      <c r="M8" s="91" t="s">
        <v>0</v>
      </c>
      <c r="N8" s="93" t="s">
        <v>60</v>
      </c>
      <c r="O8" s="94"/>
      <c r="P8" s="95"/>
      <c r="Q8" s="91" t="s">
        <v>0</v>
      </c>
      <c r="R8" s="93" t="s">
        <v>61</v>
      </c>
      <c r="S8" s="94"/>
      <c r="T8" s="95"/>
      <c r="U8" s="91" t="s">
        <v>0</v>
      </c>
      <c r="V8" s="93" t="s">
        <v>62</v>
      </c>
      <c r="W8" s="94"/>
      <c r="X8" s="95"/>
    </row>
    <row r="9" spans="1:24" ht="24.75" thickBot="1" x14ac:dyDescent="0.3">
      <c r="A9" s="92"/>
      <c r="B9" s="25" t="s">
        <v>2</v>
      </c>
      <c r="C9" s="25" t="s">
        <v>3</v>
      </c>
      <c r="D9" s="25" t="s">
        <v>4</v>
      </c>
      <c r="E9" s="92"/>
      <c r="F9" s="25" t="s">
        <v>2</v>
      </c>
      <c r="G9" s="25" t="s">
        <v>3</v>
      </c>
      <c r="H9" s="25" t="s">
        <v>4</v>
      </c>
      <c r="I9" s="92"/>
      <c r="J9" s="25" t="s">
        <v>2</v>
      </c>
      <c r="K9" s="25" t="s">
        <v>3</v>
      </c>
      <c r="L9" s="25" t="s">
        <v>4</v>
      </c>
      <c r="M9" s="92"/>
      <c r="N9" s="25" t="s">
        <v>2</v>
      </c>
      <c r="O9" s="25" t="s">
        <v>3</v>
      </c>
      <c r="P9" s="25" t="s">
        <v>4</v>
      </c>
      <c r="Q9" s="92"/>
      <c r="R9" s="25" t="s">
        <v>2</v>
      </c>
      <c r="S9" s="25" t="s">
        <v>3</v>
      </c>
      <c r="T9" s="25" t="s">
        <v>4</v>
      </c>
      <c r="U9" s="92"/>
      <c r="V9" s="25" t="s">
        <v>2</v>
      </c>
      <c r="W9" s="25" t="s">
        <v>3</v>
      </c>
      <c r="X9" s="25" t="s">
        <v>4</v>
      </c>
    </row>
    <row r="10" spans="1:24" x14ac:dyDescent="0.25">
      <c r="A10" s="1" t="s">
        <v>5</v>
      </c>
      <c r="B10" s="2">
        <f>+'[1]ENE-AUTOS'!$C$14</f>
        <v>2333758.604137931</v>
      </c>
      <c r="C10" s="96">
        <f>+'EDO DE RES'!B11+'EDO DE RES'!B13+'EDO DE RES'!B15</f>
        <v>1057885.71</v>
      </c>
      <c r="D10" s="98">
        <f>+(B10-B11-C10)</f>
        <v>22307.635172413895</v>
      </c>
      <c r="E10" s="1" t="s">
        <v>5</v>
      </c>
      <c r="F10" s="2">
        <f>+'[2]FEB-AUTOS '!$C$19</f>
        <v>4675594.8410344822</v>
      </c>
      <c r="G10" s="96">
        <f>+'EDO DE RES'!C11+'EDO DE RES'!C13+'EDO DE RES'!C15</f>
        <v>2729184.8999999994</v>
      </c>
      <c r="H10" s="98">
        <f>+(F10-F11-G10)</f>
        <v>99944.414827586152</v>
      </c>
      <c r="I10" s="1" t="s">
        <v>5</v>
      </c>
      <c r="J10" s="2">
        <f>+'[2]MAR-AUTOS '!$C$17</f>
        <v>3730172.4137931033</v>
      </c>
      <c r="K10" s="96">
        <f>+'EDO DE RES'!D11+'EDO DE RES'!D13+'EDO DE RES'!D15</f>
        <v>868258.23</v>
      </c>
      <c r="L10" s="98">
        <f>+(J10-J11-K10)</f>
        <v>34327.976896551438</v>
      </c>
      <c r="M10" s="1" t="s">
        <v>5</v>
      </c>
      <c r="N10" s="2">
        <f>+'[2]ABR-AUTOS '!$C$15</f>
        <v>2641379.3103448274</v>
      </c>
      <c r="O10" s="96">
        <f>+'EDO DE RES'!E11+'EDO DE RES'!E13+'EDO DE RES'!E15</f>
        <v>1889451.36</v>
      </c>
      <c r="P10" s="98">
        <f>+(N10-N11-O10)</f>
        <v>43307.260689654853</v>
      </c>
      <c r="Q10" s="1" t="s">
        <v>5</v>
      </c>
      <c r="R10" s="2">
        <f>+'[2]MAY-AUTOS'!$C$10</f>
        <v>1096999.9910344828</v>
      </c>
      <c r="S10" s="96">
        <f>+'EDO DE RES'!F11+'EDO DE RES'!F13+'EDO DE RES'!F15</f>
        <v>572519.37</v>
      </c>
      <c r="T10" s="98">
        <f>+(R10-R11-S10)</f>
        <v>9825.4486206896836</v>
      </c>
      <c r="U10" s="1" t="s">
        <v>5</v>
      </c>
      <c r="V10" s="2">
        <f>+'[2]JUN-AUTOS '!$C$12</f>
        <v>2129655.1641379311</v>
      </c>
      <c r="W10" s="96">
        <f>+'EDO DE RES'!G11+'EDO DE RES'!G13+'EDO DE RES'!G15</f>
        <v>1175510.33</v>
      </c>
      <c r="X10" s="98">
        <f>+(V10-V11-W10)</f>
        <v>61558.635517241433</v>
      </c>
    </row>
    <row r="11" spans="1:24" x14ac:dyDescent="0.25">
      <c r="A11" s="1" t="s">
        <v>6</v>
      </c>
      <c r="B11" s="3">
        <f>+'[1]ENE-AUTOS'!$C$24</f>
        <v>1253565.2589655172</v>
      </c>
      <c r="C11" s="97"/>
      <c r="D11" s="99"/>
      <c r="E11" s="1" t="s">
        <v>6</v>
      </c>
      <c r="F11" s="3">
        <f>+'[2]FEB-AUTOS '!$C$30</f>
        <v>1846465.5262068966</v>
      </c>
      <c r="G11" s="97"/>
      <c r="H11" s="99"/>
      <c r="I11" s="1" t="s">
        <v>6</v>
      </c>
      <c r="J11" s="3">
        <f>+'[2]MAR-AUTOS '!$C$28</f>
        <v>2827586.2068965519</v>
      </c>
      <c r="K11" s="97"/>
      <c r="L11" s="99"/>
      <c r="M11" s="1" t="s">
        <v>6</v>
      </c>
      <c r="N11" s="3">
        <f>+'[2]ABR-AUTOS '!$C$22</f>
        <v>708620.68965517241</v>
      </c>
      <c r="O11" s="97"/>
      <c r="P11" s="99"/>
      <c r="Q11" s="1" t="s">
        <v>6</v>
      </c>
      <c r="R11" s="3">
        <f>+'[2]MAY-AUTOS'!$C$15</f>
        <v>514655.17241379316</v>
      </c>
      <c r="S11" s="97"/>
      <c r="T11" s="99"/>
      <c r="U11" s="1" t="s">
        <v>6</v>
      </c>
      <c r="V11" s="3">
        <f>+'[2]JUN-AUTOS '!$C$18</f>
        <v>892586.19862068968</v>
      </c>
      <c r="W11" s="97"/>
      <c r="X11" s="99"/>
    </row>
    <row r="12" spans="1:24" x14ac:dyDescent="0.25">
      <c r="A12" s="1" t="s">
        <v>6</v>
      </c>
      <c r="B12" s="3"/>
      <c r="C12" s="97"/>
      <c r="D12" s="99">
        <f>+B13-B12-C12</f>
        <v>0</v>
      </c>
      <c r="E12" s="1" t="s">
        <v>6</v>
      </c>
      <c r="F12" s="3"/>
      <c r="G12" s="97"/>
      <c r="H12" s="99">
        <f>+F13-F12-G12</f>
        <v>0</v>
      </c>
      <c r="I12" s="1" t="s">
        <v>6</v>
      </c>
      <c r="J12" s="3"/>
      <c r="K12" s="97"/>
      <c r="L12" s="99">
        <f>+J13-J12-K12</f>
        <v>0</v>
      </c>
      <c r="M12" s="1" t="s">
        <v>6</v>
      </c>
      <c r="N12" s="3"/>
      <c r="O12" s="97"/>
      <c r="P12" s="99">
        <f>+N13-N12-O12</f>
        <v>0</v>
      </c>
      <c r="Q12" s="1" t="s">
        <v>6</v>
      </c>
      <c r="R12" s="3"/>
      <c r="S12" s="97"/>
      <c r="T12" s="99">
        <f>+R13-R12-S12</f>
        <v>0</v>
      </c>
      <c r="U12" s="1" t="s">
        <v>6</v>
      </c>
      <c r="V12" s="3"/>
      <c r="W12" s="97"/>
      <c r="X12" s="99">
        <f>+V13-V12-W12</f>
        <v>0</v>
      </c>
    </row>
    <row r="13" spans="1:24" x14ac:dyDescent="0.25">
      <c r="A13" s="1" t="s">
        <v>7</v>
      </c>
      <c r="B13" s="4"/>
      <c r="C13" s="97"/>
      <c r="D13" s="99"/>
      <c r="E13" s="1" t="s">
        <v>7</v>
      </c>
      <c r="F13" s="4"/>
      <c r="G13" s="97"/>
      <c r="H13" s="99"/>
      <c r="I13" s="1" t="s">
        <v>7</v>
      </c>
      <c r="J13" s="4"/>
      <c r="K13" s="97"/>
      <c r="L13" s="99"/>
      <c r="M13" s="1" t="s">
        <v>7</v>
      </c>
      <c r="N13" s="4"/>
      <c r="O13" s="97"/>
      <c r="P13" s="99"/>
      <c r="Q13" s="1" t="s">
        <v>7</v>
      </c>
      <c r="R13" s="4"/>
      <c r="S13" s="97"/>
      <c r="T13" s="99"/>
      <c r="U13" s="1" t="s">
        <v>7</v>
      </c>
      <c r="V13" s="4"/>
      <c r="W13" s="97"/>
      <c r="X13" s="99"/>
    </row>
    <row r="14" spans="1:24" x14ac:dyDescent="0.25">
      <c r="A14" s="1" t="s">
        <v>8</v>
      </c>
      <c r="B14" s="4">
        <f>+'[1]ENE-REF '!$C$8</f>
        <v>3480.5431034482763</v>
      </c>
      <c r="C14" s="100">
        <f>+'EDO DE RES'!B16</f>
        <v>3480.54</v>
      </c>
      <c r="D14" s="101">
        <f>+B14-B15-C14</f>
        <v>3.1034482763061533E-3</v>
      </c>
      <c r="E14" s="1" t="s">
        <v>8</v>
      </c>
      <c r="F14" s="4">
        <f>+'[2]FEB-REF '!$C$13</f>
        <v>18462.031724137934</v>
      </c>
      <c r="G14" s="100">
        <f>+'EDO DE RES'!C16</f>
        <v>18462.03</v>
      </c>
      <c r="H14" s="101">
        <f>+F14-F15-G14</f>
        <v>1.7241379355255049E-3</v>
      </c>
      <c r="I14" s="1" t="s">
        <v>8</v>
      </c>
      <c r="J14" s="4">
        <f>+'[2]MAR-REF'!$C$13</f>
        <v>20504.439655172413</v>
      </c>
      <c r="K14" s="100">
        <f>+'EDO DE RES'!D16</f>
        <v>20504.43</v>
      </c>
      <c r="L14" s="101">
        <f>+J14-J15-K14</f>
        <v>9.6551724127493799E-3</v>
      </c>
      <c r="M14" s="1" t="s">
        <v>8</v>
      </c>
      <c r="N14" s="4">
        <f>+'[2]ABR-REF'!$C$8</f>
        <v>10114.189655172413</v>
      </c>
      <c r="O14" s="100">
        <f>+'EDO DE RES'!E16</f>
        <v>10114.19</v>
      </c>
      <c r="P14" s="101">
        <f>+N14-N15-O14</f>
        <v>-3.4482758746889886E-4</v>
      </c>
      <c r="Q14" s="1" t="s">
        <v>8</v>
      </c>
      <c r="R14" s="4">
        <f>+'[2]MAY-REF'!$C$11</f>
        <v>22047.517241379312</v>
      </c>
      <c r="S14" s="100">
        <f>+'EDO DE RES'!F16</f>
        <v>22047.52</v>
      </c>
      <c r="T14" s="101">
        <f>+R14-R15-S14</f>
        <v>-2.7586206888372544E-3</v>
      </c>
      <c r="U14" s="1" t="s">
        <v>8</v>
      </c>
      <c r="V14" s="4">
        <f>+'[2]JUN-REF'!$C$14</f>
        <v>7576.7586206896558</v>
      </c>
      <c r="W14" s="100">
        <f>+'EDO DE RES'!G16</f>
        <v>7576.77</v>
      </c>
      <c r="X14" s="101">
        <f>+V14-V15-W14</f>
        <v>-1.1379310344636906E-2</v>
      </c>
    </row>
    <row r="15" spans="1:24" x14ac:dyDescent="0.25">
      <c r="A15" s="1" t="s">
        <v>9</v>
      </c>
      <c r="B15" s="3">
        <v>0</v>
      </c>
      <c r="C15" s="100"/>
      <c r="D15" s="101"/>
      <c r="E15" s="1" t="s">
        <v>9</v>
      </c>
      <c r="F15" s="3">
        <v>0</v>
      </c>
      <c r="G15" s="100"/>
      <c r="H15" s="101"/>
      <c r="I15" s="1" t="s">
        <v>9</v>
      </c>
      <c r="J15" s="3"/>
      <c r="K15" s="100"/>
      <c r="L15" s="101"/>
      <c r="M15" s="1" t="s">
        <v>9</v>
      </c>
      <c r="N15" s="3"/>
      <c r="O15" s="100"/>
      <c r="P15" s="101"/>
      <c r="Q15" s="1" t="s">
        <v>9</v>
      </c>
      <c r="R15" s="3"/>
      <c r="S15" s="100"/>
      <c r="T15" s="101"/>
      <c r="U15" s="1" t="s">
        <v>9</v>
      </c>
      <c r="V15" s="3"/>
      <c r="W15" s="100"/>
      <c r="X15" s="101"/>
    </row>
    <row r="16" spans="1:24" x14ac:dyDescent="0.25">
      <c r="A16" s="1" t="s">
        <v>10</v>
      </c>
      <c r="B16" s="4">
        <f>+'[1]ENE-SERV'!$C$120</f>
        <v>171351.70689655168</v>
      </c>
      <c r="C16" s="102">
        <f>+'EDO DE RES'!B18</f>
        <v>176791.51</v>
      </c>
      <c r="D16" s="101">
        <f>+B16+B18-B17-B19-C16</f>
        <v>-11950.130689655227</v>
      </c>
      <c r="E16" s="1" t="s">
        <v>10</v>
      </c>
      <c r="F16" s="4">
        <f>+'[2]FEB-SERV'!$C$103</f>
        <v>70312.594827586203</v>
      </c>
      <c r="G16" s="102">
        <f>+'EDO DE RES'!C18</f>
        <v>125676.44</v>
      </c>
      <c r="H16" s="101">
        <f>+F16+F18-F17-F19-G16</f>
        <v>-55363.845172413799</v>
      </c>
      <c r="I16" s="1" t="s">
        <v>10</v>
      </c>
      <c r="J16" s="4">
        <f>+'[2]MAR-SERV'!$C$107</f>
        <v>166326.02586206904</v>
      </c>
      <c r="K16" s="102">
        <f>+'EDO DE RES'!D18</f>
        <v>306593.69</v>
      </c>
      <c r="L16" s="101">
        <f>+J16+J18-J17-J19-K16</f>
        <v>-140267.66413793096</v>
      </c>
      <c r="M16" s="1" t="s">
        <v>10</v>
      </c>
      <c r="N16" s="4">
        <f>+'[2]ABR-SERV'!$C$97</f>
        <v>120863.55172413794</v>
      </c>
      <c r="O16" s="102">
        <f>+'EDO DE RES'!E18</f>
        <v>179230.56</v>
      </c>
      <c r="P16" s="101">
        <f>+N16+N18-N17-N19-O16</f>
        <v>-58367.008275862056</v>
      </c>
      <c r="Q16" s="1" t="s">
        <v>10</v>
      </c>
      <c r="R16" s="4">
        <f>+'[2]MAY-SERV'!$C$83</f>
        <v>81442.965517241391</v>
      </c>
      <c r="S16" s="102">
        <f>+'EDO DE RES'!F18</f>
        <v>137246.72</v>
      </c>
      <c r="T16" s="101">
        <f>+R16+R18-R17-R19-S16</f>
        <v>-57342.547586206885</v>
      </c>
      <c r="U16" s="1" t="s">
        <v>10</v>
      </c>
      <c r="V16" s="4">
        <f>+'[2]JUN-SERV'!$C$85</f>
        <v>97456.551724137913</v>
      </c>
      <c r="W16" s="102">
        <f>+'EDO DE RES'!G18</f>
        <v>133752.31</v>
      </c>
      <c r="X16" s="101">
        <f>+V16+V18-V17-V19-W16</f>
        <v>-36295.758275862085</v>
      </c>
    </row>
    <row r="17" spans="1:24" x14ac:dyDescent="0.25">
      <c r="A17" s="1" t="s">
        <v>11</v>
      </c>
      <c r="B17" s="3">
        <f>+'[1]ENE-SERV'!$C$125</f>
        <v>6510.3275862068976</v>
      </c>
      <c r="C17" s="102"/>
      <c r="D17" s="101"/>
      <c r="E17" s="1" t="s">
        <v>11</v>
      </c>
      <c r="F17" s="3"/>
      <c r="G17" s="102"/>
      <c r="H17" s="101"/>
      <c r="I17" s="1" t="s">
        <v>11</v>
      </c>
      <c r="J17" s="3"/>
      <c r="K17" s="102"/>
      <c r="L17" s="101"/>
      <c r="M17" s="1" t="s">
        <v>11</v>
      </c>
      <c r="N17" s="3"/>
      <c r="O17" s="102"/>
      <c r="P17" s="101"/>
      <c r="Q17" s="1" t="s">
        <v>11</v>
      </c>
      <c r="R17" s="3">
        <f>+'[2]MAY-SERV'!$C$86</f>
        <v>1538.793103448276</v>
      </c>
      <c r="S17" s="102"/>
      <c r="T17" s="101"/>
      <c r="U17" s="1" t="s">
        <v>11</v>
      </c>
      <c r="V17" s="3"/>
      <c r="W17" s="102"/>
      <c r="X17" s="101"/>
    </row>
    <row r="18" spans="1:24" x14ac:dyDescent="0.25">
      <c r="A18" s="1" t="s">
        <v>12</v>
      </c>
      <c r="B18" s="4"/>
      <c r="C18" s="102"/>
      <c r="D18" s="101"/>
      <c r="E18" s="1" t="s">
        <v>12</v>
      </c>
      <c r="F18" s="4"/>
      <c r="G18" s="102"/>
      <c r="H18" s="101"/>
      <c r="I18" s="1" t="s">
        <v>12</v>
      </c>
      <c r="J18" s="4"/>
      <c r="K18" s="102"/>
      <c r="L18" s="101"/>
      <c r="M18" s="1" t="s">
        <v>12</v>
      </c>
      <c r="N18" s="4"/>
      <c r="O18" s="102"/>
      <c r="P18" s="101"/>
      <c r="Q18" s="1" t="s">
        <v>12</v>
      </c>
      <c r="R18" s="4"/>
      <c r="S18" s="102"/>
      <c r="T18" s="101"/>
      <c r="U18" s="1" t="s">
        <v>12</v>
      </c>
      <c r="V18" s="4"/>
      <c r="W18" s="102"/>
      <c r="X18" s="101"/>
    </row>
    <row r="19" spans="1:24" x14ac:dyDescent="0.25">
      <c r="A19" s="1" t="s">
        <v>13</v>
      </c>
      <c r="B19" s="3"/>
      <c r="C19" s="102"/>
      <c r="D19" s="101"/>
      <c r="E19" s="1" t="s">
        <v>13</v>
      </c>
      <c r="F19" s="3"/>
      <c r="G19" s="102"/>
      <c r="H19" s="101"/>
      <c r="I19" s="1" t="s">
        <v>13</v>
      </c>
      <c r="J19" s="3"/>
      <c r="K19" s="102"/>
      <c r="L19" s="101"/>
      <c r="M19" s="1" t="s">
        <v>13</v>
      </c>
      <c r="N19" s="3"/>
      <c r="O19" s="102"/>
      <c r="P19" s="101"/>
      <c r="Q19" s="1" t="s">
        <v>13</v>
      </c>
      <c r="R19" s="3"/>
      <c r="S19" s="102"/>
      <c r="T19" s="101"/>
      <c r="U19" s="1" t="s">
        <v>13</v>
      </c>
      <c r="V19" s="3"/>
      <c r="W19" s="102"/>
      <c r="X19" s="101"/>
    </row>
    <row r="20" spans="1:24" x14ac:dyDescent="0.25">
      <c r="A20" s="1" t="s">
        <v>14</v>
      </c>
      <c r="B20" s="5">
        <v>52501.17</v>
      </c>
      <c r="C20" s="87">
        <f>+'OI y OG'!C22</f>
        <v>185333.74</v>
      </c>
      <c r="D20" s="89">
        <f>+B20-B21-C20</f>
        <v>-132832.57</v>
      </c>
      <c r="E20" s="1" t="s">
        <v>14</v>
      </c>
      <c r="F20" s="5">
        <f>+[3]FEB!$D$124</f>
        <v>2437.0172413793107</v>
      </c>
      <c r="G20" s="87">
        <f>+'OI y OG'!D22</f>
        <v>2437.02</v>
      </c>
      <c r="H20" s="89">
        <f>+F20-F21-G20</f>
        <v>-2.7586206892920018E-3</v>
      </c>
      <c r="I20" s="1" t="s">
        <v>14</v>
      </c>
      <c r="J20" s="5">
        <f>+[3]MAR!$D$119</f>
        <v>368965.51724137936</v>
      </c>
      <c r="K20" s="87">
        <f>+'OI y OG'!E22</f>
        <v>46609.52</v>
      </c>
      <c r="L20" s="89">
        <f>+J20-J21-K20</f>
        <v>-46609.52</v>
      </c>
      <c r="M20" s="1" t="s">
        <v>14</v>
      </c>
      <c r="N20" s="5">
        <f>+[3]ABR!$C$103</f>
        <v>432650.69827586209</v>
      </c>
      <c r="O20" s="87">
        <f>+'OI y OG'!F22</f>
        <v>56116.21</v>
      </c>
      <c r="P20" s="89">
        <f>+N20-N21-O20</f>
        <v>-54500.003103448289</v>
      </c>
      <c r="Q20" s="1" t="s">
        <v>14</v>
      </c>
      <c r="R20" s="5">
        <f>+[3]MAY!$D$93</f>
        <v>29300.362068965518</v>
      </c>
      <c r="S20" s="87">
        <f>+'OI y OG'!G22</f>
        <v>0</v>
      </c>
      <c r="T20" s="89">
        <f>+R20-R21-S20</f>
        <v>29300.362068965518</v>
      </c>
      <c r="U20" s="1" t="s">
        <v>14</v>
      </c>
      <c r="V20" s="5">
        <f>+[3]JUN!$D$95</f>
        <v>1296774.1206896552</v>
      </c>
      <c r="W20" s="87">
        <f>+'OI y OG'!H22</f>
        <v>1287865.22</v>
      </c>
      <c r="X20" s="89">
        <f>+V20-V21-W20</f>
        <v>8908.9006896552164</v>
      </c>
    </row>
    <row r="21" spans="1:24" ht="15.75" thickBot="1" x14ac:dyDescent="0.3">
      <c r="A21" s="1" t="s">
        <v>15</v>
      </c>
      <c r="B21" s="6"/>
      <c r="C21" s="88"/>
      <c r="D21" s="90"/>
      <c r="E21" s="1" t="s">
        <v>15</v>
      </c>
      <c r="F21" s="6"/>
      <c r="G21" s="88"/>
      <c r="H21" s="90"/>
      <c r="I21" s="1" t="s">
        <v>15</v>
      </c>
      <c r="J21" s="6">
        <f>+[3]MAR!$D$120</f>
        <v>368965.51724137936</v>
      </c>
      <c r="K21" s="88"/>
      <c r="L21" s="90"/>
      <c r="M21" s="1" t="s">
        <v>15</v>
      </c>
      <c r="N21" s="6">
        <f>+[3]ABR!$C$104</f>
        <v>431034.49137931038</v>
      </c>
      <c r="O21" s="88"/>
      <c r="P21" s="90"/>
      <c r="Q21" s="1" t="s">
        <v>15</v>
      </c>
      <c r="R21" s="6"/>
      <c r="S21" s="88"/>
      <c r="T21" s="90"/>
      <c r="U21" s="1" t="s">
        <v>15</v>
      </c>
      <c r="V21" s="6"/>
      <c r="W21" s="88"/>
      <c r="X21" s="90"/>
    </row>
    <row r="22" spans="1:24" ht="15.75" thickBot="1" x14ac:dyDescent="0.3">
      <c r="A22" s="7" t="s">
        <v>16</v>
      </c>
      <c r="B22" s="8">
        <f>B10+B13+B14+B16+B18+B20-B11-B15-B17-B19-B21-B12</f>
        <v>1301016.4375862069</v>
      </c>
      <c r="C22" s="9">
        <f>SUM(C10:C21)</f>
        <v>1423491.5</v>
      </c>
      <c r="D22" s="10"/>
      <c r="E22" s="7" t="s">
        <v>16</v>
      </c>
      <c r="F22" s="8">
        <f>F10+F13+F14+F16+F18+F20-F11-F15-F17-F19-F21-F12</f>
        <v>2920340.9586206889</v>
      </c>
      <c r="G22" s="9">
        <f>SUM(G10:G21)</f>
        <v>2875760.3899999992</v>
      </c>
      <c r="H22" s="83"/>
      <c r="I22" s="7" t="s">
        <v>16</v>
      </c>
      <c r="J22" s="8">
        <f>J10+J13+J14+J16+J18+J20-J11-J15-J17-J19-J21-J12</f>
        <v>1089416.6724137934</v>
      </c>
      <c r="K22" s="9">
        <f>SUM(K10:K21)</f>
        <v>1241965.8700000001</v>
      </c>
      <c r="L22" s="85"/>
      <c r="M22" s="7" t="s">
        <v>16</v>
      </c>
      <c r="N22" s="8">
        <f>N10+N13+N14+N16+N18+N20-N11-N15-N17-N19-N21-N12</f>
        <v>2065352.568965517</v>
      </c>
      <c r="O22" s="9">
        <f>SUM(O10:O21)</f>
        <v>2134912.3200000003</v>
      </c>
      <c r="P22" s="85"/>
      <c r="Q22" s="7" t="s">
        <v>16</v>
      </c>
      <c r="R22" s="8">
        <f>R10+R13+R14+R16+R18+R20-R11-R15-R17-R19-R21-R12</f>
        <v>713596.87034482753</v>
      </c>
      <c r="S22" s="9">
        <f>SUM(S10:S21)</f>
        <v>731813.61</v>
      </c>
      <c r="T22" s="85"/>
      <c r="U22" s="7" t="s">
        <v>16</v>
      </c>
      <c r="V22" s="8">
        <f>V10+V13+V14+V16+V18+V20-V11-V15-V17-V19-V21-V12</f>
        <v>2638876.3965517241</v>
      </c>
      <c r="W22" s="9">
        <f>SUM(W10:W21)</f>
        <v>2604704.63</v>
      </c>
      <c r="X22" s="85"/>
    </row>
    <row r="23" spans="1:24" ht="15.75" thickBot="1" x14ac:dyDescent="0.3">
      <c r="A23" s="26" t="s">
        <v>17</v>
      </c>
      <c r="B23" s="8">
        <f>+ISAN!B8</f>
        <v>22308</v>
      </c>
      <c r="C23" s="11"/>
      <c r="D23" s="12"/>
      <c r="E23" s="26" t="s">
        <v>17</v>
      </c>
      <c r="F23" s="8">
        <f>+ISAN!C8</f>
        <v>99944</v>
      </c>
      <c r="G23" s="11"/>
      <c r="H23" s="84"/>
      <c r="I23" s="26" t="s">
        <v>17</v>
      </c>
      <c r="J23" s="8">
        <f>+ISAN!D8</f>
        <v>34328</v>
      </c>
      <c r="K23" s="11"/>
      <c r="L23" s="86"/>
      <c r="M23" s="26" t="s">
        <v>17</v>
      </c>
      <c r="N23" s="8">
        <f>+ISAN!E8</f>
        <v>76411</v>
      </c>
      <c r="O23" s="11"/>
      <c r="P23" s="86"/>
      <c r="Q23" s="26" t="s">
        <v>17</v>
      </c>
      <c r="R23" s="8">
        <f>+ISAN!F8</f>
        <v>9825</v>
      </c>
      <c r="S23" s="11"/>
      <c r="T23" s="86"/>
      <c r="U23" s="26" t="s">
        <v>17</v>
      </c>
      <c r="V23" s="8">
        <f>+ISAN!G8</f>
        <v>61559</v>
      </c>
      <c r="W23" s="11"/>
      <c r="X23" s="86"/>
    </row>
    <row r="24" spans="1:24" x14ac:dyDescent="0.25">
      <c r="A24" s="7"/>
      <c r="B24" s="8">
        <f>+B22-B23</f>
        <v>1278708.4375862069</v>
      </c>
      <c r="C24" s="11">
        <f>+C22+C23</f>
        <v>1423491.5</v>
      </c>
      <c r="D24" s="12"/>
      <c r="E24" s="7"/>
      <c r="F24" s="8">
        <f>+F22-F23</f>
        <v>2820396.9586206889</v>
      </c>
      <c r="G24" s="11">
        <f>+G22+G23</f>
        <v>2875760.3899999992</v>
      </c>
      <c r="H24" s="84"/>
      <c r="I24" s="7"/>
      <c r="J24" s="8">
        <f>+J22-J23</f>
        <v>1055088.6724137934</v>
      </c>
      <c r="K24" s="11">
        <f>+K22+K23</f>
        <v>1241965.8700000001</v>
      </c>
      <c r="L24" s="86"/>
      <c r="M24" s="7"/>
      <c r="N24" s="8">
        <f>+N22-N23</f>
        <v>1988941.568965517</v>
      </c>
      <c r="O24" s="11">
        <f>+O22+O23</f>
        <v>2134912.3200000003</v>
      </c>
      <c r="P24" s="86"/>
      <c r="Q24" s="7"/>
      <c r="R24" s="8">
        <f>+R22-R23</f>
        <v>703771.87034482753</v>
      </c>
      <c r="S24" s="11">
        <f>+S22+S23</f>
        <v>731813.61</v>
      </c>
      <c r="T24" s="86"/>
      <c r="U24" s="7"/>
      <c r="V24" s="8">
        <f>+V22-V23</f>
        <v>2577317.3965517241</v>
      </c>
      <c r="W24" s="11">
        <f>+W22+W23</f>
        <v>2604704.63</v>
      </c>
      <c r="X24" s="86"/>
    </row>
    <row r="25" spans="1:24" x14ac:dyDescent="0.25">
      <c r="A25" s="7"/>
      <c r="B25" s="8"/>
      <c r="C25" s="11"/>
      <c r="D25" s="12"/>
      <c r="E25" s="7"/>
      <c r="F25" s="8"/>
      <c r="G25" s="11"/>
      <c r="H25" s="84"/>
      <c r="I25" s="7"/>
      <c r="J25" s="8"/>
      <c r="K25" s="11"/>
      <c r="L25" s="86"/>
      <c r="M25" s="7"/>
      <c r="N25" s="8"/>
      <c r="O25" s="11"/>
      <c r="P25" s="86"/>
      <c r="Q25" s="7"/>
      <c r="R25" s="8"/>
      <c r="S25" s="11"/>
      <c r="T25" s="86"/>
      <c r="U25" s="7"/>
      <c r="V25" s="8"/>
      <c r="W25" s="11"/>
      <c r="X25" s="86"/>
    </row>
    <row r="26" spans="1:24" ht="15.75" thickBot="1" x14ac:dyDescent="0.3">
      <c r="A26" s="13"/>
      <c r="B26" s="14"/>
      <c r="C26" s="15"/>
      <c r="D26" s="16"/>
      <c r="E26" s="13"/>
      <c r="F26" s="14"/>
      <c r="G26" s="15"/>
      <c r="H26" s="16"/>
      <c r="I26" s="13"/>
      <c r="J26" s="14"/>
      <c r="K26" s="15"/>
      <c r="L26" s="16"/>
      <c r="M26" s="13"/>
      <c r="N26" s="14"/>
      <c r="O26" s="15"/>
      <c r="P26" s="16"/>
      <c r="Q26" s="13"/>
      <c r="R26" s="14"/>
      <c r="S26" s="15"/>
      <c r="T26" s="16"/>
      <c r="U26" s="13"/>
      <c r="V26" s="14"/>
      <c r="W26" s="15"/>
      <c r="X26" s="16"/>
    </row>
    <row r="27" spans="1:24" x14ac:dyDescent="0.25">
      <c r="A27" s="7" t="s">
        <v>4</v>
      </c>
      <c r="B27" s="8"/>
      <c r="C27" s="17">
        <f>+B24-C24</f>
        <v>-144783.06241379306</v>
      </c>
      <c r="D27" s="18">
        <f>+D16+D20+D14</f>
        <v>-144782.69758620695</v>
      </c>
      <c r="E27" s="7" t="s">
        <v>4</v>
      </c>
      <c r="F27" s="8"/>
      <c r="G27" s="17">
        <f>+F24-G24</f>
        <v>-55363.431379310321</v>
      </c>
      <c r="H27" s="18">
        <f>+H16+H20+H14</f>
        <v>-55363.84620689656</v>
      </c>
      <c r="I27" s="7" t="s">
        <v>4</v>
      </c>
      <c r="J27" s="8"/>
      <c r="K27" s="17">
        <f>+J24-K24</f>
        <v>-186877.19758620672</v>
      </c>
      <c r="L27" s="18">
        <f>+L16+L20+L14</f>
        <v>-186877.17448275854</v>
      </c>
      <c r="M27" s="7" t="s">
        <v>4</v>
      </c>
      <c r="N27" s="8"/>
      <c r="O27" s="17">
        <f>+N24-O24</f>
        <v>-145970.75103448331</v>
      </c>
      <c r="P27" s="18">
        <f>+P16+P20+P14</f>
        <v>-112867.01172413792</v>
      </c>
      <c r="Q27" s="7" t="s">
        <v>4</v>
      </c>
      <c r="R27" s="8"/>
      <c r="S27" s="17">
        <f>+R24-S24</f>
        <v>-28041.739655172452</v>
      </c>
      <c r="T27" s="18">
        <f>+T16+T20+T14</f>
        <v>-28042.188275862056</v>
      </c>
      <c r="U27" s="7" t="s">
        <v>4</v>
      </c>
      <c r="V27" s="8"/>
      <c r="W27" s="17">
        <f>+V24-W24</f>
        <v>-27387.233448275831</v>
      </c>
      <c r="X27" s="18">
        <f>+X16+X20+X14</f>
        <v>-27386.868965517213</v>
      </c>
    </row>
    <row r="28" spans="1:24" x14ac:dyDescent="0.25">
      <c r="A28" s="7"/>
      <c r="B28" s="8"/>
      <c r="C28" s="11"/>
      <c r="D28" s="19"/>
      <c r="E28" s="7"/>
      <c r="F28" s="8"/>
      <c r="G28" s="11"/>
      <c r="H28" s="19"/>
      <c r="I28" s="7"/>
      <c r="J28" s="8"/>
      <c r="K28" s="11"/>
      <c r="L28" s="19"/>
      <c r="M28" s="7"/>
      <c r="N28" s="8"/>
      <c r="O28" s="11"/>
      <c r="P28" s="19"/>
      <c r="Q28" s="7"/>
      <c r="R28" s="8"/>
      <c r="S28" s="11"/>
      <c r="T28" s="19"/>
      <c r="U28" s="7"/>
      <c r="V28" s="8"/>
      <c r="W28" s="11"/>
      <c r="X28" s="19"/>
    </row>
    <row r="29" spans="1:24" ht="15.75" thickBot="1" x14ac:dyDescent="0.3">
      <c r="A29" s="20"/>
      <c r="B29" s="21"/>
      <c r="C29" s="15"/>
      <c r="D29" s="22"/>
      <c r="E29" s="20"/>
      <c r="F29" s="21"/>
      <c r="G29" s="15"/>
      <c r="H29" s="22"/>
      <c r="I29" s="20"/>
      <c r="J29" s="21"/>
      <c r="K29" s="15"/>
      <c r="L29" s="22"/>
      <c r="M29" s="20"/>
      <c r="N29" s="21"/>
      <c r="O29" s="15"/>
      <c r="P29" s="22"/>
      <c r="Q29" s="20"/>
      <c r="R29" s="21"/>
      <c r="S29" s="15"/>
      <c r="T29" s="22"/>
      <c r="U29" s="20"/>
      <c r="V29" s="21"/>
      <c r="W29" s="15"/>
      <c r="X29" s="22"/>
    </row>
    <row r="30" spans="1:24" ht="15.75" thickBot="1" x14ac:dyDescent="0.3">
      <c r="A30" s="23"/>
      <c r="B30" s="23"/>
      <c r="C30" s="23"/>
      <c r="D30" s="23"/>
    </row>
    <row r="31" spans="1:24" ht="15.75" thickBot="1" x14ac:dyDescent="0.3">
      <c r="A31" s="91" t="s">
        <v>0</v>
      </c>
      <c r="B31" s="93" t="s">
        <v>63</v>
      </c>
      <c r="C31" s="94"/>
      <c r="D31" s="95"/>
      <c r="E31" s="91" t="s">
        <v>0</v>
      </c>
      <c r="F31" s="93" t="s">
        <v>64</v>
      </c>
      <c r="G31" s="94"/>
      <c r="H31" s="95"/>
      <c r="I31" s="91" t="s">
        <v>0</v>
      </c>
      <c r="J31" s="93" t="s">
        <v>65</v>
      </c>
      <c r="K31" s="94"/>
      <c r="L31" s="95"/>
      <c r="M31" s="91" t="s">
        <v>0</v>
      </c>
      <c r="N31" s="93" t="s">
        <v>66</v>
      </c>
      <c r="O31" s="94"/>
      <c r="P31" s="95"/>
      <c r="Q31" s="91" t="s">
        <v>0</v>
      </c>
      <c r="R31" s="93" t="s">
        <v>67</v>
      </c>
      <c r="S31" s="94"/>
      <c r="T31" s="95"/>
      <c r="U31" s="91" t="s">
        <v>0</v>
      </c>
      <c r="V31" s="93" t="s">
        <v>68</v>
      </c>
      <c r="W31" s="94"/>
      <c r="X31" s="95"/>
    </row>
    <row r="32" spans="1:24" ht="24.75" thickBot="1" x14ac:dyDescent="0.3">
      <c r="A32" s="92"/>
      <c r="B32" s="25" t="s">
        <v>2</v>
      </c>
      <c r="C32" s="25" t="s">
        <v>3</v>
      </c>
      <c r="D32" s="25" t="s">
        <v>4</v>
      </c>
      <c r="E32" s="92"/>
      <c r="F32" s="25" t="s">
        <v>2</v>
      </c>
      <c r="G32" s="25" t="s">
        <v>3</v>
      </c>
      <c r="H32" s="25" t="s">
        <v>4</v>
      </c>
      <c r="I32" s="92"/>
      <c r="J32" s="25" t="s">
        <v>2</v>
      </c>
      <c r="K32" s="25" t="s">
        <v>3</v>
      </c>
      <c r="L32" s="25" t="s">
        <v>4</v>
      </c>
      <c r="M32" s="92"/>
      <c r="N32" s="25" t="s">
        <v>2</v>
      </c>
      <c r="O32" s="25" t="s">
        <v>3</v>
      </c>
      <c r="P32" s="25" t="s">
        <v>4</v>
      </c>
      <c r="Q32" s="92"/>
      <c r="R32" s="25" t="s">
        <v>2</v>
      </c>
      <c r="S32" s="25" t="s">
        <v>3</v>
      </c>
      <c r="T32" s="25" t="s">
        <v>4</v>
      </c>
      <c r="U32" s="92"/>
      <c r="V32" s="25" t="s">
        <v>2</v>
      </c>
      <c r="W32" s="25" t="s">
        <v>3</v>
      </c>
      <c r="X32" s="25" t="s">
        <v>4</v>
      </c>
    </row>
    <row r="33" spans="1:24" x14ac:dyDescent="0.25">
      <c r="A33" s="1" t="s">
        <v>5</v>
      </c>
      <c r="B33" s="2">
        <f>+'[2]JUL-AUTOS'!$C$12</f>
        <v>2129137.931034483</v>
      </c>
      <c r="C33" s="96">
        <f>+'EDO DE RES'!H11+'EDO DE RES'!H13+'EDO DE RES'!H15</f>
        <v>591556</v>
      </c>
      <c r="D33" s="98">
        <f>+(B33-B34-C33)</f>
        <v>16116.413793103537</v>
      </c>
      <c r="E33" s="1" t="s">
        <v>5</v>
      </c>
      <c r="F33" s="2">
        <f>+'[2]AGO-AUTOS '!$C$10</f>
        <v>1480172.4137931035</v>
      </c>
      <c r="G33" s="96">
        <f>+'EDO DE RES'!I11+'EDO DE RES'!I13+'EDO DE RES'!I15</f>
        <v>1021521.3</v>
      </c>
      <c r="H33" s="98">
        <f>+(F33-F34-G33)</f>
        <v>40547.665517241461</v>
      </c>
      <c r="I33" s="1" t="s">
        <v>5</v>
      </c>
      <c r="J33" s="2">
        <f>+'[2]SEP-AUTOS '!$C$8</f>
        <v>715517.24137931038</v>
      </c>
      <c r="K33" s="96">
        <f>+'EDO DE RES'!J11+'EDO DE RES'!J13+'EDO DE RES'!J15</f>
        <v>339820.49</v>
      </c>
      <c r="L33" s="98">
        <f>+(J33-J34-K33)</f>
        <v>13397.122068965517</v>
      </c>
      <c r="M33" s="1" t="s">
        <v>5</v>
      </c>
      <c r="N33" s="2">
        <f>+'[2]OCT-AUTOS '!$C$15</f>
        <v>3788945.6551724132</v>
      </c>
      <c r="O33" s="96">
        <f>+'EDO DE RES'!K11+'EDO DE RES'!K13+'EDO DE RES'!K15+'EDO DE RES'!K12</f>
        <v>1936388.78</v>
      </c>
      <c r="P33" s="98">
        <f>+(N33-N34-O33)</f>
        <v>67940.590689654462</v>
      </c>
      <c r="Q33" s="1" t="s">
        <v>5</v>
      </c>
      <c r="R33" s="2">
        <f>+'[2]NOV-AUTOS '!$C$11</f>
        <v>1661637.931034483</v>
      </c>
      <c r="S33" s="96">
        <f>+'EDO DE RES'!L11+'EDO DE RES'!L13+'EDO DE RES'!L15</f>
        <v>993655.67</v>
      </c>
      <c r="T33" s="98">
        <f>+(R33-R34-S33)</f>
        <v>37120.192068965756</v>
      </c>
      <c r="U33" s="1" t="s">
        <v>5</v>
      </c>
      <c r="V33" s="2">
        <f>+'[2]DIC-AUTOS'!$C$18</f>
        <v>4365960.29</v>
      </c>
      <c r="W33" s="96">
        <f>+'EDO DE RES'!M11+'EDO DE RES'!M13+'EDO DE RES'!M15+'EDO DE RES'!M12</f>
        <v>2261101.7400000002</v>
      </c>
      <c r="X33" s="98">
        <f>+(V33-V34-W33)</f>
        <v>79427.519999999553</v>
      </c>
    </row>
    <row r="34" spans="1:24" x14ac:dyDescent="0.25">
      <c r="A34" s="1" t="s">
        <v>6</v>
      </c>
      <c r="B34" s="3">
        <f>+'[2]JUL-AUTOS'!$C$19</f>
        <v>1521465.5172413795</v>
      </c>
      <c r="C34" s="97"/>
      <c r="D34" s="99"/>
      <c r="E34" s="1" t="s">
        <v>6</v>
      </c>
      <c r="F34" s="3">
        <f>+'[2]AGO-AUTOS '!$C$14</f>
        <v>418103.44827586209</v>
      </c>
      <c r="G34" s="97"/>
      <c r="H34" s="99"/>
      <c r="I34" s="1" t="s">
        <v>6</v>
      </c>
      <c r="J34" s="3">
        <f>+'[2]SEP-AUTOS '!$C$14</f>
        <v>362299.62931034487</v>
      </c>
      <c r="K34" s="97"/>
      <c r="L34" s="99"/>
      <c r="M34" s="1" t="s">
        <v>6</v>
      </c>
      <c r="N34" s="3">
        <f>+'[2]OCT-AUTOS '!$C$27</f>
        <v>1784616.2844827587</v>
      </c>
      <c r="O34" s="97"/>
      <c r="P34" s="99"/>
      <c r="Q34" s="1" t="s">
        <v>6</v>
      </c>
      <c r="R34" s="3">
        <f>+'[2]NOV-AUTOS '!$C$16</f>
        <v>630862.06896551722</v>
      </c>
      <c r="S34" s="97"/>
      <c r="T34" s="99"/>
      <c r="U34" s="1" t="s">
        <v>6</v>
      </c>
      <c r="V34" s="3">
        <f>+'[2]DIC-AUTOS'!$C$26</f>
        <v>2025431.0300000003</v>
      </c>
      <c r="W34" s="97"/>
      <c r="X34" s="99"/>
    </row>
    <row r="35" spans="1:24" x14ac:dyDescent="0.25">
      <c r="A35" s="1" t="s">
        <v>6</v>
      </c>
      <c r="B35" s="3"/>
      <c r="C35" s="97"/>
      <c r="D35" s="99">
        <f>+B36-B35-C35</f>
        <v>0</v>
      </c>
      <c r="E35" s="1" t="s">
        <v>6</v>
      </c>
      <c r="F35" s="3"/>
      <c r="G35" s="97"/>
      <c r="H35" s="99">
        <f>+F36-F35-G35</f>
        <v>0</v>
      </c>
      <c r="I35" s="1" t="s">
        <v>6</v>
      </c>
      <c r="J35" s="3"/>
      <c r="K35" s="97"/>
      <c r="L35" s="99">
        <f>+J36-J35-K35</f>
        <v>0</v>
      </c>
      <c r="M35" s="1" t="s">
        <v>6</v>
      </c>
      <c r="N35" s="3"/>
      <c r="O35" s="97"/>
      <c r="P35" s="99">
        <f>+N36-N35-O35</f>
        <v>0</v>
      </c>
      <c r="Q35" s="1" t="s">
        <v>6</v>
      </c>
      <c r="R35" s="3"/>
      <c r="S35" s="97"/>
      <c r="T35" s="99">
        <f>+R36-R35-S35</f>
        <v>0</v>
      </c>
      <c r="U35" s="1" t="s">
        <v>6</v>
      </c>
      <c r="V35" s="3"/>
      <c r="W35" s="97"/>
      <c r="X35" s="99">
        <f>+V36-V35-W35</f>
        <v>0</v>
      </c>
    </row>
    <row r="36" spans="1:24" x14ac:dyDescent="0.25">
      <c r="A36" s="1" t="s">
        <v>7</v>
      </c>
      <c r="B36" s="4"/>
      <c r="C36" s="97"/>
      <c r="D36" s="99"/>
      <c r="E36" s="1" t="s">
        <v>7</v>
      </c>
      <c r="F36" s="4"/>
      <c r="G36" s="97"/>
      <c r="H36" s="99"/>
      <c r="I36" s="1" t="s">
        <v>7</v>
      </c>
      <c r="J36" s="4"/>
      <c r="K36" s="97"/>
      <c r="L36" s="99"/>
      <c r="M36" s="1" t="s">
        <v>7</v>
      </c>
      <c r="N36" s="4"/>
      <c r="O36" s="97"/>
      <c r="P36" s="99"/>
      <c r="Q36" s="1" t="s">
        <v>7</v>
      </c>
      <c r="R36" s="4"/>
      <c r="S36" s="97"/>
      <c r="T36" s="99"/>
      <c r="U36" s="1" t="s">
        <v>7</v>
      </c>
      <c r="V36" s="4"/>
      <c r="W36" s="97"/>
      <c r="X36" s="99"/>
    </row>
    <row r="37" spans="1:24" x14ac:dyDescent="0.25">
      <c r="A37" s="1" t="s">
        <v>8</v>
      </c>
      <c r="B37" s="4">
        <f>+'[2]JUL-REF'!$C$13</f>
        <v>10433.543103448275</v>
      </c>
      <c r="C37" s="100">
        <f>+'EDO DE RES'!H16</f>
        <v>10433.549999999999</v>
      </c>
      <c r="D37" s="101">
        <f>+B37-B38-C37</f>
        <v>-6.8965517239121255E-3</v>
      </c>
      <c r="E37" s="1" t="s">
        <v>8</v>
      </c>
      <c r="F37" s="4">
        <f>+'[2]AGO-REF'!$C$14</f>
        <v>184321.15517241383</v>
      </c>
      <c r="G37" s="100">
        <f>+'EDO DE RES'!I16</f>
        <v>127330.98</v>
      </c>
      <c r="H37" s="101">
        <f>+F37-F38-G37</f>
        <v>2.7586207143031061E-3</v>
      </c>
      <c r="I37" s="1" t="s">
        <v>8</v>
      </c>
      <c r="J37" s="4">
        <f>+'[2]SEP-REF'!$C$9</f>
        <v>28018.077586206899</v>
      </c>
      <c r="K37" s="100">
        <f>+'EDO DE RES'!J16</f>
        <v>28018.080000000002</v>
      </c>
      <c r="L37" s="101">
        <f>+J37-J38-K37</f>
        <v>-2.413793103187345E-3</v>
      </c>
      <c r="M37" s="1" t="s">
        <v>8</v>
      </c>
      <c r="N37" s="4">
        <f>+'[2]OCT-REF'!$C$12</f>
        <v>73844.258620689638</v>
      </c>
      <c r="O37" s="100">
        <f>+'EDO DE RES'!K16</f>
        <v>38055.910000000003</v>
      </c>
      <c r="P37" s="101">
        <f>+N37-N38-O37</f>
        <v>-4.8275862282025628E-3</v>
      </c>
      <c r="Q37" s="1" t="s">
        <v>8</v>
      </c>
      <c r="R37" s="4">
        <f>+'[2]NOV-REF'!$C$9</f>
        <v>10450.586206896551</v>
      </c>
      <c r="S37" s="100">
        <f>+'EDO DE RES'!L16</f>
        <v>6229.01</v>
      </c>
      <c r="T37" s="101">
        <f>+R37-R38-S37</f>
        <v>-517.41517241379461</v>
      </c>
      <c r="U37" s="1" t="s">
        <v>8</v>
      </c>
      <c r="V37" s="4">
        <f>+'[2]DIC-REF'!$C$4</f>
        <v>702.91</v>
      </c>
      <c r="W37" s="100">
        <f>+'EDO DE RES'!M16</f>
        <v>702.91</v>
      </c>
      <c r="X37" s="101">
        <f>+V37-V38-W37</f>
        <v>0</v>
      </c>
    </row>
    <row r="38" spans="1:24" x14ac:dyDescent="0.25">
      <c r="A38" s="1" t="s">
        <v>9</v>
      </c>
      <c r="B38" s="3"/>
      <c r="C38" s="100"/>
      <c r="D38" s="101"/>
      <c r="E38" s="1" t="s">
        <v>9</v>
      </c>
      <c r="F38" s="3">
        <f>+'[2]AGO-REF'!$C$19</f>
        <v>56990.172413793116</v>
      </c>
      <c r="G38" s="100"/>
      <c r="H38" s="101"/>
      <c r="I38" s="1" t="s">
        <v>9</v>
      </c>
      <c r="J38" s="3"/>
      <c r="K38" s="100"/>
      <c r="L38" s="101"/>
      <c r="M38" s="1" t="s">
        <v>9</v>
      </c>
      <c r="N38" s="3">
        <f>+'[2]OCT-REF'!$C$17</f>
        <v>35788.353448275862</v>
      </c>
      <c r="O38" s="100"/>
      <c r="P38" s="101"/>
      <c r="Q38" s="1" t="s">
        <v>9</v>
      </c>
      <c r="R38" s="3">
        <f>+'[2]NOV-REF'!$C$14</f>
        <v>4738.9913793103451</v>
      </c>
      <c r="S38" s="100"/>
      <c r="T38" s="101"/>
      <c r="U38" s="1" t="s">
        <v>9</v>
      </c>
      <c r="V38" s="3"/>
      <c r="W38" s="100"/>
      <c r="X38" s="101"/>
    </row>
    <row r="39" spans="1:24" x14ac:dyDescent="0.25">
      <c r="A39" s="1" t="s">
        <v>10</v>
      </c>
      <c r="B39" s="4">
        <f>+'[2]JUL-SERV'!$C$68</f>
        <v>144945.09482758623</v>
      </c>
      <c r="C39" s="102">
        <f>+'EDO DE RES'!H18</f>
        <v>173287.42</v>
      </c>
      <c r="D39" s="101">
        <f>+B39+B41-B40-B42-C39</f>
        <v>-31600.928620689636</v>
      </c>
      <c r="E39" s="1" t="s">
        <v>10</v>
      </c>
      <c r="F39" s="4">
        <f>+'[2]AGO-SERV'!$C$41</f>
        <v>159021.24137931035</v>
      </c>
      <c r="G39" s="102">
        <f>+'EDO DE RES'!I18</f>
        <v>394005.66</v>
      </c>
      <c r="H39" s="101">
        <f>+F39+F41-F40-F42-G39</f>
        <v>-236523.15999999997</v>
      </c>
      <c r="I39" s="1" t="s">
        <v>10</v>
      </c>
      <c r="J39" s="4">
        <f>+'[2]SEP-SERV'!$C$44</f>
        <v>65532.474137931044</v>
      </c>
      <c r="K39" s="102">
        <f>+'EDO DE RES'!J18</f>
        <v>109160.8</v>
      </c>
      <c r="L39" s="101">
        <f>+J39+J41-J40-J42-K39</f>
        <v>-51068.868965517235</v>
      </c>
      <c r="M39" s="1" t="s">
        <v>10</v>
      </c>
      <c r="N39" s="4">
        <f>+'[2]OCT-SERV'!$C$52</f>
        <v>63544.370689655181</v>
      </c>
      <c r="O39" s="102">
        <f>+'EDO DE RES'!K18</f>
        <v>207654.12</v>
      </c>
      <c r="P39" s="101">
        <f>+N39+N41-N40-N42-O39</f>
        <v>-176749.47344827585</v>
      </c>
      <c r="Q39" s="1" t="s">
        <v>10</v>
      </c>
      <c r="R39" s="4">
        <f>+'[2]NOV-SERV'!$C$45</f>
        <v>38859.870689655181</v>
      </c>
      <c r="S39" s="102">
        <f>+'EDO DE RES'!L18</f>
        <v>78016.490000000005</v>
      </c>
      <c r="T39" s="101">
        <f>+R39+R41-R40-R42-S39</f>
        <v>-39156.619310344824</v>
      </c>
      <c r="U39" s="1" t="s">
        <v>10</v>
      </c>
      <c r="V39" s="4">
        <f>+'[2]DIC-SERV'!$C$48</f>
        <v>32501.979999999996</v>
      </c>
      <c r="W39" s="102">
        <f>+'EDO DE RES'!M18</f>
        <v>60267.59</v>
      </c>
      <c r="X39" s="101">
        <f>+V39+V41-V40-V42-W39</f>
        <v>-27765.61</v>
      </c>
    </row>
    <row r="40" spans="1:24" x14ac:dyDescent="0.25">
      <c r="A40" s="1" t="s">
        <v>11</v>
      </c>
      <c r="B40" s="3">
        <f>+'[2]JUL-SERV'!$C$74</f>
        <v>3258.6034482758623</v>
      </c>
      <c r="C40" s="102"/>
      <c r="D40" s="101"/>
      <c r="E40" s="1" t="s">
        <v>11</v>
      </c>
      <c r="F40" s="3">
        <f>+'[2]AGO-SERV'!$C$46</f>
        <v>1538.7413793103449</v>
      </c>
      <c r="G40" s="102"/>
      <c r="H40" s="101"/>
      <c r="I40" s="1" t="s">
        <v>11</v>
      </c>
      <c r="J40" s="3">
        <f>+'[2]SEP-SERV'!$C$49</f>
        <v>7440.5431034482772</v>
      </c>
      <c r="K40" s="102"/>
      <c r="L40" s="101"/>
      <c r="M40" s="1" t="s">
        <v>11</v>
      </c>
      <c r="N40" s="3">
        <f>+'[2]OCT-SERV'!$C$58</f>
        <v>32639.724137931036</v>
      </c>
      <c r="O40" s="102"/>
      <c r="P40" s="101"/>
      <c r="Q40" s="1" t="s">
        <v>11</v>
      </c>
      <c r="R40" s="3"/>
      <c r="S40" s="102"/>
      <c r="T40" s="101"/>
      <c r="U40" s="1" t="s">
        <v>11</v>
      </c>
      <c r="V40" s="3"/>
      <c r="W40" s="102"/>
      <c r="X40" s="101"/>
    </row>
    <row r="41" spans="1:24" x14ac:dyDescent="0.25">
      <c r="A41" s="1" t="s">
        <v>12</v>
      </c>
      <c r="B41" s="4"/>
      <c r="C41" s="102"/>
      <c r="D41" s="101"/>
      <c r="E41" s="1" t="s">
        <v>12</v>
      </c>
      <c r="F41" s="4"/>
      <c r="G41" s="102"/>
      <c r="H41" s="101"/>
      <c r="I41" s="1" t="s">
        <v>12</v>
      </c>
      <c r="J41" s="4"/>
      <c r="K41" s="102"/>
      <c r="L41" s="101"/>
      <c r="M41" s="1" t="s">
        <v>12</v>
      </c>
      <c r="N41" s="4"/>
      <c r="O41" s="102"/>
      <c r="P41" s="101"/>
      <c r="Q41" s="1" t="s">
        <v>12</v>
      </c>
      <c r="R41" s="4"/>
      <c r="S41" s="102"/>
      <c r="T41" s="101"/>
      <c r="U41" s="1" t="s">
        <v>12</v>
      </c>
      <c r="V41" s="4"/>
      <c r="W41" s="102"/>
      <c r="X41" s="101"/>
    </row>
    <row r="42" spans="1:24" x14ac:dyDescent="0.25">
      <c r="A42" s="1" t="s">
        <v>13</v>
      </c>
      <c r="B42" s="3"/>
      <c r="C42" s="102"/>
      <c r="D42" s="101"/>
      <c r="E42" s="1" t="s">
        <v>13</v>
      </c>
      <c r="F42" s="3"/>
      <c r="G42" s="102"/>
      <c r="H42" s="101"/>
      <c r="I42" s="1" t="s">
        <v>13</v>
      </c>
      <c r="J42" s="3"/>
      <c r="K42" s="102"/>
      <c r="L42" s="101"/>
      <c r="M42" s="1" t="s">
        <v>13</v>
      </c>
      <c r="N42" s="3"/>
      <c r="O42" s="102"/>
      <c r="P42" s="101"/>
      <c r="Q42" s="1" t="s">
        <v>13</v>
      </c>
      <c r="R42" s="3"/>
      <c r="S42" s="102"/>
      <c r="T42" s="101"/>
      <c r="U42" s="1" t="s">
        <v>13</v>
      </c>
      <c r="V42" s="3"/>
      <c r="W42" s="102"/>
      <c r="X42" s="101"/>
    </row>
    <row r="43" spans="1:24" x14ac:dyDescent="0.25">
      <c r="A43" s="1" t="s">
        <v>14</v>
      </c>
      <c r="B43" s="5">
        <f>+[3]JUL!$D$80</f>
        <v>1503752.9827586208</v>
      </c>
      <c r="C43" s="87">
        <f>+'OI y OG'!I22</f>
        <v>1522638.08</v>
      </c>
      <c r="D43" s="89">
        <f>+B43-B44-C43</f>
        <v>-18885.097241379321</v>
      </c>
      <c r="E43" s="1" t="s">
        <v>14</v>
      </c>
      <c r="F43" s="5">
        <f>+[3]AGO!$D$51</f>
        <v>173840.68965517243</v>
      </c>
      <c r="G43" s="87">
        <f>+'OI y OG'!J22</f>
        <v>-9686.83</v>
      </c>
      <c r="H43" s="89">
        <f>+F43-F44-G43</f>
        <v>183527.51965517242</v>
      </c>
      <c r="I43" s="1" t="s">
        <v>14</v>
      </c>
      <c r="J43" s="5">
        <f>+[3]SEP!$D$44</f>
        <v>5116.560344827587</v>
      </c>
      <c r="K43" s="87">
        <f>+'OI y OG'!K22</f>
        <v>2055.84</v>
      </c>
      <c r="L43" s="89">
        <f>+J43-J44-K43</f>
        <v>1643.7203448275868</v>
      </c>
      <c r="M43" s="1" t="s">
        <v>14</v>
      </c>
      <c r="N43" s="5">
        <f>+[3]OCT!$D$64</f>
        <v>130675.29310344829</v>
      </c>
      <c r="O43" s="87">
        <f>+'OI y OG'!L22</f>
        <v>7713.36</v>
      </c>
      <c r="P43" s="89">
        <f>+N43-N44-O43</f>
        <v>122961.93310344829</v>
      </c>
      <c r="Q43" s="1" t="s">
        <v>14</v>
      </c>
      <c r="R43" s="5">
        <f>+[3]NOV!$D$50</f>
        <v>2318053.5948275863</v>
      </c>
      <c r="S43" s="87">
        <f>+'OI y OG'!M22</f>
        <v>2318053.38</v>
      </c>
      <c r="T43" s="89">
        <f>+R43-R44-S43</f>
        <v>-564741.16448275838</v>
      </c>
      <c r="U43" s="1" t="s">
        <v>14</v>
      </c>
      <c r="V43" s="5">
        <f>+[3]DIC!$E$55</f>
        <v>1511672.6293103448</v>
      </c>
      <c r="W43" s="87">
        <f>+'OI y OG'!N22</f>
        <v>1520322.83</v>
      </c>
      <c r="X43" s="89">
        <f>+V43-V44-W43</f>
        <v>-8650.200689655263</v>
      </c>
    </row>
    <row r="44" spans="1:24" ht="15.75" thickBot="1" x14ac:dyDescent="0.3">
      <c r="A44" s="1" t="s">
        <v>15</v>
      </c>
      <c r="B44" s="6"/>
      <c r="C44" s="88"/>
      <c r="D44" s="90"/>
      <c r="E44" s="1" t="s">
        <v>15</v>
      </c>
      <c r="F44" s="6"/>
      <c r="G44" s="88"/>
      <c r="H44" s="90"/>
      <c r="I44" s="1" t="s">
        <v>15</v>
      </c>
      <c r="J44" s="6">
        <f>+[3]SEP!$D$45</f>
        <v>1417.0000000000002</v>
      </c>
      <c r="K44" s="88"/>
      <c r="L44" s="90"/>
      <c r="M44" s="1" t="s">
        <v>15</v>
      </c>
      <c r="N44" s="6"/>
      <c r="O44" s="88"/>
      <c r="P44" s="90"/>
      <c r="Q44" s="1" t="s">
        <v>15</v>
      </c>
      <c r="R44" s="6">
        <f>+[3]NOV!$D$51</f>
        <v>564741.37931034481</v>
      </c>
      <c r="S44" s="88"/>
      <c r="T44" s="90"/>
      <c r="U44" s="1" t="s">
        <v>15</v>
      </c>
      <c r="V44" s="6"/>
      <c r="W44" s="88"/>
      <c r="X44" s="90"/>
    </row>
    <row r="45" spans="1:24" ht="15.75" thickBot="1" x14ac:dyDescent="0.3">
      <c r="A45" s="7" t="s">
        <v>16</v>
      </c>
      <c r="B45" s="8">
        <f>B33+B36+B37+B39+B41+B43-B34-B38-B40-B42-B44-B35</f>
        <v>2263545.4310344825</v>
      </c>
      <c r="C45" s="9">
        <f>SUM(C33:C44)</f>
        <v>2297915.0500000003</v>
      </c>
      <c r="D45" s="85"/>
      <c r="E45" s="7" t="s">
        <v>16</v>
      </c>
      <c r="F45" s="8">
        <f>F33+F36+F37+F39+F41+F43-F34-F38-F40-F42-F44-F35</f>
        <v>1520723.1379310347</v>
      </c>
      <c r="G45" s="9">
        <f>SUM(G33:G44)</f>
        <v>1533171.1099999999</v>
      </c>
      <c r="H45" s="85"/>
      <c r="I45" s="7" t="s">
        <v>16</v>
      </c>
      <c r="J45" s="8">
        <f>J33+J36+J37+J39+J41+J43-J34-J38-J40-J42-J44-J35</f>
        <v>443027.18103448267</v>
      </c>
      <c r="K45" s="9">
        <f>SUM(K33:K44)</f>
        <v>479055.21</v>
      </c>
      <c r="L45" s="85"/>
      <c r="M45" s="7" t="s">
        <v>16</v>
      </c>
      <c r="N45" s="8">
        <f>N33+N36+N37+N39+N41+N43-N34-N38-N40-N42-N44-N35</f>
        <v>2203965.2155172401</v>
      </c>
      <c r="O45" s="9">
        <f>SUM(O33:O44)</f>
        <v>2189812.17</v>
      </c>
      <c r="P45" s="85"/>
      <c r="Q45" s="7" t="s">
        <v>16</v>
      </c>
      <c r="R45" s="8">
        <f>R33+R36+R37+R39+R41+R43-R34-R38-R40-R42-R44-R35</f>
        <v>2828659.5431034486</v>
      </c>
      <c r="S45" s="9">
        <f>SUM(S33:S44)</f>
        <v>3395954.55</v>
      </c>
      <c r="T45" s="85"/>
      <c r="U45" s="7" t="s">
        <v>16</v>
      </c>
      <c r="V45" s="8">
        <f>V33+V36+V37+V39+V41+V43-V34-V38-V40-V42-V44-V35</f>
        <v>3885406.7793103447</v>
      </c>
      <c r="W45" s="9">
        <f>SUM(W33:W44)</f>
        <v>3842395.0700000003</v>
      </c>
      <c r="X45" s="85"/>
    </row>
    <row r="46" spans="1:24" ht="15.75" thickBot="1" x14ac:dyDescent="0.3">
      <c r="A46" s="26" t="s">
        <v>17</v>
      </c>
      <c r="B46" s="8">
        <f>+ISAN!H8</f>
        <v>16116</v>
      </c>
      <c r="C46" s="11"/>
      <c r="D46" s="86"/>
      <c r="E46" s="26" t="s">
        <v>17</v>
      </c>
      <c r="F46" s="8">
        <f>+ISAN!I8</f>
        <v>40548</v>
      </c>
      <c r="G46" s="11"/>
      <c r="H46" s="86"/>
      <c r="I46" s="26" t="s">
        <v>17</v>
      </c>
      <c r="J46" s="8">
        <f>+ISAN!J8</f>
        <v>13397</v>
      </c>
      <c r="K46" s="11"/>
      <c r="L46" s="86"/>
      <c r="M46" s="26" t="s">
        <v>17</v>
      </c>
      <c r="N46" s="8">
        <f>+ISAN!K8</f>
        <v>67941</v>
      </c>
      <c r="O46" s="11"/>
      <c r="P46" s="86"/>
      <c r="Q46" s="26" t="s">
        <v>17</v>
      </c>
      <c r="R46" s="8">
        <f>+ISAN!L8</f>
        <v>37120</v>
      </c>
      <c r="S46" s="11"/>
      <c r="T46" s="86"/>
      <c r="U46" s="26" t="s">
        <v>17</v>
      </c>
      <c r="V46" s="8">
        <f>+ISAN!M8</f>
        <v>79428</v>
      </c>
      <c r="W46" s="11"/>
      <c r="X46" s="86"/>
    </row>
    <row r="47" spans="1:24" x14ac:dyDescent="0.25">
      <c r="A47" s="7"/>
      <c r="B47" s="8">
        <f>+B45-B46</f>
        <v>2247429.4310344825</v>
      </c>
      <c r="C47" s="11">
        <f>+C45+C46</f>
        <v>2297915.0500000003</v>
      </c>
      <c r="D47" s="86"/>
      <c r="E47" s="7"/>
      <c r="F47" s="8">
        <f>+F45-F46</f>
        <v>1480175.1379310347</v>
      </c>
      <c r="G47" s="11">
        <f>+G45+G46</f>
        <v>1533171.1099999999</v>
      </c>
      <c r="H47" s="86"/>
      <c r="I47" s="7"/>
      <c r="J47" s="8">
        <f>+J45-J46</f>
        <v>429630.18103448267</v>
      </c>
      <c r="K47" s="11">
        <f>+K45+K46</f>
        <v>479055.21</v>
      </c>
      <c r="L47" s="86"/>
      <c r="M47" s="7"/>
      <c r="N47" s="8">
        <f>+N45-N46</f>
        <v>2136024.2155172401</v>
      </c>
      <c r="O47" s="11">
        <f>+O45+O46</f>
        <v>2189812.17</v>
      </c>
      <c r="P47" s="86"/>
      <c r="Q47" s="7"/>
      <c r="R47" s="8">
        <f>+R45-R46</f>
        <v>2791539.5431034486</v>
      </c>
      <c r="S47" s="11">
        <f>+S45+S46</f>
        <v>3395954.55</v>
      </c>
      <c r="T47" s="86"/>
      <c r="U47" s="7"/>
      <c r="V47" s="8">
        <f>+V45-V46</f>
        <v>3805978.7793103447</v>
      </c>
      <c r="W47" s="11">
        <f>+W45+W46</f>
        <v>3842395.0700000003</v>
      </c>
      <c r="X47" s="86"/>
    </row>
    <row r="48" spans="1:24" x14ac:dyDescent="0.25">
      <c r="A48" s="7"/>
      <c r="B48" s="8"/>
      <c r="C48" s="11"/>
      <c r="D48" s="86"/>
      <c r="E48" s="7"/>
      <c r="F48" s="8"/>
      <c r="G48" s="11"/>
      <c r="H48" s="86"/>
      <c r="I48" s="7"/>
      <c r="J48" s="8"/>
      <c r="K48" s="11"/>
      <c r="L48" s="86"/>
      <c r="M48" s="7"/>
      <c r="N48" s="8"/>
      <c r="O48" s="11"/>
      <c r="P48" s="86"/>
      <c r="Q48" s="7"/>
      <c r="R48" s="8"/>
      <c r="S48" s="11"/>
      <c r="T48" s="86"/>
      <c r="U48" s="7"/>
      <c r="V48" s="8"/>
      <c r="W48" s="11"/>
      <c r="X48" s="86"/>
    </row>
    <row r="49" spans="1:24" ht="15.75" thickBot="1" x14ac:dyDescent="0.3">
      <c r="A49" s="13"/>
      <c r="B49" s="14"/>
      <c r="C49" s="15"/>
      <c r="D49" s="16"/>
      <c r="E49" s="13"/>
      <c r="F49" s="14"/>
      <c r="G49" s="15"/>
      <c r="H49" s="16"/>
      <c r="I49" s="13"/>
      <c r="J49" s="14"/>
      <c r="K49" s="15"/>
      <c r="L49" s="16"/>
      <c r="M49" s="13"/>
      <c r="N49" s="14"/>
      <c r="O49" s="15"/>
      <c r="P49" s="16"/>
      <c r="Q49" s="13"/>
      <c r="R49" s="14"/>
      <c r="S49" s="15"/>
      <c r="T49" s="16"/>
      <c r="U49" s="13"/>
      <c r="V49" s="14"/>
      <c r="W49" s="15"/>
      <c r="X49" s="16"/>
    </row>
    <row r="50" spans="1:24" x14ac:dyDescent="0.25">
      <c r="A50" s="7" t="s">
        <v>4</v>
      </c>
      <c r="B50" s="8"/>
      <c r="C50" s="17">
        <f>+B47-C47</f>
        <v>-50485.61896551773</v>
      </c>
      <c r="D50" s="18">
        <f>+D39+D43+D37</f>
        <v>-50486.032758620684</v>
      </c>
      <c r="E50" s="7" t="s">
        <v>4</v>
      </c>
      <c r="F50" s="8"/>
      <c r="G50" s="17">
        <f>+F47-G47</f>
        <v>-52995.972068965202</v>
      </c>
      <c r="H50" s="18">
        <f>+H39+H43+H37</f>
        <v>-52995.637586206838</v>
      </c>
      <c r="I50" s="7" t="s">
        <v>4</v>
      </c>
      <c r="J50" s="8"/>
      <c r="K50" s="17">
        <f>+J47-K47</f>
        <v>-49425.028965517355</v>
      </c>
      <c r="L50" s="18">
        <f>+L39+L43+L37</f>
        <v>-49425.151034482755</v>
      </c>
      <c r="M50" s="7" t="s">
        <v>4</v>
      </c>
      <c r="N50" s="8"/>
      <c r="O50" s="17">
        <f>+N47-O47</f>
        <v>-53787.954482759815</v>
      </c>
      <c r="P50" s="18">
        <f>+P39+P43+P37</f>
        <v>-53787.545172413789</v>
      </c>
      <c r="Q50" s="7" t="s">
        <v>4</v>
      </c>
      <c r="R50" s="8"/>
      <c r="S50" s="17">
        <f>+R47-S47</f>
        <v>-604415.00689655123</v>
      </c>
      <c r="T50" s="18">
        <f>+T39+T43+T37</f>
        <v>-604415.19896551699</v>
      </c>
      <c r="U50" s="7" t="s">
        <v>4</v>
      </c>
      <c r="V50" s="8"/>
      <c r="W50" s="17">
        <f>+V47-W47</f>
        <v>-36416.29068965558</v>
      </c>
      <c r="X50" s="18">
        <f>+X39+X43+X37</f>
        <v>-36415.810689655264</v>
      </c>
    </row>
    <row r="51" spans="1:24" x14ac:dyDescent="0.25">
      <c r="A51" s="7"/>
      <c r="B51" s="8"/>
      <c r="C51" s="11"/>
      <c r="D51" s="19"/>
      <c r="E51" s="7"/>
      <c r="F51" s="8"/>
      <c r="G51" s="11"/>
      <c r="H51" s="19"/>
      <c r="I51" s="7"/>
      <c r="J51" s="8"/>
      <c r="K51" s="11"/>
      <c r="L51" s="19"/>
      <c r="M51" s="7"/>
      <c r="N51" s="8"/>
      <c r="O51" s="11"/>
      <c r="P51" s="19"/>
      <c r="Q51" s="7"/>
      <c r="R51" s="8"/>
      <c r="S51" s="11"/>
      <c r="T51" s="19"/>
      <c r="U51" s="7"/>
      <c r="V51" s="8"/>
      <c r="W51" s="11"/>
      <c r="X51" s="19"/>
    </row>
    <row r="52" spans="1:24" ht="15.75" thickBot="1" x14ac:dyDescent="0.3">
      <c r="A52" s="20"/>
      <c r="B52" s="21"/>
      <c r="C52" s="15"/>
      <c r="D52" s="22"/>
      <c r="E52" s="20"/>
      <c r="F52" s="21"/>
      <c r="G52" s="15"/>
      <c r="H52" s="22"/>
      <c r="I52" s="20"/>
      <c r="J52" s="21"/>
      <c r="K52" s="15"/>
      <c r="L52" s="22"/>
      <c r="M52" s="20"/>
      <c r="N52" s="21"/>
      <c r="O52" s="15"/>
      <c r="P52" s="22"/>
      <c r="Q52" s="20"/>
      <c r="R52" s="21"/>
      <c r="S52" s="15"/>
      <c r="T52" s="22"/>
      <c r="U52" s="20"/>
      <c r="V52" s="21"/>
      <c r="W52" s="15"/>
      <c r="X52" s="22"/>
    </row>
  </sheetData>
  <mergeCells count="144">
    <mergeCell ref="W35:W36"/>
    <mergeCell ref="X35:X36"/>
    <mergeCell ref="S37:S38"/>
    <mergeCell ref="T37:T38"/>
    <mergeCell ref="W37:W38"/>
    <mergeCell ref="X37:X38"/>
    <mergeCell ref="U31:U32"/>
    <mergeCell ref="V31:X31"/>
    <mergeCell ref="S33:S34"/>
    <mergeCell ref="T33:T34"/>
    <mergeCell ref="W33:W34"/>
    <mergeCell ref="X33:X34"/>
    <mergeCell ref="L43:L44"/>
    <mergeCell ref="O43:O44"/>
    <mergeCell ref="P43:P44"/>
    <mergeCell ref="Q31:Q32"/>
    <mergeCell ref="R31:T31"/>
    <mergeCell ref="S35:S36"/>
    <mergeCell ref="T35:T36"/>
    <mergeCell ref="S39:S42"/>
    <mergeCell ref="T39:T42"/>
    <mergeCell ref="L37:L38"/>
    <mergeCell ref="O37:O38"/>
    <mergeCell ref="P37:P38"/>
    <mergeCell ref="W39:W42"/>
    <mergeCell ref="X39:X42"/>
    <mergeCell ref="S43:S44"/>
    <mergeCell ref="T43:T44"/>
    <mergeCell ref="W43:W44"/>
    <mergeCell ref="X43:X44"/>
    <mergeCell ref="L39:L42"/>
    <mergeCell ref="O39:O42"/>
    <mergeCell ref="P39:P42"/>
    <mergeCell ref="L33:L34"/>
    <mergeCell ref="O33:O34"/>
    <mergeCell ref="P33:P34"/>
    <mergeCell ref="C35:C36"/>
    <mergeCell ref="D35:D36"/>
    <mergeCell ref="G35:G36"/>
    <mergeCell ref="H35:H36"/>
    <mergeCell ref="K35:K36"/>
    <mergeCell ref="L35:L36"/>
    <mergeCell ref="O35:O36"/>
    <mergeCell ref="P35:P36"/>
    <mergeCell ref="C43:C44"/>
    <mergeCell ref="D43:D44"/>
    <mergeCell ref="G43:G44"/>
    <mergeCell ref="H43:H44"/>
    <mergeCell ref="K43:K44"/>
    <mergeCell ref="C37:C38"/>
    <mergeCell ref="D37:D38"/>
    <mergeCell ref="G37:G38"/>
    <mergeCell ref="H37:H38"/>
    <mergeCell ref="K37:K38"/>
    <mergeCell ref="C39:C42"/>
    <mergeCell ref="D39:D42"/>
    <mergeCell ref="G39:G42"/>
    <mergeCell ref="H39:H42"/>
    <mergeCell ref="K39:K42"/>
    <mergeCell ref="E31:E32"/>
    <mergeCell ref="F31:H31"/>
    <mergeCell ref="I31:I32"/>
    <mergeCell ref="J31:L31"/>
    <mergeCell ref="M31:M32"/>
    <mergeCell ref="N31:P31"/>
    <mergeCell ref="A31:A32"/>
    <mergeCell ref="B31:D31"/>
    <mergeCell ref="C33:C34"/>
    <mergeCell ref="D33:D34"/>
    <mergeCell ref="G33:G34"/>
    <mergeCell ref="H33:H34"/>
    <mergeCell ref="K33:K34"/>
    <mergeCell ref="S16:S19"/>
    <mergeCell ref="T16:T19"/>
    <mergeCell ref="W16:W19"/>
    <mergeCell ref="X16:X19"/>
    <mergeCell ref="S20:S21"/>
    <mergeCell ref="T20:T21"/>
    <mergeCell ref="W20:W21"/>
    <mergeCell ref="X20:X21"/>
    <mergeCell ref="S12:S13"/>
    <mergeCell ref="T12:T13"/>
    <mergeCell ref="W12:W13"/>
    <mergeCell ref="X12:X13"/>
    <mergeCell ref="S14:S15"/>
    <mergeCell ref="T14:T15"/>
    <mergeCell ref="W14:W15"/>
    <mergeCell ref="X14:X15"/>
    <mergeCell ref="Q8:Q9"/>
    <mergeCell ref="R8:T8"/>
    <mergeCell ref="U8:U9"/>
    <mergeCell ref="V8:X8"/>
    <mergeCell ref="S10:S11"/>
    <mergeCell ref="T10:T11"/>
    <mergeCell ref="W10:W11"/>
    <mergeCell ref="X10:X11"/>
    <mergeCell ref="O14:O15"/>
    <mergeCell ref="P14:P15"/>
    <mergeCell ref="O16:O19"/>
    <mergeCell ref="P16:P19"/>
    <mergeCell ref="O20:O21"/>
    <mergeCell ref="P20:P21"/>
    <mergeCell ref="M8:M9"/>
    <mergeCell ref="N8:P8"/>
    <mergeCell ref="O10:O11"/>
    <mergeCell ref="P10:P11"/>
    <mergeCell ref="O12:O13"/>
    <mergeCell ref="P12:P13"/>
    <mergeCell ref="K14:K15"/>
    <mergeCell ref="L14:L15"/>
    <mergeCell ref="K16:K19"/>
    <mergeCell ref="L16:L19"/>
    <mergeCell ref="K20:K21"/>
    <mergeCell ref="L20:L21"/>
    <mergeCell ref="I8:I9"/>
    <mergeCell ref="J8:L8"/>
    <mergeCell ref="K10:K11"/>
    <mergeCell ref="L10:L11"/>
    <mergeCell ref="K12:K13"/>
    <mergeCell ref="L12:L13"/>
    <mergeCell ref="G14:G15"/>
    <mergeCell ref="H14:H15"/>
    <mergeCell ref="G16:G19"/>
    <mergeCell ref="H16:H19"/>
    <mergeCell ref="G20:G21"/>
    <mergeCell ref="H20:H21"/>
    <mergeCell ref="E8:E9"/>
    <mergeCell ref="F8:H8"/>
    <mergeCell ref="G10:G11"/>
    <mergeCell ref="H10:H11"/>
    <mergeCell ref="G12:G13"/>
    <mergeCell ref="H12:H13"/>
    <mergeCell ref="C20:C21"/>
    <mergeCell ref="D20:D21"/>
    <mergeCell ref="A8:A9"/>
    <mergeCell ref="B8:D8"/>
    <mergeCell ref="C10:C11"/>
    <mergeCell ref="D10:D11"/>
    <mergeCell ref="C12:C13"/>
    <mergeCell ref="D12:D13"/>
    <mergeCell ref="C14:C15"/>
    <mergeCell ref="D14:D15"/>
    <mergeCell ref="C16:C19"/>
    <mergeCell ref="D16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opLeftCell="A34" workbookViewId="0">
      <selection activeCell="A47" sqref="A47"/>
    </sheetView>
  </sheetViews>
  <sheetFormatPr baseColWidth="10" defaultRowHeight="15" x14ac:dyDescent="0.25"/>
  <cols>
    <col min="1" max="1" width="34" bestFit="1" customWidth="1"/>
    <col min="2" max="5" width="13.140625" bestFit="1" customWidth="1"/>
    <col min="6" max="6" width="12.140625" bestFit="1" customWidth="1"/>
    <col min="7" max="8" width="13.28515625" bestFit="1" customWidth="1"/>
    <col min="9" max="9" width="13.140625" bestFit="1" customWidth="1"/>
    <col min="10" max="10" width="12.140625" bestFit="1" customWidth="1"/>
    <col min="11" max="11" width="13.140625" bestFit="1" customWidth="1"/>
    <col min="12" max="13" width="13.28515625" bestFit="1" customWidth="1"/>
    <col min="14" max="14" width="14.140625" bestFit="1" customWidth="1"/>
    <col min="16" max="16" width="13.28515625" bestFit="1" customWidth="1"/>
    <col min="17" max="20" width="11.5703125" bestFit="1" customWidth="1"/>
    <col min="21" max="22" width="13.140625" bestFit="1" customWidth="1"/>
    <col min="23" max="25" width="11.5703125" bestFit="1" customWidth="1"/>
    <col min="26" max="27" width="13.140625" bestFit="1" customWidth="1"/>
  </cols>
  <sheetData>
    <row r="1" spans="1:15" x14ac:dyDescent="0.25">
      <c r="A1" s="24" t="s">
        <v>18</v>
      </c>
    </row>
    <row r="2" spans="1:15" x14ac:dyDescent="0.25">
      <c r="A2" s="24" t="s">
        <v>99</v>
      </c>
    </row>
    <row r="8" spans="1:15" ht="15.75" thickBot="1" x14ac:dyDescent="0.3"/>
    <row r="9" spans="1:15" s="24" customFormat="1" ht="15.75" thickBot="1" x14ac:dyDescent="0.3">
      <c r="A9" s="35"/>
      <c r="B9" s="36" t="s">
        <v>1</v>
      </c>
      <c r="C9" s="36" t="s">
        <v>58</v>
      </c>
      <c r="D9" s="36" t="s">
        <v>59</v>
      </c>
      <c r="E9" s="36" t="s">
        <v>60</v>
      </c>
      <c r="F9" s="36" t="s">
        <v>61</v>
      </c>
      <c r="G9" s="36" t="s">
        <v>62</v>
      </c>
      <c r="H9" s="36" t="s">
        <v>63</v>
      </c>
      <c r="I9" s="36" t="s">
        <v>64</v>
      </c>
      <c r="J9" s="36" t="s">
        <v>65</v>
      </c>
      <c r="K9" s="36" t="s">
        <v>66</v>
      </c>
      <c r="L9" s="36" t="s">
        <v>67</v>
      </c>
      <c r="M9" s="36" t="s">
        <v>68</v>
      </c>
      <c r="N9" s="36" t="s">
        <v>72</v>
      </c>
    </row>
    <row r="10" spans="1:15" x14ac:dyDescent="0.25">
      <c r="A10" s="31" t="s">
        <v>69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5" x14ac:dyDescent="0.25">
      <c r="A11" s="29" t="s">
        <v>20</v>
      </c>
      <c r="B11" s="37">
        <v>653468.23</v>
      </c>
      <c r="C11" s="37">
        <v>2429874.5499999998</v>
      </c>
      <c r="D11" s="37">
        <v>738947.89</v>
      </c>
      <c r="E11" s="37">
        <v>1527037.56</v>
      </c>
      <c r="F11" s="37">
        <v>313450.40999999997</v>
      </c>
      <c r="G11" s="37">
        <v>1175510.33</v>
      </c>
      <c r="H11" s="37">
        <v>591556</v>
      </c>
      <c r="I11" s="37">
        <v>1021521.3</v>
      </c>
      <c r="J11" s="37">
        <v>344361.5</v>
      </c>
      <c r="K11" s="37">
        <v>1459473.2</v>
      </c>
      <c r="L11" s="37">
        <v>993655.67</v>
      </c>
      <c r="M11" s="37">
        <v>1792641.43</v>
      </c>
      <c r="N11" s="38">
        <f>SUM(B11:M11)</f>
        <v>13041498.07</v>
      </c>
      <c r="O11" s="27"/>
    </row>
    <row r="12" spans="1:15" x14ac:dyDescent="0.25">
      <c r="A12" s="29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485252</v>
      </c>
      <c r="L12" s="37">
        <v>0</v>
      </c>
      <c r="M12" s="37">
        <v>291218.93</v>
      </c>
      <c r="N12" s="38">
        <f t="shared" ref="N12:N18" si="0">SUM(B12:M12)</f>
        <v>776470.92999999993</v>
      </c>
      <c r="O12" s="27"/>
    </row>
    <row r="13" spans="1:15" x14ac:dyDescent="0.25">
      <c r="A13" s="29" t="s">
        <v>22</v>
      </c>
      <c r="B13" s="37">
        <v>-38685.96</v>
      </c>
      <c r="C13" s="37">
        <v>-65258.62</v>
      </c>
      <c r="D13" s="37">
        <v>0</v>
      </c>
      <c r="E13" s="37">
        <v>-12931.03</v>
      </c>
      <c r="F13" s="37">
        <v>0</v>
      </c>
      <c r="G13" s="37">
        <v>0</v>
      </c>
      <c r="H13" s="37">
        <v>0</v>
      </c>
      <c r="I13" s="37">
        <v>0</v>
      </c>
      <c r="J13" s="37">
        <v>-4541.01</v>
      </c>
      <c r="K13" s="37">
        <v>-8336.42</v>
      </c>
      <c r="L13" s="37">
        <v>0</v>
      </c>
      <c r="M13" s="37">
        <v>0</v>
      </c>
      <c r="N13" s="38">
        <f t="shared" si="0"/>
        <v>-129753.04</v>
      </c>
      <c r="O13" s="27"/>
    </row>
    <row r="14" spans="1:15" x14ac:dyDescent="0.25">
      <c r="A14" s="29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8">
        <f t="shared" si="0"/>
        <v>0</v>
      </c>
    </row>
    <row r="15" spans="1:15" x14ac:dyDescent="0.25">
      <c r="A15" s="29" t="s">
        <v>24</v>
      </c>
      <c r="B15" s="37">
        <v>443103.44</v>
      </c>
      <c r="C15" s="37">
        <v>364568.97</v>
      </c>
      <c r="D15" s="37">
        <v>129310.34</v>
      </c>
      <c r="E15" s="37">
        <v>375344.83</v>
      </c>
      <c r="F15" s="37">
        <v>259068.96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177241.38</v>
      </c>
      <c r="N15" s="38">
        <f t="shared" si="0"/>
        <v>1748637.92</v>
      </c>
      <c r="O15" s="27"/>
    </row>
    <row r="16" spans="1:15" x14ac:dyDescent="0.25">
      <c r="A16" s="29" t="s">
        <v>25</v>
      </c>
      <c r="B16" s="37">
        <v>3480.54</v>
      </c>
      <c r="C16" s="37">
        <v>18462.03</v>
      </c>
      <c r="D16" s="37">
        <v>20504.43</v>
      </c>
      <c r="E16" s="37">
        <v>10114.19</v>
      </c>
      <c r="F16" s="37">
        <v>22047.52</v>
      </c>
      <c r="G16" s="37">
        <v>7576.77</v>
      </c>
      <c r="H16" s="37">
        <v>10433.549999999999</v>
      </c>
      <c r="I16" s="37">
        <v>127330.98</v>
      </c>
      <c r="J16" s="37">
        <v>28018.080000000002</v>
      </c>
      <c r="K16" s="37">
        <v>38055.910000000003</v>
      </c>
      <c r="L16" s="37">
        <v>6229.01</v>
      </c>
      <c r="M16" s="37">
        <v>702.91</v>
      </c>
      <c r="N16" s="38">
        <f t="shared" si="0"/>
        <v>292955.92</v>
      </c>
      <c r="O16" s="27"/>
    </row>
    <row r="17" spans="1:15" x14ac:dyDescent="0.25">
      <c r="A17" s="29" t="s">
        <v>26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8">
        <f t="shared" si="0"/>
        <v>0</v>
      </c>
    </row>
    <row r="18" spans="1:15" x14ac:dyDescent="0.25">
      <c r="A18" s="29" t="s">
        <v>27</v>
      </c>
      <c r="B18" s="37">
        <v>176791.51</v>
      </c>
      <c r="C18" s="37">
        <v>125676.44</v>
      </c>
      <c r="D18" s="37">
        <v>306593.69</v>
      </c>
      <c r="E18" s="37">
        <v>179230.56</v>
      </c>
      <c r="F18" s="37">
        <v>137246.72</v>
      </c>
      <c r="G18" s="37">
        <v>133752.31</v>
      </c>
      <c r="H18" s="37">
        <v>173287.42</v>
      </c>
      <c r="I18" s="37">
        <v>394005.66</v>
      </c>
      <c r="J18" s="37">
        <v>109160.8</v>
      </c>
      <c r="K18" s="37">
        <v>207654.12</v>
      </c>
      <c r="L18" s="37">
        <v>78016.490000000005</v>
      </c>
      <c r="M18" s="37">
        <v>60267.59</v>
      </c>
      <c r="N18" s="38">
        <f t="shared" si="0"/>
        <v>2081683.31</v>
      </c>
      <c r="O18" s="27"/>
    </row>
    <row r="19" spans="1:15" ht="15.75" thickBot="1" x14ac:dyDescent="0.3">
      <c r="A19" s="30" t="s">
        <v>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40"/>
    </row>
    <row r="20" spans="1:15" x14ac:dyDescent="0.25">
      <c r="A20" s="31" t="s">
        <v>29</v>
      </c>
      <c r="B20" s="41">
        <f>SUM(B11:B19)</f>
        <v>1238157.76</v>
      </c>
      <c r="C20" s="41">
        <f t="shared" ref="C20:M20" si="1">SUM(C11:C19)</f>
        <v>2873323.3699999992</v>
      </c>
      <c r="D20" s="41">
        <f t="shared" si="1"/>
        <v>1195356.3500000001</v>
      </c>
      <c r="E20" s="41">
        <f t="shared" si="1"/>
        <v>2078796.11</v>
      </c>
      <c r="F20" s="41">
        <f t="shared" si="1"/>
        <v>731813.61</v>
      </c>
      <c r="G20" s="41">
        <f t="shared" si="1"/>
        <v>1316839.4100000001</v>
      </c>
      <c r="H20" s="41">
        <f t="shared" si="1"/>
        <v>775276.97000000009</v>
      </c>
      <c r="I20" s="41">
        <f t="shared" si="1"/>
        <v>1542857.94</v>
      </c>
      <c r="J20" s="41">
        <f t="shared" si="1"/>
        <v>476999.37</v>
      </c>
      <c r="K20" s="41">
        <f t="shared" si="1"/>
        <v>2182098.81</v>
      </c>
      <c r="L20" s="41">
        <f t="shared" si="1"/>
        <v>1077901.1700000002</v>
      </c>
      <c r="M20" s="41">
        <f t="shared" si="1"/>
        <v>2322072.2399999998</v>
      </c>
      <c r="N20" s="44">
        <f>SUM(B20:M20)</f>
        <v>17811493.109999999</v>
      </c>
      <c r="O20" s="27"/>
    </row>
    <row r="21" spans="1:15" x14ac:dyDescent="0.25">
      <c r="A21" s="29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15" x14ac:dyDescent="0.25">
      <c r="A22" s="29" t="s">
        <v>70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5" x14ac:dyDescent="0.25">
      <c r="A23" s="29" t="s">
        <v>30</v>
      </c>
      <c r="B23" s="37">
        <v>593398</v>
      </c>
      <c r="C23" s="37">
        <v>2282080.77</v>
      </c>
      <c r="D23" s="37">
        <v>661335.51</v>
      </c>
      <c r="E23" s="37">
        <v>1362809</v>
      </c>
      <c r="F23" s="37">
        <v>293943</v>
      </c>
      <c r="G23" s="37">
        <v>1025479.92</v>
      </c>
      <c r="H23" s="37">
        <v>523118.63</v>
      </c>
      <c r="I23" s="37">
        <v>964905</v>
      </c>
      <c r="J23" s="37">
        <v>263056.90000000002</v>
      </c>
      <c r="K23" s="37">
        <v>1355268.25</v>
      </c>
      <c r="L23" s="37">
        <v>900312.48</v>
      </c>
      <c r="M23" s="37">
        <v>1648493.14</v>
      </c>
      <c r="N23" s="38">
        <f t="shared" ref="N23:N30" si="2">SUM(B23:M23)</f>
        <v>11874200.600000001</v>
      </c>
      <c r="O23" s="27"/>
    </row>
    <row r="24" spans="1:15" x14ac:dyDescent="0.25">
      <c r="A24" s="29" t="s">
        <v>31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465252</v>
      </c>
      <c r="L24" s="37">
        <v>0</v>
      </c>
      <c r="M24" s="37">
        <v>296634.45</v>
      </c>
      <c r="N24" s="38">
        <f t="shared" si="2"/>
        <v>761886.45</v>
      </c>
      <c r="O24" s="27"/>
    </row>
    <row r="25" spans="1:15" x14ac:dyDescent="0.25">
      <c r="A25" s="29" t="s">
        <v>32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8">
        <f t="shared" si="2"/>
        <v>0</v>
      </c>
    </row>
    <row r="26" spans="1:15" x14ac:dyDescent="0.25">
      <c r="A26" s="29" t="s">
        <v>33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8">
        <f t="shared" si="2"/>
        <v>0</v>
      </c>
    </row>
    <row r="27" spans="1:15" x14ac:dyDescent="0.25">
      <c r="A27" s="29" t="s">
        <v>34</v>
      </c>
      <c r="B27" s="37">
        <v>395000</v>
      </c>
      <c r="C27" s="37">
        <v>315000</v>
      </c>
      <c r="D27" s="37">
        <v>30564.91</v>
      </c>
      <c r="E27" s="37">
        <v>376446.44</v>
      </c>
      <c r="F27" s="37">
        <v>220000</v>
      </c>
      <c r="G27" s="37">
        <v>0</v>
      </c>
      <c r="H27" s="37">
        <v>0</v>
      </c>
      <c r="I27" s="37">
        <v>0</v>
      </c>
      <c r="J27" s="37">
        <v>-32500</v>
      </c>
      <c r="K27" s="37">
        <v>0</v>
      </c>
      <c r="L27" s="37">
        <v>-12461.5</v>
      </c>
      <c r="M27" s="37">
        <v>160000</v>
      </c>
      <c r="N27" s="38">
        <f t="shared" si="2"/>
        <v>1452049.85</v>
      </c>
      <c r="O27" s="27"/>
    </row>
    <row r="28" spans="1:15" x14ac:dyDescent="0.25">
      <c r="A28" s="29" t="s">
        <v>35</v>
      </c>
      <c r="B28" s="37">
        <v>1906.77</v>
      </c>
      <c r="C28" s="37">
        <v>11588.09</v>
      </c>
      <c r="D28" s="37">
        <v>11996.2</v>
      </c>
      <c r="E28" s="37">
        <v>4118.99</v>
      </c>
      <c r="F28" s="37">
        <v>13078.84</v>
      </c>
      <c r="G28" s="37">
        <v>4764.04</v>
      </c>
      <c r="H28" s="37">
        <v>6349.67</v>
      </c>
      <c r="I28" s="37">
        <v>70637.34</v>
      </c>
      <c r="J28" s="37">
        <v>11806.53</v>
      </c>
      <c r="K28" s="37">
        <v>24072.59</v>
      </c>
      <c r="L28" s="37">
        <v>3171.38</v>
      </c>
      <c r="M28" s="37">
        <v>-954.19</v>
      </c>
      <c r="N28" s="38">
        <f t="shared" si="2"/>
        <v>162536.25</v>
      </c>
      <c r="O28" s="27"/>
    </row>
    <row r="29" spans="1:15" x14ac:dyDescent="0.25">
      <c r="A29" s="29" t="s">
        <v>36</v>
      </c>
      <c r="B29" s="37">
        <v>125418.21</v>
      </c>
      <c r="C29" s="37">
        <v>101830.79</v>
      </c>
      <c r="D29" s="37">
        <v>162038.51</v>
      </c>
      <c r="E29" s="37">
        <v>112874.8</v>
      </c>
      <c r="F29" s="37">
        <v>54668.67</v>
      </c>
      <c r="G29" s="37">
        <v>103425.56</v>
      </c>
      <c r="H29" s="37">
        <v>183879.46</v>
      </c>
      <c r="I29" s="37">
        <v>155479.22</v>
      </c>
      <c r="J29" s="37">
        <v>69328.52</v>
      </c>
      <c r="K29" s="37">
        <v>50409.13</v>
      </c>
      <c r="L29" s="37">
        <v>31090.29</v>
      </c>
      <c r="M29" s="37">
        <v>38014.75</v>
      </c>
      <c r="N29" s="38">
        <f t="shared" si="2"/>
        <v>1188457.9099999999</v>
      </c>
      <c r="O29" s="27"/>
    </row>
    <row r="30" spans="1:15" ht="15.75" thickBot="1" x14ac:dyDescent="0.3">
      <c r="A30" s="30" t="s">
        <v>28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40">
        <f t="shared" si="2"/>
        <v>0</v>
      </c>
    </row>
    <row r="31" spans="1:15" s="28" customFormat="1" x14ac:dyDescent="0.25">
      <c r="A31" s="31" t="s">
        <v>37</v>
      </c>
      <c r="B31" s="41">
        <f>SUM(B23:B30)</f>
        <v>1115722.98</v>
      </c>
      <c r="C31" s="41">
        <f t="shared" ref="C31:M31" si="3">SUM(C23:C30)</f>
        <v>2710499.65</v>
      </c>
      <c r="D31" s="41">
        <f t="shared" si="3"/>
        <v>865935.13</v>
      </c>
      <c r="E31" s="41">
        <f t="shared" si="3"/>
        <v>1856249.23</v>
      </c>
      <c r="F31" s="41">
        <f t="shared" si="3"/>
        <v>581690.51</v>
      </c>
      <c r="G31" s="41">
        <f t="shared" si="3"/>
        <v>1133669.52</v>
      </c>
      <c r="H31" s="41">
        <f t="shared" si="3"/>
        <v>713347.76</v>
      </c>
      <c r="I31" s="41">
        <f t="shared" si="3"/>
        <v>1191021.56</v>
      </c>
      <c r="J31" s="41">
        <f t="shared" si="3"/>
        <v>311691.95</v>
      </c>
      <c r="K31" s="41">
        <f t="shared" si="3"/>
        <v>1895001.97</v>
      </c>
      <c r="L31" s="41">
        <f t="shared" si="3"/>
        <v>922112.65</v>
      </c>
      <c r="M31" s="41">
        <f t="shared" si="3"/>
        <v>2142188.15</v>
      </c>
      <c r="N31" s="42">
        <f>SUM(B31:M31)</f>
        <v>15439131.060000001</v>
      </c>
      <c r="O31" s="34"/>
    </row>
    <row r="32" spans="1:15" x14ac:dyDescent="0.25">
      <c r="A32" s="29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1:27" x14ac:dyDescent="0.25">
      <c r="A33" s="33" t="s">
        <v>38</v>
      </c>
      <c r="B33" s="45">
        <f>+B20-B31</f>
        <v>122434.78000000003</v>
      </c>
      <c r="C33" s="45">
        <f t="shared" ref="C33:N33" si="4">+C20-C31</f>
        <v>162823.71999999927</v>
      </c>
      <c r="D33" s="45">
        <f t="shared" si="4"/>
        <v>329421.22000000009</v>
      </c>
      <c r="E33" s="45">
        <f t="shared" si="4"/>
        <v>222546.88000000012</v>
      </c>
      <c r="F33" s="45">
        <f t="shared" si="4"/>
        <v>150123.09999999998</v>
      </c>
      <c r="G33" s="45">
        <f t="shared" si="4"/>
        <v>183169.89000000013</v>
      </c>
      <c r="H33" s="45">
        <f t="shared" si="4"/>
        <v>61929.210000000079</v>
      </c>
      <c r="I33" s="45">
        <f t="shared" si="4"/>
        <v>351836.37999999989</v>
      </c>
      <c r="J33" s="45">
        <f t="shared" si="4"/>
        <v>165307.41999999998</v>
      </c>
      <c r="K33" s="45">
        <f t="shared" si="4"/>
        <v>287096.84000000008</v>
      </c>
      <c r="L33" s="45">
        <f t="shared" si="4"/>
        <v>155788.52000000014</v>
      </c>
      <c r="M33" s="45">
        <f t="shared" si="4"/>
        <v>179884.08999999985</v>
      </c>
      <c r="N33" s="46">
        <f t="shared" si="4"/>
        <v>2372362.0499999989</v>
      </c>
      <c r="O33" s="27"/>
    </row>
    <row r="34" spans="1:27" x14ac:dyDescent="0.25">
      <c r="A34" s="29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</row>
    <row r="35" spans="1:27" x14ac:dyDescent="0.25">
      <c r="A35" s="29" t="s">
        <v>71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</row>
    <row r="36" spans="1:27" x14ac:dyDescent="0.25">
      <c r="A36" s="29" t="s">
        <v>39</v>
      </c>
      <c r="B36" s="37">
        <v>153477.26</v>
      </c>
      <c r="C36" s="37">
        <v>118609.98</v>
      </c>
      <c r="D36" s="37">
        <v>218257.68</v>
      </c>
      <c r="E36" s="37">
        <v>112615.22</v>
      </c>
      <c r="F36" s="37">
        <v>142774.82999999999</v>
      </c>
      <c r="G36" s="37">
        <v>155069.09</v>
      </c>
      <c r="H36" s="37">
        <v>60973.23</v>
      </c>
      <c r="I36" s="37">
        <v>66319.600000000006</v>
      </c>
      <c r="J36" s="37">
        <v>169848.43</v>
      </c>
      <c r="K36" s="37">
        <v>108095.08</v>
      </c>
      <c r="L36" s="37">
        <v>102911.85</v>
      </c>
      <c r="M36" s="37">
        <v>46486.400000000001</v>
      </c>
      <c r="N36" s="38">
        <f>SUM(B36:M36)</f>
        <v>1455438.65</v>
      </c>
      <c r="O36" s="27"/>
    </row>
    <row r="37" spans="1:27" x14ac:dyDescent="0.25">
      <c r="A37" s="29" t="s">
        <v>40</v>
      </c>
      <c r="B37" s="37">
        <v>967.44</v>
      </c>
      <c r="C37" s="37">
        <v>348</v>
      </c>
      <c r="D37" s="37">
        <v>464</v>
      </c>
      <c r="E37" s="37">
        <v>5656.32</v>
      </c>
      <c r="F37" s="37">
        <v>4442.53</v>
      </c>
      <c r="G37" s="37">
        <v>600</v>
      </c>
      <c r="H37" s="37">
        <v>820.62</v>
      </c>
      <c r="I37" s="37">
        <v>0</v>
      </c>
      <c r="J37" s="37">
        <v>0</v>
      </c>
      <c r="K37" s="37">
        <v>232</v>
      </c>
      <c r="L37" s="37">
        <v>232</v>
      </c>
      <c r="M37" s="37">
        <v>0</v>
      </c>
      <c r="N37" s="38">
        <f t="shared" ref="N37:N40" si="5">SUM(B37:M37)</f>
        <v>13762.910000000002</v>
      </c>
      <c r="O37" s="27"/>
    </row>
    <row r="38" spans="1:27" x14ac:dyDescent="0.25">
      <c r="A38" s="29" t="s">
        <v>41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8">
        <f t="shared" si="5"/>
        <v>0</v>
      </c>
    </row>
    <row r="39" spans="1:27" x14ac:dyDescent="0.25">
      <c r="A39" s="29" t="s">
        <v>42</v>
      </c>
      <c r="B39" s="37">
        <v>33668.83</v>
      </c>
      <c r="C39" s="37">
        <v>37373.51</v>
      </c>
      <c r="D39" s="37">
        <v>31333.759999999998</v>
      </c>
      <c r="E39" s="37">
        <v>42357.67</v>
      </c>
      <c r="F39" s="37">
        <v>43762.36</v>
      </c>
      <c r="G39" s="37">
        <v>48382.42</v>
      </c>
      <c r="H39" s="37">
        <v>27478.5</v>
      </c>
      <c r="I39" s="37">
        <v>50385.67</v>
      </c>
      <c r="J39" s="37">
        <v>63988.97</v>
      </c>
      <c r="K39" s="37">
        <v>53490.29</v>
      </c>
      <c r="L39" s="37">
        <v>85709.91</v>
      </c>
      <c r="M39" s="37">
        <v>69447.520000000004</v>
      </c>
      <c r="N39" s="38">
        <f t="shared" si="5"/>
        <v>587379.40999999992</v>
      </c>
      <c r="O39" s="27"/>
    </row>
    <row r="40" spans="1:27" x14ac:dyDescent="0.25">
      <c r="A40" s="29" t="s">
        <v>43</v>
      </c>
      <c r="B40" s="37">
        <v>20576.580000000002</v>
      </c>
      <c r="C40" s="37">
        <v>18574.419999999998</v>
      </c>
      <c r="D40" s="37">
        <v>18350.97</v>
      </c>
      <c r="E40" s="37">
        <v>24359.52</v>
      </c>
      <c r="F40" s="37">
        <v>19355.04</v>
      </c>
      <c r="G40" s="37">
        <v>20538.91</v>
      </c>
      <c r="H40" s="37">
        <v>34182.550000000003</v>
      </c>
      <c r="I40" s="37">
        <v>16440.73</v>
      </c>
      <c r="J40" s="37">
        <v>11251.74</v>
      </c>
      <c r="K40" s="37">
        <v>10857.07</v>
      </c>
      <c r="L40" s="37">
        <v>7982.71</v>
      </c>
      <c r="M40" s="37">
        <v>5187.6899999999996</v>
      </c>
      <c r="N40" s="38">
        <f t="shared" si="5"/>
        <v>207657.93</v>
      </c>
      <c r="O40" s="27"/>
    </row>
    <row r="41" spans="1:27" ht="15.75" thickBot="1" x14ac:dyDescent="0.3">
      <c r="A41" s="30" t="s">
        <v>44</v>
      </c>
      <c r="B41" s="39">
        <v>70959.48</v>
      </c>
      <c r="C41" s="39">
        <v>20249.3</v>
      </c>
      <c r="D41" s="39">
        <v>61840.67</v>
      </c>
      <c r="E41" s="39">
        <v>32962.239999999998</v>
      </c>
      <c r="F41" s="39">
        <v>28116.11</v>
      </c>
      <c r="G41" s="39">
        <v>41805.18</v>
      </c>
      <c r="H41" s="39">
        <v>36928.78</v>
      </c>
      <c r="I41" s="39">
        <v>35694.78</v>
      </c>
      <c r="J41" s="39">
        <v>37488.31</v>
      </c>
      <c r="K41" s="39">
        <v>33134.800000000003</v>
      </c>
      <c r="L41" s="39">
        <v>27072.46</v>
      </c>
      <c r="M41" s="39">
        <v>24491.59</v>
      </c>
      <c r="N41" s="40">
        <f>SUM(B41:M41)</f>
        <v>450743.70000000007</v>
      </c>
      <c r="O41" s="27"/>
    </row>
    <row r="42" spans="1:27" s="28" customFormat="1" x14ac:dyDescent="0.25">
      <c r="A42" s="31" t="s">
        <v>45</v>
      </c>
      <c r="B42" s="41">
        <f>SUM(B36:B41)</f>
        <v>279649.59000000003</v>
      </c>
      <c r="C42" s="41">
        <f t="shared" ref="C42:M42" si="6">SUM(C36:C41)</f>
        <v>195155.20999999996</v>
      </c>
      <c r="D42" s="41">
        <f t="shared" si="6"/>
        <v>330247.08</v>
      </c>
      <c r="E42" s="41">
        <f t="shared" si="6"/>
        <v>217950.97</v>
      </c>
      <c r="F42" s="41">
        <f t="shared" si="6"/>
        <v>238450.87</v>
      </c>
      <c r="G42" s="41">
        <f t="shared" si="6"/>
        <v>266395.60000000003</v>
      </c>
      <c r="H42" s="41">
        <f t="shared" si="6"/>
        <v>160383.67999999999</v>
      </c>
      <c r="I42" s="41">
        <f t="shared" si="6"/>
        <v>168840.78</v>
      </c>
      <c r="J42" s="41">
        <f t="shared" si="6"/>
        <v>282577.44999999995</v>
      </c>
      <c r="K42" s="41">
        <f t="shared" si="6"/>
        <v>205809.24</v>
      </c>
      <c r="L42" s="41">
        <f t="shared" si="6"/>
        <v>223908.93</v>
      </c>
      <c r="M42" s="41">
        <f t="shared" si="6"/>
        <v>145613.20000000001</v>
      </c>
      <c r="N42" s="42">
        <f>SUM(B42:M42)</f>
        <v>2714982.6</v>
      </c>
      <c r="O42" s="34"/>
    </row>
    <row r="43" spans="1:27" x14ac:dyDescent="0.25">
      <c r="A43" s="3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38"/>
    </row>
    <row r="44" spans="1:27" x14ac:dyDescent="0.25">
      <c r="A44" s="29" t="s">
        <v>102</v>
      </c>
      <c r="B44" s="37">
        <f>+B33-B42</f>
        <v>-157214.81</v>
      </c>
      <c r="C44" s="37">
        <f t="shared" ref="C44:M44" si="7">+C33-C42</f>
        <v>-32331.490000000689</v>
      </c>
      <c r="D44" s="37">
        <f t="shared" si="7"/>
        <v>-825.85999999992782</v>
      </c>
      <c r="E44" s="37">
        <f t="shared" si="7"/>
        <v>4595.9100000001199</v>
      </c>
      <c r="F44" s="37">
        <f t="shared" si="7"/>
        <v>-88327.770000000019</v>
      </c>
      <c r="G44" s="37">
        <f t="shared" si="7"/>
        <v>-83225.709999999905</v>
      </c>
      <c r="H44" s="37">
        <f t="shared" si="7"/>
        <v>-98454.469999999914</v>
      </c>
      <c r="I44" s="37">
        <f t="shared" si="7"/>
        <v>182995.59999999989</v>
      </c>
      <c r="J44" s="37">
        <f t="shared" si="7"/>
        <v>-117270.02999999997</v>
      </c>
      <c r="K44" s="37">
        <f t="shared" si="7"/>
        <v>81287.600000000093</v>
      </c>
      <c r="L44" s="37">
        <f t="shared" si="7"/>
        <v>-68120.409999999858</v>
      </c>
      <c r="M44" s="37">
        <f t="shared" si="7"/>
        <v>34270.889999999839</v>
      </c>
      <c r="N44" s="38">
        <f>SUM(B44:M44)</f>
        <v>-342620.55000000034</v>
      </c>
      <c r="O44" s="27"/>
    </row>
    <row r="45" spans="1:27" x14ac:dyDescent="0.25">
      <c r="A45" s="29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</row>
    <row r="46" spans="1:27" x14ac:dyDescent="0.25">
      <c r="A46" s="29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8"/>
    </row>
    <row r="47" spans="1:27" x14ac:dyDescent="0.25">
      <c r="A47" s="29" t="s">
        <v>46</v>
      </c>
      <c r="B47" s="37">
        <v>-159601.81</v>
      </c>
      <c r="C47" s="37">
        <v>-2437.02</v>
      </c>
      <c r="D47" s="37">
        <v>-46609.52</v>
      </c>
      <c r="E47" s="37">
        <v>-56116.21</v>
      </c>
      <c r="F47" s="37">
        <v>0</v>
      </c>
      <c r="G47" s="37">
        <v>-1287865.22</v>
      </c>
      <c r="H47" s="37">
        <v>-1522638.08</v>
      </c>
      <c r="I47" s="37">
        <v>9677.56</v>
      </c>
      <c r="J47" s="37">
        <v>-2055.5100000000002</v>
      </c>
      <c r="K47" s="37">
        <v>-7713.36</v>
      </c>
      <c r="L47" s="37">
        <v>-2318053.59</v>
      </c>
      <c r="M47" s="37">
        <v>-1520322.83</v>
      </c>
      <c r="N47" s="38">
        <f>SUM(B47:M47)</f>
        <v>-6913735.5899999999</v>
      </c>
      <c r="O47" s="27"/>
      <c r="P47" s="48">
        <v>-159601.81</v>
      </c>
      <c r="Q47" s="48">
        <v>-2437.02</v>
      </c>
      <c r="R47" s="48">
        <v>-46609.52</v>
      </c>
      <c r="S47" s="48">
        <v>-56116.21</v>
      </c>
      <c r="T47" s="48">
        <v>0</v>
      </c>
      <c r="U47" s="48">
        <v>-1287865.22</v>
      </c>
      <c r="V47" s="48">
        <v>-1522638.08</v>
      </c>
      <c r="W47" s="48">
        <v>9677.56</v>
      </c>
      <c r="X47" s="48">
        <v>-2055.5100000000002</v>
      </c>
      <c r="Y47" s="48">
        <v>-7713.36</v>
      </c>
      <c r="Z47" s="48">
        <v>-2318053.59</v>
      </c>
      <c r="AA47" s="48">
        <v>-1520322.83</v>
      </c>
    </row>
    <row r="48" spans="1:27" x14ac:dyDescent="0.25">
      <c r="A48" s="29" t="s">
        <v>47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8">
        <f t="shared" ref="N48:N51" si="8">SUM(B48:M48)</f>
        <v>0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</row>
    <row r="49" spans="1:15" x14ac:dyDescent="0.25">
      <c r="A49" s="29" t="s">
        <v>48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8">
        <f t="shared" si="8"/>
        <v>0</v>
      </c>
    </row>
    <row r="50" spans="1:15" x14ac:dyDescent="0.25">
      <c r="A50" s="29" t="s">
        <v>49</v>
      </c>
      <c r="B50" s="37">
        <v>-25731.93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8">
        <f t="shared" si="8"/>
        <v>-25731.93</v>
      </c>
      <c r="O50" s="27"/>
    </row>
    <row r="51" spans="1:15" ht="15.75" thickBot="1" x14ac:dyDescent="0.3">
      <c r="A51" s="30" t="s">
        <v>50</v>
      </c>
      <c r="B51" s="39">
        <v>-503.12</v>
      </c>
      <c r="C51" s="39">
        <v>63.5</v>
      </c>
      <c r="D51" s="39">
        <v>486.66</v>
      </c>
      <c r="E51" s="39">
        <v>20.32</v>
      </c>
      <c r="F51" s="39">
        <v>-1198.6500000000001</v>
      </c>
      <c r="G51" s="39">
        <v>-40.9</v>
      </c>
      <c r="H51" s="39">
        <v>-181.45</v>
      </c>
      <c r="I51" s="39">
        <v>54.29</v>
      </c>
      <c r="J51" s="39">
        <v>-324.52999999999997</v>
      </c>
      <c r="K51" s="39">
        <v>358.87</v>
      </c>
      <c r="L51" s="39">
        <v>-1001.22</v>
      </c>
      <c r="M51" s="39">
        <v>-21.96</v>
      </c>
      <c r="N51" s="40">
        <f t="shared" si="8"/>
        <v>-2288.1900000000005</v>
      </c>
      <c r="O51" s="27"/>
    </row>
    <row r="52" spans="1:15" s="28" customFormat="1" x14ac:dyDescent="0.25">
      <c r="A52" s="31" t="s">
        <v>46</v>
      </c>
      <c r="B52" s="41">
        <f>SUM(B47:B51)</f>
        <v>-185836.86</v>
      </c>
      <c r="C52" s="41">
        <f t="shared" ref="C52:M52" si="9">SUM(C47:C51)</f>
        <v>-2373.52</v>
      </c>
      <c r="D52" s="41">
        <f t="shared" si="9"/>
        <v>-46122.859999999993</v>
      </c>
      <c r="E52" s="41">
        <f t="shared" si="9"/>
        <v>-56095.89</v>
      </c>
      <c r="F52" s="41">
        <f t="shared" si="9"/>
        <v>-1198.6500000000001</v>
      </c>
      <c r="G52" s="41">
        <f t="shared" si="9"/>
        <v>-1287906.1199999999</v>
      </c>
      <c r="H52" s="41">
        <f t="shared" si="9"/>
        <v>-1522819.53</v>
      </c>
      <c r="I52" s="41">
        <f t="shared" si="9"/>
        <v>9731.85</v>
      </c>
      <c r="J52" s="41">
        <f t="shared" si="9"/>
        <v>-2380.04</v>
      </c>
      <c r="K52" s="41">
        <f t="shared" si="9"/>
        <v>-7354.49</v>
      </c>
      <c r="L52" s="41">
        <f t="shared" si="9"/>
        <v>-2319054.81</v>
      </c>
      <c r="M52" s="41">
        <f t="shared" si="9"/>
        <v>-1520344.79</v>
      </c>
      <c r="N52" s="42">
        <f>SUM(B52:M52)</f>
        <v>-6941755.71</v>
      </c>
      <c r="O52" s="34"/>
    </row>
    <row r="53" spans="1:15" x14ac:dyDescent="0.25">
      <c r="A53" s="29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27"/>
    </row>
    <row r="54" spans="1:15" x14ac:dyDescent="0.25">
      <c r="A54" s="29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27"/>
    </row>
    <row r="55" spans="1:15" x14ac:dyDescent="0.25">
      <c r="A55" s="29" t="s">
        <v>51</v>
      </c>
      <c r="B55" s="37">
        <v>0</v>
      </c>
      <c r="C55" s="37">
        <v>56031.3</v>
      </c>
      <c r="D55" s="37">
        <v>78519.649999999994</v>
      </c>
      <c r="E55" s="37">
        <v>33266.639999999999</v>
      </c>
      <c r="F55" s="37">
        <v>27004.73</v>
      </c>
      <c r="G55" s="37">
        <v>28656.400000000001</v>
      </c>
      <c r="H55" s="37">
        <v>32037.59</v>
      </c>
      <c r="I55" s="37">
        <v>26225.34</v>
      </c>
      <c r="J55" s="37">
        <v>19106.87</v>
      </c>
      <c r="K55" s="37">
        <v>13979.46</v>
      </c>
      <c r="L55" s="37">
        <v>26145.56</v>
      </c>
      <c r="M55" s="37">
        <v>34088.75</v>
      </c>
      <c r="N55" s="38">
        <f>SUM(B55:M55)</f>
        <v>375062.29000000004</v>
      </c>
      <c r="O55" s="27"/>
    </row>
    <row r="56" spans="1:15" x14ac:dyDescent="0.25">
      <c r="A56" s="29" t="s">
        <v>52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49403.38</v>
      </c>
      <c r="N56" s="38">
        <f t="shared" ref="N56:N58" si="10">SUM(B56:M56)</f>
        <v>49403.38</v>
      </c>
      <c r="O56" s="27"/>
    </row>
    <row r="57" spans="1:15" x14ac:dyDescent="0.25">
      <c r="A57" s="29" t="s">
        <v>53</v>
      </c>
      <c r="B57" s="37">
        <v>0</v>
      </c>
      <c r="C57" s="37">
        <v>8389.5499999999993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8">
        <f t="shared" si="10"/>
        <v>8389.5499999999993</v>
      </c>
    </row>
    <row r="58" spans="1:15" ht="15.75" thickBot="1" x14ac:dyDescent="0.3">
      <c r="A58" s="30" t="s">
        <v>54</v>
      </c>
      <c r="B58" s="39">
        <v>5066.62</v>
      </c>
      <c r="C58" s="39">
        <v>11930.74</v>
      </c>
      <c r="D58" s="39">
        <v>2419.6799999999998</v>
      </c>
      <c r="E58" s="39">
        <v>2914.98</v>
      </c>
      <c r="F58" s="39">
        <v>2709.75</v>
      </c>
      <c r="G58" s="39">
        <v>12091.13</v>
      </c>
      <c r="H58" s="39">
        <v>7869.94</v>
      </c>
      <c r="I58" s="39">
        <v>3034.86</v>
      </c>
      <c r="J58" s="39">
        <v>2664.31</v>
      </c>
      <c r="K58" s="39">
        <v>2656.33</v>
      </c>
      <c r="L58" s="39">
        <v>1814.43</v>
      </c>
      <c r="M58" s="39">
        <v>7332.81</v>
      </c>
      <c r="N58" s="40">
        <f t="shared" si="10"/>
        <v>62505.58</v>
      </c>
      <c r="O58" s="27"/>
    </row>
    <row r="59" spans="1:15" s="28" customFormat="1" x14ac:dyDescent="0.25">
      <c r="A59" s="31" t="s">
        <v>73</v>
      </c>
      <c r="B59" s="41">
        <f>SUM(B55:B58)</f>
        <v>5066.62</v>
      </c>
      <c r="C59" s="41">
        <f t="shared" ref="C59:M59" si="11">SUM(C55:C58)</f>
        <v>76351.590000000011</v>
      </c>
      <c r="D59" s="41">
        <f t="shared" si="11"/>
        <v>80939.329999999987</v>
      </c>
      <c r="E59" s="41">
        <f t="shared" si="11"/>
        <v>36181.620000000003</v>
      </c>
      <c r="F59" s="41">
        <f t="shared" si="11"/>
        <v>29714.48</v>
      </c>
      <c r="G59" s="41">
        <f t="shared" si="11"/>
        <v>40747.53</v>
      </c>
      <c r="H59" s="41">
        <f t="shared" si="11"/>
        <v>39907.53</v>
      </c>
      <c r="I59" s="41">
        <f t="shared" si="11"/>
        <v>29260.2</v>
      </c>
      <c r="J59" s="41">
        <f t="shared" si="11"/>
        <v>21771.18</v>
      </c>
      <c r="K59" s="41">
        <f t="shared" si="11"/>
        <v>16635.79</v>
      </c>
      <c r="L59" s="41">
        <f t="shared" si="11"/>
        <v>27959.99</v>
      </c>
      <c r="M59" s="41">
        <f t="shared" si="11"/>
        <v>90824.94</v>
      </c>
      <c r="N59" s="42">
        <f>SUM(N55:N58)</f>
        <v>495360.80000000005</v>
      </c>
      <c r="O59" s="34"/>
    </row>
    <row r="60" spans="1:15" x14ac:dyDescent="0.25">
      <c r="A60" s="29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8"/>
      <c r="O60" s="27"/>
    </row>
    <row r="61" spans="1:15" x14ac:dyDescent="0.25">
      <c r="A61" s="29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8"/>
    </row>
    <row r="62" spans="1:15" x14ac:dyDescent="0.25">
      <c r="A62" s="29" t="s">
        <v>55</v>
      </c>
      <c r="B62" s="37">
        <f>+B44-B52-B59</f>
        <v>23555.429999999989</v>
      </c>
      <c r="C62" s="37">
        <f t="shared" ref="C62:M62" si="12">+C44-C52-C59</f>
        <v>-106309.5600000007</v>
      </c>
      <c r="D62" s="37">
        <f t="shared" si="12"/>
        <v>-35642.329999999922</v>
      </c>
      <c r="E62" s="37">
        <f t="shared" si="12"/>
        <v>24510.180000000117</v>
      </c>
      <c r="F62" s="37">
        <f t="shared" si="12"/>
        <v>-116843.60000000002</v>
      </c>
      <c r="G62" s="37">
        <f t="shared" si="12"/>
        <v>1163932.8799999999</v>
      </c>
      <c r="H62" s="37">
        <f t="shared" si="12"/>
        <v>1384457.53</v>
      </c>
      <c r="I62" s="37">
        <f t="shared" si="12"/>
        <v>144003.54999999987</v>
      </c>
      <c r="J62" s="37">
        <f t="shared" si="12"/>
        <v>-136661.16999999998</v>
      </c>
      <c r="K62" s="37">
        <f t="shared" si="12"/>
        <v>72006.300000000105</v>
      </c>
      <c r="L62" s="37">
        <f t="shared" si="12"/>
        <v>2222974.41</v>
      </c>
      <c r="M62" s="37">
        <f t="shared" si="12"/>
        <v>1463790.74</v>
      </c>
      <c r="N62" s="38">
        <f>SUM(B62:M62)</f>
        <v>6103774.3599999994</v>
      </c>
      <c r="O62" s="27"/>
    </row>
    <row r="63" spans="1:15" x14ac:dyDescent="0.25">
      <c r="A63" s="29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8"/>
    </row>
    <row r="64" spans="1:15" x14ac:dyDescent="0.25">
      <c r="A64" s="29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8"/>
    </row>
    <row r="65" spans="1:16" x14ac:dyDescent="0.25">
      <c r="A65" s="29" t="s">
        <v>56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8"/>
    </row>
    <row r="66" spans="1:16" x14ac:dyDescent="0.25">
      <c r="A66" s="29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8"/>
    </row>
    <row r="67" spans="1:16" x14ac:dyDescent="0.25">
      <c r="A67" s="32" t="s">
        <v>57</v>
      </c>
      <c r="B67" s="43">
        <f>+B62-B65</f>
        <v>23555.429999999989</v>
      </c>
      <c r="C67" s="43">
        <f t="shared" ref="C67:M67" si="13">+C62-C65</f>
        <v>-106309.5600000007</v>
      </c>
      <c r="D67" s="43">
        <f t="shared" si="13"/>
        <v>-35642.329999999922</v>
      </c>
      <c r="E67" s="43">
        <f t="shared" si="13"/>
        <v>24510.180000000117</v>
      </c>
      <c r="F67" s="43">
        <f t="shared" si="13"/>
        <v>-116843.60000000002</v>
      </c>
      <c r="G67" s="43">
        <f t="shared" si="13"/>
        <v>1163932.8799999999</v>
      </c>
      <c r="H67" s="43">
        <f t="shared" si="13"/>
        <v>1384457.53</v>
      </c>
      <c r="I67" s="43">
        <f t="shared" si="13"/>
        <v>144003.54999999987</v>
      </c>
      <c r="J67" s="43">
        <f t="shared" si="13"/>
        <v>-136661.16999999998</v>
      </c>
      <c r="K67" s="43">
        <f t="shared" si="13"/>
        <v>72006.300000000105</v>
      </c>
      <c r="L67" s="43">
        <f t="shared" si="13"/>
        <v>2222974.41</v>
      </c>
      <c r="M67" s="43">
        <f t="shared" si="13"/>
        <v>1463790.74</v>
      </c>
      <c r="N67" s="38">
        <f>SUM(B67:M67)</f>
        <v>6103774.3599999994</v>
      </c>
      <c r="O67" s="27"/>
      <c r="P67" s="79"/>
    </row>
    <row r="68" spans="1:16" ht="15.75" thickBot="1" x14ac:dyDescent="0.3">
      <c r="A68" s="30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7"/>
      <c r="P68" s="79"/>
    </row>
    <row r="70" spans="1:16" x14ac:dyDescent="0.25">
      <c r="B70" s="7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D31" sqref="D31"/>
    </sheetView>
  </sheetViews>
  <sheetFormatPr baseColWidth="10" defaultRowHeight="15" x14ac:dyDescent="0.25"/>
  <cols>
    <col min="2" max="2" width="58.28515625" bestFit="1" customWidth="1"/>
    <col min="3" max="15" width="13.42578125" customWidth="1"/>
  </cols>
  <sheetData>
    <row r="1" spans="1:15" x14ac:dyDescent="0.25">
      <c r="A1" s="24" t="s">
        <v>18</v>
      </c>
    </row>
    <row r="2" spans="1:15" x14ac:dyDescent="0.25">
      <c r="A2" s="24" t="s">
        <v>98</v>
      </c>
    </row>
    <row r="3" spans="1:15" x14ac:dyDescent="0.25">
      <c r="A3" s="24">
        <v>2016</v>
      </c>
    </row>
    <row r="9" spans="1:15" ht="15.75" thickBot="1" x14ac:dyDescent="0.3"/>
    <row r="10" spans="1:15" ht="15.75" thickBot="1" x14ac:dyDescent="0.3">
      <c r="A10" s="61" t="s">
        <v>92</v>
      </c>
      <c r="B10" s="36" t="s">
        <v>93</v>
      </c>
      <c r="C10" s="50" t="s">
        <v>1</v>
      </c>
      <c r="D10" s="36" t="s">
        <v>58</v>
      </c>
      <c r="E10" s="36" t="s">
        <v>59</v>
      </c>
      <c r="F10" s="36" t="s">
        <v>60</v>
      </c>
      <c r="G10" s="36" t="s">
        <v>61</v>
      </c>
      <c r="H10" s="36" t="s">
        <v>62</v>
      </c>
      <c r="I10" s="36" t="s">
        <v>63</v>
      </c>
      <c r="J10" s="36" t="s">
        <v>64</v>
      </c>
      <c r="K10" s="36" t="s">
        <v>65</v>
      </c>
      <c r="L10" s="36" t="s">
        <v>66</v>
      </c>
      <c r="M10" s="36" t="s">
        <v>67</v>
      </c>
      <c r="N10" s="36" t="s">
        <v>68</v>
      </c>
      <c r="O10" s="36" t="s">
        <v>72</v>
      </c>
    </row>
    <row r="11" spans="1:15" x14ac:dyDescent="0.25">
      <c r="A11" s="51" t="s">
        <v>74</v>
      </c>
      <c r="B11" s="52" t="s">
        <v>75</v>
      </c>
      <c r="C11" s="53">
        <v>159601.81</v>
      </c>
      <c r="D11" s="53">
        <v>2437.02</v>
      </c>
      <c r="E11" s="53">
        <v>46609.52</v>
      </c>
      <c r="F11" s="53">
        <v>56116.21</v>
      </c>
      <c r="G11" s="53"/>
      <c r="H11" s="53">
        <v>1287865.22</v>
      </c>
      <c r="I11" s="53">
        <v>1522638.08</v>
      </c>
      <c r="J11" s="53">
        <f>9.27-9686.83</f>
        <v>-9677.56</v>
      </c>
      <c r="K11" s="53">
        <f>3699.56-1643.72</f>
        <v>2055.84</v>
      </c>
      <c r="L11" s="53">
        <v>7713.36</v>
      </c>
      <c r="M11" s="53">
        <v>2318053.38</v>
      </c>
      <c r="N11" s="53">
        <v>1520322.83</v>
      </c>
      <c r="O11" s="63">
        <f>SUM(C11:N11)</f>
        <v>6913735.71</v>
      </c>
    </row>
    <row r="12" spans="1:15" x14ac:dyDescent="0.25">
      <c r="A12" s="54" t="s">
        <v>82</v>
      </c>
      <c r="B12" s="55"/>
      <c r="C12" s="56">
        <v>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64"/>
    </row>
    <row r="13" spans="1:15" ht="15.75" thickBot="1" x14ac:dyDescent="0.3">
      <c r="A13" s="71" t="s">
        <v>83</v>
      </c>
      <c r="B13" s="72"/>
      <c r="C13" s="73">
        <v>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1:15" x14ac:dyDescent="0.25">
      <c r="A14" s="67">
        <v>805</v>
      </c>
      <c r="B14" s="68" t="s">
        <v>46</v>
      </c>
      <c r="C14" s="69">
        <f>SUM(C11:C13)</f>
        <v>159601.81</v>
      </c>
      <c r="D14" s="69">
        <f t="shared" ref="D14:N14" si="0">SUM(D11:D13)</f>
        <v>2437.02</v>
      </c>
      <c r="E14" s="69">
        <f t="shared" si="0"/>
        <v>46609.52</v>
      </c>
      <c r="F14" s="69">
        <f t="shared" si="0"/>
        <v>56116.21</v>
      </c>
      <c r="G14" s="69">
        <f t="shared" si="0"/>
        <v>0</v>
      </c>
      <c r="H14" s="69">
        <f t="shared" si="0"/>
        <v>1287865.22</v>
      </c>
      <c r="I14" s="69">
        <f t="shared" si="0"/>
        <v>1522638.08</v>
      </c>
      <c r="J14" s="69">
        <f t="shared" si="0"/>
        <v>-9677.56</v>
      </c>
      <c r="K14" s="69">
        <f t="shared" si="0"/>
        <v>2055.84</v>
      </c>
      <c r="L14" s="69">
        <f t="shared" si="0"/>
        <v>7713.36</v>
      </c>
      <c r="M14" s="69">
        <f t="shared" si="0"/>
        <v>2318053.38</v>
      </c>
      <c r="N14" s="69">
        <f t="shared" si="0"/>
        <v>1520322.83</v>
      </c>
      <c r="O14" s="70">
        <f>SUM(O11:O13)</f>
        <v>6913735.71</v>
      </c>
    </row>
    <row r="15" spans="1:15" x14ac:dyDescent="0.25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64"/>
    </row>
    <row r="16" spans="1:15" x14ac:dyDescent="0.25">
      <c r="A16" s="54" t="s">
        <v>84</v>
      </c>
      <c r="B16" s="55"/>
      <c r="C16" s="56">
        <v>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64"/>
    </row>
    <row r="17" spans="1:15" x14ac:dyDescent="0.25">
      <c r="A17" s="54" t="s">
        <v>85</v>
      </c>
      <c r="B17" s="55"/>
      <c r="C17" s="56"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4"/>
    </row>
    <row r="18" spans="1:15" x14ac:dyDescent="0.25">
      <c r="A18" s="54" t="s">
        <v>86</v>
      </c>
      <c r="B18" s="55"/>
      <c r="C18" s="56"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4"/>
    </row>
    <row r="19" spans="1:15" ht="15.75" thickBot="1" x14ac:dyDescent="0.3">
      <c r="A19" s="71" t="s">
        <v>76</v>
      </c>
      <c r="B19" s="72" t="s">
        <v>77</v>
      </c>
      <c r="C19" s="73">
        <v>25731.93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/>
      <c r="K19" s="73"/>
      <c r="L19" s="73"/>
      <c r="M19" s="73"/>
      <c r="N19" s="73"/>
      <c r="O19" s="74">
        <f>SUM(C19:N19)</f>
        <v>25731.93</v>
      </c>
    </row>
    <row r="20" spans="1:15" x14ac:dyDescent="0.25">
      <c r="A20" s="67">
        <v>809</v>
      </c>
      <c r="B20" s="68" t="s">
        <v>49</v>
      </c>
      <c r="C20" s="69">
        <f>SUM(C16:C19)</f>
        <v>25731.93</v>
      </c>
      <c r="D20" s="69">
        <f t="shared" ref="D20:N20" si="1">SUM(D16:D19)</f>
        <v>0</v>
      </c>
      <c r="E20" s="69">
        <f t="shared" si="1"/>
        <v>0</v>
      </c>
      <c r="F20" s="69">
        <f t="shared" si="1"/>
        <v>0</v>
      </c>
      <c r="G20" s="69">
        <f t="shared" si="1"/>
        <v>0</v>
      </c>
      <c r="H20" s="69">
        <f t="shared" si="1"/>
        <v>0</v>
      </c>
      <c r="I20" s="69">
        <f t="shared" si="1"/>
        <v>0</v>
      </c>
      <c r="J20" s="69">
        <f t="shared" si="1"/>
        <v>0</v>
      </c>
      <c r="K20" s="69">
        <f t="shared" si="1"/>
        <v>0</v>
      </c>
      <c r="L20" s="69">
        <f t="shared" si="1"/>
        <v>0</v>
      </c>
      <c r="M20" s="69">
        <f t="shared" si="1"/>
        <v>0</v>
      </c>
      <c r="N20" s="69">
        <f t="shared" si="1"/>
        <v>0</v>
      </c>
      <c r="O20" s="70">
        <f>SUM(O16:O19)</f>
        <v>25731.93</v>
      </c>
    </row>
    <row r="21" spans="1:15" x14ac:dyDescent="0.2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64"/>
    </row>
    <row r="22" spans="1:15" s="49" customFormat="1" x14ac:dyDescent="0.25">
      <c r="A22" s="57"/>
      <c r="B22" s="58" t="s">
        <v>87</v>
      </c>
      <c r="C22" s="65">
        <f>+C14+C20</f>
        <v>185333.74</v>
      </c>
      <c r="D22" s="65">
        <f t="shared" ref="D22:N22" si="2">+D14++D20</f>
        <v>2437.02</v>
      </c>
      <c r="E22" s="65">
        <f t="shared" si="2"/>
        <v>46609.52</v>
      </c>
      <c r="F22" s="65">
        <f t="shared" si="2"/>
        <v>56116.21</v>
      </c>
      <c r="G22" s="65">
        <f t="shared" si="2"/>
        <v>0</v>
      </c>
      <c r="H22" s="65">
        <f t="shared" si="2"/>
        <v>1287865.22</v>
      </c>
      <c r="I22" s="65">
        <f t="shared" si="2"/>
        <v>1522638.08</v>
      </c>
      <c r="J22" s="65">
        <v>-9686.83</v>
      </c>
      <c r="K22" s="65">
        <f t="shared" si="2"/>
        <v>2055.84</v>
      </c>
      <c r="L22" s="65">
        <f t="shared" si="2"/>
        <v>7713.36</v>
      </c>
      <c r="M22" s="65">
        <f t="shared" si="2"/>
        <v>2318053.38</v>
      </c>
      <c r="N22" s="65">
        <f t="shared" si="2"/>
        <v>1520322.83</v>
      </c>
      <c r="O22" s="66">
        <f>SUM(C22:N22)</f>
        <v>6939458.3699999992</v>
      </c>
    </row>
    <row r="23" spans="1:15" s="49" customFormat="1" x14ac:dyDescent="0.25">
      <c r="A23" s="57"/>
      <c r="B23" s="58" t="s">
        <v>88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9.27</v>
      </c>
      <c r="K23" s="65">
        <v>0</v>
      </c>
      <c r="L23" s="65">
        <v>0</v>
      </c>
      <c r="M23" s="65">
        <v>0</v>
      </c>
      <c r="N23" s="65">
        <v>0</v>
      </c>
      <c r="O23" s="66">
        <f>SUM(C23:N23)</f>
        <v>9.27</v>
      </c>
    </row>
    <row r="24" spans="1:15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64"/>
    </row>
    <row r="25" spans="1:15" x14ac:dyDescent="0.2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64"/>
    </row>
    <row r="26" spans="1:15" x14ac:dyDescent="0.25">
      <c r="A26" s="5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4"/>
    </row>
    <row r="27" spans="1:15" ht="15.75" thickBot="1" x14ac:dyDescent="0.3">
      <c r="A27" s="71" t="s">
        <v>78</v>
      </c>
      <c r="B27" s="72" t="s">
        <v>79</v>
      </c>
      <c r="C27" s="73">
        <v>-503.12</v>
      </c>
      <c r="D27" s="73">
        <v>63.5</v>
      </c>
      <c r="E27" s="73">
        <v>486.66</v>
      </c>
      <c r="F27" s="73">
        <v>20.32</v>
      </c>
      <c r="G27" s="73">
        <v>-1198.6500000000001</v>
      </c>
      <c r="H27" s="73">
        <v>-40.9</v>
      </c>
      <c r="I27" s="73">
        <v>-181.45</v>
      </c>
      <c r="J27" s="73">
        <v>54.29</v>
      </c>
      <c r="K27" s="73">
        <v>-324.52999999999997</v>
      </c>
      <c r="L27" s="73">
        <v>358.87</v>
      </c>
      <c r="M27" s="73">
        <v>-1001.22</v>
      </c>
      <c r="N27" s="73">
        <v>-21.96</v>
      </c>
      <c r="O27" s="74">
        <f>SUM(C27:N27)</f>
        <v>-2288.1900000000005</v>
      </c>
    </row>
    <row r="28" spans="1:15" x14ac:dyDescent="0.25">
      <c r="A28" s="67">
        <v>810</v>
      </c>
      <c r="B28" s="68" t="s">
        <v>50</v>
      </c>
      <c r="C28" s="69">
        <f>SUM(C27)</f>
        <v>-503.12</v>
      </c>
      <c r="D28" s="69">
        <f t="shared" ref="D28" si="3">SUM(D27)</f>
        <v>63.5</v>
      </c>
      <c r="E28" s="69">
        <f t="shared" ref="E28" si="4">SUM(E27)</f>
        <v>486.66</v>
      </c>
      <c r="F28" s="69">
        <f t="shared" ref="F28" si="5">SUM(F27)</f>
        <v>20.32</v>
      </c>
      <c r="G28" s="69">
        <f t="shared" ref="G28" si="6">SUM(G27)</f>
        <v>-1198.6500000000001</v>
      </c>
      <c r="H28" s="69">
        <f t="shared" ref="H28" si="7">SUM(H27)</f>
        <v>-40.9</v>
      </c>
      <c r="I28" s="69">
        <f t="shared" ref="I28" si="8">SUM(I27)</f>
        <v>-181.45</v>
      </c>
      <c r="J28" s="69">
        <f t="shared" ref="J28" si="9">SUM(J27)</f>
        <v>54.29</v>
      </c>
      <c r="K28" s="69">
        <f t="shared" ref="K28" si="10">SUM(K27)</f>
        <v>-324.52999999999997</v>
      </c>
      <c r="L28" s="69">
        <f t="shared" ref="L28" si="11">SUM(L27)</f>
        <v>358.87</v>
      </c>
      <c r="M28" s="69">
        <f t="shared" ref="M28" si="12">SUM(M27)</f>
        <v>-1001.22</v>
      </c>
      <c r="N28" s="69">
        <f t="shared" ref="N28" si="13">SUM(N27)</f>
        <v>-21.96</v>
      </c>
      <c r="O28" s="70">
        <f>+O27</f>
        <v>-2288.1900000000005</v>
      </c>
    </row>
    <row r="29" spans="1:15" x14ac:dyDescent="0.25">
      <c r="A29" s="54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4"/>
    </row>
    <row r="30" spans="1:15" x14ac:dyDescent="0.25">
      <c r="A30" s="54" t="s">
        <v>94</v>
      </c>
      <c r="B30" s="55" t="s">
        <v>51</v>
      </c>
      <c r="C30" s="56">
        <v>0</v>
      </c>
      <c r="D30" s="56">
        <v>56031.3</v>
      </c>
      <c r="E30" s="56">
        <v>78519.649999999994</v>
      </c>
      <c r="F30" s="56">
        <v>29282.66</v>
      </c>
      <c r="G30" s="56">
        <v>19660.38</v>
      </c>
      <c r="H30" s="56">
        <v>18479.73</v>
      </c>
      <c r="I30" s="56">
        <v>24722.14</v>
      </c>
      <c r="J30" s="56">
        <v>19882.97</v>
      </c>
      <c r="K30" s="56">
        <v>15687.43</v>
      </c>
      <c r="L30" s="56">
        <v>11813.25</v>
      </c>
      <c r="M30" s="56">
        <v>25141.79</v>
      </c>
      <c r="N30" s="56">
        <v>34088.75</v>
      </c>
      <c r="O30" s="64">
        <f>SUM(C30:N30)</f>
        <v>333310.05000000005</v>
      </c>
    </row>
    <row r="31" spans="1:15" ht="15.75" thickBot="1" x14ac:dyDescent="0.3">
      <c r="A31" s="71" t="s">
        <v>95</v>
      </c>
      <c r="B31" s="72" t="s">
        <v>96</v>
      </c>
      <c r="C31" s="73">
        <v>0</v>
      </c>
      <c r="D31" s="73">
        <v>0</v>
      </c>
      <c r="E31" s="73">
        <v>0</v>
      </c>
      <c r="F31" s="73">
        <v>3983.99</v>
      </c>
      <c r="G31" s="73">
        <v>7344.35</v>
      </c>
      <c r="H31" s="73">
        <v>10176.67</v>
      </c>
      <c r="I31" s="73">
        <v>7315.45</v>
      </c>
      <c r="J31" s="73">
        <v>6342.37</v>
      </c>
      <c r="K31" s="73">
        <v>3419.44</v>
      </c>
      <c r="L31" s="73">
        <v>2166.21</v>
      </c>
      <c r="M31" s="73">
        <v>1003.77</v>
      </c>
      <c r="N31" s="73">
        <v>0</v>
      </c>
      <c r="O31" s="74">
        <f>SUM(C31:N31)</f>
        <v>41752.25</v>
      </c>
    </row>
    <row r="32" spans="1:15" x14ac:dyDescent="0.25">
      <c r="A32" s="67">
        <v>850</v>
      </c>
      <c r="B32" s="68" t="s">
        <v>97</v>
      </c>
      <c r="C32" s="69">
        <f>SUM(C30:C31)</f>
        <v>0</v>
      </c>
      <c r="D32" s="69">
        <f t="shared" ref="D32:N32" si="14">SUM(D30:D31)</f>
        <v>56031.3</v>
      </c>
      <c r="E32" s="69">
        <f t="shared" si="14"/>
        <v>78519.649999999994</v>
      </c>
      <c r="F32" s="69">
        <f t="shared" si="14"/>
        <v>33266.65</v>
      </c>
      <c r="G32" s="69">
        <f t="shared" si="14"/>
        <v>27004.730000000003</v>
      </c>
      <c r="H32" s="69">
        <f t="shared" si="14"/>
        <v>28656.400000000001</v>
      </c>
      <c r="I32" s="69">
        <f t="shared" si="14"/>
        <v>32037.59</v>
      </c>
      <c r="J32" s="69">
        <f t="shared" si="14"/>
        <v>26225.34</v>
      </c>
      <c r="K32" s="69">
        <f t="shared" si="14"/>
        <v>19106.87</v>
      </c>
      <c r="L32" s="69">
        <f t="shared" si="14"/>
        <v>13979.46</v>
      </c>
      <c r="M32" s="69">
        <f t="shared" si="14"/>
        <v>26145.56</v>
      </c>
      <c r="N32" s="69">
        <f t="shared" si="14"/>
        <v>34088.75</v>
      </c>
      <c r="O32" s="70">
        <f>+O30+O31</f>
        <v>375062.30000000005</v>
      </c>
    </row>
    <row r="33" spans="1:15" x14ac:dyDescent="0.25">
      <c r="A33" s="54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64"/>
    </row>
    <row r="34" spans="1:15" x14ac:dyDescent="0.25">
      <c r="A34" s="54" t="s">
        <v>100</v>
      </c>
      <c r="B34" s="55" t="s">
        <v>101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49403.38</v>
      </c>
      <c r="O34" s="64">
        <f>SUM(C34:N34)</f>
        <v>49403.38</v>
      </c>
    </row>
    <row r="35" spans="1:15" ht="15.75" thickBot="1" x14ac:dyDescent="0.3">
      <c r="A35" s="71"/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>
        <v>0</v>
      </c>
    </row>
    <row r="36" spans="1:15" x14ac:dyDescent="0.25">
      <c r="A36" s="67">
        <v>851</v>
      </c>
      <c r="B36" s="68" t="s">
        <v>97</v>
      </c>
      <c r="C36" s="69">
        <f>SUM(C34:C35)</f>
        <v>0</v>
      </c>
      <c r="D36" s="69">
        <f t="shared" ref="D36" si="15">SUM(D34:D35)</f>
        <v>0</v>
      </c>
      <c r="E36" s="69">
        <f t="shared" ref="E36" si="16">SUM(E34:E35)</f>
        <v>0</v>
      </c>
      <c r="F36" s="69">
        <f t="shared" ref="F36" si="17">SUM(F34:F35)</f>
        <v>0</v>
      </c>
      <c r="G36" s="69">
        <f t="shared" ref="G36" si="18">SUM(G34:G35)</f>
        <v>0</v>
      </c>
      <c r="H36" s="69">
        <f t="shared" ref="H36" si="19">SUM(H34:H35)</f>
        <v>0</v>
      </c>
      <c r="I36" s="69">
        <f t="shared" ref="I36" si="20">SUM(I34:I35)</f>
        <v>0</v>
      </c>
      <c r="J36" s="69">
        <f t="shared" ref="J36" si="21">SUM(J34:J35)</f>
        <v>0</v>
      </c>
      <c r="K36" s="69">
        <f t="shared" ref="K36" si="22">SUM(K34:K35)</f>
        <v>0</v>
      </c>
      <c r="L36" s="69">
        <f t="shared" ref="L36" si="23">SUM(L34:L35)</f>
        <v>0</v>
      </c>
      <c r="M36" s="69">
        <f t="shared" ref="M36" si="24">SUM(M34:M35)</f>
        <v>0</v>
      </c>
      <c r="N36" s="69">
        <f>SUM(N34:N35)</f>
        <v>49403.38</v>
      </c>
      <c r="O36" s="70">
        <f>+O34+O35</f>
        <v>49403.38</v>
      </c>
    </row>
    <row r="37" spans="1:15" x14ac:dyDescent="0.25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</row>
    <row r="38" spans="1:15" ht="15.75" thickBot="1" x14ac:dyDescent="0.3">
      <c r="A38" s="71" t="s">
        <v>103</v>
      </c>
      <c r="B38" s="72" t="s">
        <v>104</v>
      </c>
      <c r="C38" s="73"/>
      <c r="D38" s="73">
        <v>8389.5499999999993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>
        <f>SUM(C38:N38)</f>
        <v>8389.5499999999993</v>
      </c>
    </row>
    <row r="39" spans="1:15" x14ac:dyDescent="0.25">
      <c r="A39" s="67">
        <v>852</v>
      </c>
      <c r="B39" s="68" t="s">
        <v>104</v>
      </c>
      <c r="C39" s="69">
        <f>SUM(C38)</f>
        <v>0</v>
      </c>
      <c r="D39" s="69">
        <f t="shared" ref="D39:N39" si="25">SUM(D38)</f>
        <v>8389.5499999999993</v>
      </c>
      <c r="E39" s="69">
        <f t="shared" si="25"/>
        <v>0</v>
      </c>
      <c r="F39" s="69">
        <f t="shared" si="25"/>
        <v>0</v>
      </c>
      <c r="G39" s="69">
        <f t="shared" si="25"/>
        <v>0</v>
      </c>
      <c r="H39" s="69">
        <f t="shared" si="25"/>
        <v>0</v>
      </c>
      <c r="I39" s="69">
        <f t="shared" si="25"/>
        <v>0</v>
      </c>
      <c r="J39" s="69">
        <f t="shared" si="25"/>
        <v>0</v>
      </c>
      <c r="K39" s="69">
        <f t="shared" si="25"/>
        <v>0</v>
      </c>
      <c r="L39" s="69">
        <f t="shared" si="25"/>
        <v>0</v>
      </c>
      <c r="M39" s="69">
        <f t="shared" si="25"/>
        <v>0</v>
      </c>
      <c r="N39" s="69">
        <f t="shared" si="25"/>
        <v>0</v>
      </c>
      <c r="O39" s="70">
        <f>+O38</f>
        <v>8389.5499999999993</v>
      </c>
    </row>
    <row r="40" spans="1:15" x14ac:dyDescent="0.25">
      <c r="A40" s="75"/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8"/>
    </row>
    <row r="41" spans="1:15" x14ac:dyDescent="0.25">
      <c r="A41" s="75"/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8"/>
    </row>
    <row r="42" spans="1:15" ht="15.75" thickBot="1" x14ac:dyDescent="0.3">
      <c r="A42" s="71" t="s">
        <v>80</v>
      </c>
      <c r="B42" s="72" t="s">
        <v>81</v>
      </c>
      <c r="C42" s="73">
        <v>5066.62</v>
      </c>
      <c r="D42" s="73">
        <f>16647.36-4716.62</f>
        <v>11930.740000000002</v>
      </c>
      <c r="E42" s="73">
        <v>2419.6799999999998</v>
      </c>
      <c r="F42" s="73">
        <v>2914.98</v>
      </c>
      <c r="G42" s="73">
        <v>2709.75</v>
      </c>
      <c r="H42" s="73">
        <v>12091.13</v>
      </c>
      <c r="I42" s="73">
        <v>7869.94</v>
      </c>
      <c r="J42" s="73">
        <v>3034.86</v>
      </c>
      <c r="K42" s="73">
        <v>2664.31</v>
      </c>
      <c r="L42" s="73">
        <v>2656.33</v>
      </c>
      <c r="M42" s="73">
        <v>1814.43</v>
      </c>
      <c r="N42" s="73">
        <v>7332.81</v>
      </c>
      <c r="O42" s="74">
        <f>SUM(C42:N42)</f>
        <v>62505.58</v>
      </c>
    </row>
    <row r="43" spans="1:15" x14ac:dyDescent="0.25">
      <c r="A43" s="67">
        <v>857</v>
      </c>
      <c r="B43" s="68" t="s">
        <v>54</v>
      </c>
      <c r="C43" s="69">
        <f>SUM(C42)</f>
        <v>5066.62</v>
      </c>
      <c r="D43" s="69">
        <f t="shared" ref="D43:N43" si="26">SUM(D42)</f>
        <v>11930.740000000002</v>
      </c>
      <c r="E43" s="69">
        <f t="shared" si="26"/>
        <v>2419.6799999999998</v>
      </c>
      <c r="F43" s="69">
        <f t="shared" si="26"/>
        <v>2914.98</v>
      </c>
      <c r="G43" s="69">
        <f t="shared" si="26"/>
        <v>2709.75</v>
      </c>
      <c r="H43" s="69">
        <f t="shared" si="26"/>
        <v>12091.13</v>
      </c>
      <c r="I43" s="69">
        <f t="shared" si="26"/>
        <v>7869.94</v>
      </c>
      <c r="J43" s="69">
        <f t="shared" si="26"/>
        <v>3034.86</v>
      </c>
      <c r="K43" s="69">
        <f t="shared" si="26"/>
        <v>2664.31</v>
      </c>
      <c r="L43" s="69">
        <f t="shared" si="26"/>
        <v>2656.33</v>
      </c>
      <c r="M43" s="69">
        <f t="shared" si="26"/>
        <v>1814.43</v>
      </c>
      <c r="N43" s="69">
        <f t="shared" si="26"/>
        <v>7332.81</v>
      </c>
      <c r="O43" s="70">
        <f>+O42</f>
        <v>62505.58</v>
      </c>
    </row>
    <row r="44" spans="1:15" x14ac:dyDescent="0.25">
      <c r="A44" s="54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64"/>
    </row>
    <row r="45" spans="1:15" s="49" customFormat="1" x14ac:dyDescent="0.25">
      <c r="A45" s="57"/>
      <c r="B45" s="58" t="s">
        <v>89</v>
      </c>
      <c r="C45" s="65">
        <f>+C32+C43</f>
        <v>5066.62</v>
      </c>
      <c r="D45" s="65">
        <f t="shared" ref="D45:M45" si="27">+D32+D43</f>
        <v>67962.040000000008</v>
      </c>
      <c r="E45" s="65">
        <f t="shared" si="27"/>
        <v>80939.329999999987</v>
      </c>
      <c r="F45" s="65">
        <f t="shared" si="27"/>
        <v>36181.630000000005</v>
      </c>
      <c r="G45" s="65">
        <f t="shared" si="27"/>
        <v>29714.480000000003</v>
      </c>
      <c r="H45" s="65">
        <f t="shared" si="27"/>
        <v>40747.53</v>
      </c>
      <c r="I45" s="65">
        <f t="shared" si="27"/>
        <v>39907.53</v>
      </c>
      <c r="J45" s="65">
        <f t="shared" si="27"/>
        <v>29260.2</v>
      </c>
      <c r="K45" s="65">
        <f t="shared" si="27"/>
        <v>21771.18</v>
      </c>
      <c r="L45" s="65">
        <f t="shared" si="27"/>
        <v>16635.79</v>
      </c>
      <c r="M45" s="65">
        <f t="shared" si="27"/>
        <v>27959.99</v>
      </c>
      <c r="N45" s="65">
        <f>N32+N36+N43</f>
        <v>90824.94</v>
      </c>
      <c r="O45" s="66">
        <f>+O32+O36+O39+O43</f>
        <v>495360.81000000006</v>
      </c>
    </row>
    <row r="46" spans="1:15" s="49" customFormat="1" x14ac:dyDescent="0.25">
      <c r="A46" s="57"/>
      <c r="B46" s="58" t="s">
        <v>90</v>
      </c>
      <c r="C46" s="65">
        <f>+C28</f>
        <v>-503.12</v>
      </c>
      <c r="D46" s="65">
        <f>+D39</f>
        <v>8389.5499999999993</v>
      </c>
      <c r="E46" s="65">
        <f t="shared" ref="E46:O46" si="28">+E28</f>
        <v>486.66</v>
      </c>
      <c r="F46" s="65">
        <f t="shared" si="28"/>
        <v>20.32</v>
      </c>
      <c r="G46" s="65">
        <f t="shared" si="28"/>
        <v>-1198.6500000000001</v>
      </c>
      <c r="H46" s="65">
        <f t="shared" si="28"/>
        <v>-40.9</v>
      </c>
      <c r="I46" s="65">
        <f t="shared" si="28"/>
        <v>-181.45</v>
      </c>
      <c r="J46" s="65">
        <f t="shared" si="28"/>
        <v>54.29</v>
      </c>
      <c r="K46" s="65">
        <f t="shared" si="28"/>
        <v>-324.52999999999997</v>
      </c>
      <c r="L46" s="65">
        <f t="shared" si="28"/>
        <v>358.87</v>
      </c>
      <c r="M46" s="65">
        <f t="shared" si="28"/>
        <v>-1001.22</v>
      </c>
      <c r="N46" s="65">
        <f t="shared" si="28"/>
        <v>-21.96</v>
      </c>
      <c r="O46" s="66">
        <f t="shared" si="28"/>
        <v>-2288.1900000000005</v>
      </c>
    </row>
    <row r="47" spans="1:15" x14ac:dyDescent="0.25">
      <c r="A47" s="54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64">
        <f>+O22-O45-O46+O23</f>
        <v>6446395.0199999986</v>
      </c>
    </row>
    <row r="48" spans="1:15" ht="15.75" thickBot="1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80">
        <v>6446394.9199999999</v>
      </c>
    </row>
    <row r="49" spans="15:15" x14ac:dyDescent="0.25">
      <c r="O49" s="48">
        <f>+O47-O48</f>
        <v>9.9999998696148396E-2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8" sqref="B8:M8"/>
    </sheetView>
  </sheetViews>
  <sheetFormatPr baseColWidth="10" defaultRowHeight="15" x14ac:dyDescent="0.25"/>
  <cols>
    <col min="2" max="14" width="13.5703125" customWidth="1"/>
  </cols>
  <sheetData>
    <row r="1" spans="1:14" x14ac:dyDescent="0.25">
      <c r="A1" s="24" t="s">
        <v>18</v>
      </c>
    </row>
    <row r="2" spans="1:14" x14ac:dyDescent="0.25">
      <c r="A2" s="24" t="s">
        <v>17</v>
      </c>
    </row>
    <row r="3" spans="1:14" x14ac:dyDescent="0.25">
      <c r="A3" s="24">
        <v>2016</v>
      </c>
    </row>
    <row r="6" spans="1:14" ht="15.75" thickBot="1" x14ac:dyDescent="0.3"/>
    <row r="7" spans="1:14" ht="15.75" thickBot="1" x14ac:dyDescent="0.3">
      <c r="A7" s="36" t="s">
        <v>91</v>
      </c>
      <c r="B7" s="50" t="s">
        <v>1</v>
      </c>
      <c r="C7" s="36" t="s">
        <v>58</v>
      </c>
      <c r="D7" s="36" t="s">
        <v>59</v>
      </c>
      <c r="E7" s="36" t="s">
        <v>60</v>
      </c>
      <c r="F7" s="36" t="s">
        <v>61</v>
      </c>
      <c r="G7" s="36" t="s">
        <v>62</v>
      </c>
      <c r="H7" s="36" t="s">
        <v>63</v>
      </c>
      <c r="I7" s="36" t="s">
        <v>64</v>
      </c>
      <c r="J7" s="36" t="s">
        <v>65</v>
      </c>
      <c r="K7" s="36" t="s">
        <v>66</v>
      </c>
      <c r="L7" s="36" t="s">
        <v>67</v>
      </c>
      <c r="M7" s="36" t="s">
        <v>68</v>
      </c>
      <c r="N7" s="36" t="s">
        <v>72</v>
      </c>
    </row>
    <row r="8" spans="1:14" ht="15.75" thickBot="1" x14ac:dyDescent="0.3">
      <c r="A8" s="62" t="s">
        <v>17</v>
      </c>
      <c r="B8" s="81">
        <v>22308</v>
      </c>
      <c r="C8" s="81">
        <v>99944</v>
      </c>
      <c r="D8" s="81">
        <v>34328</v>
      </c>
      <c r="E8" s="81">
        <v>76411</v>
      </c>
      <c r="F8" s="81">
        <v>9825</v>
      </c>
      <c r="G8" s="81">
        <v>61559</v>
      </c>
      <c r="H8" s="81">
        <v>16116</v>
      </c>
      <c r="I8" s="81">
        <v>40548</v>
      </c>
      <c r="J8" s="81">
        <v>13397</v>
      </c>
      <c r="K8" s="81">
        <v>67941</v>
      </c>
      <c r="L8" s="81">
        <v>37120</v>
      </c>
      <c r="M8" s="81">
        <v>79428</v>
      </c>
      <c r="N8" s="82">
        <v>558925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CONCENTRADO</vt:lpstr>
      <vt:lpstr>EDO DE RES</vt:lpstr>
      <vt:lpstr>OI y OG</vt:lpstr>
      <vt:lpstr>ISAN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2017-01-21T19:15:17Z</dcterms:created>
  <dcterms:modified xsi:type="dcterms:W3CDTF">2017-02-14T01:18:46Z</dcterms:modified>
</cp:coreProperties>
</file>