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TGM/"/>
    </mc:Choice>
  </mc:AlternateContent>
  <bookViews>
    <workbookView xWindow="0" yWindow="0" windowWidth="21600" windowHeight="9735"/>
  </bookViews>
  <sheets>
    <sheet name="DEPON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O47" i="1" l="1"/>
  <c r="N37" i="1"/>
  <c r="N38" i="1" s="1"/>
  <c r="N39" i="1" s="1"/>
  <c r="N40" i="1" s="1"/>
  <c r="N41" i="1" s="1"/>
  <c r="N42" i="1" s="1"/>
  <c r="N43" i="1" s="1"/>
  <c r="N44" i="1" s="1"/>
  <c r="N45" i="1" s="1"/>
  <c r="F130" i="1"/>
  <c r="E130" i="1"/>
  <c r="G130" i="1"/>
  <c r="B179" i="1"/>
  <c r="B176" i="1"/>
  <c r="F173" i="1"/>
  <c r="E173" i="1"/>
  <c r="F172" i="1"/>
  <c r="E172" i="1"/>
  <c r="E176" i="1" s="1"/>
  <c r="F171" i="1"/>
  <c r="E171" i="1"/>
  <c r="B170" i="1"/>
  <c r="F170" i="1" s="1"/>
  <c r="I169" i="1"/>
  <c r="J169" i="1" s="1"/>
  <c r="F169" i="1"/>
  <c r="K169" i="1" s="1"/>
  <c r="E169" i="1"/>
  <c r="G169" i="1" s="1"/>
  <c r="I168" i="1"/>
  <c r="J168" i="1" s="1"/>
  <c r="F168" i="1"/>
  <c r="E168" i="1"/>
  <c r="J167" i="1"/>
  <c r="F167" i="1"/>
  <c r="E167" i="1"/>
  <c r="B161" i="1"/>
  <c r="E157" i="1"/>
  <c r="F156" i="1"/>
  <c r="C156" i="1"/>
  <c r="E156" i="1" s="1"/>
  <c r="G156" i="1" s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G148" i="1" s="1"/>
  <c r="E148" i="1"/>
  <c r="F147" i="1"/>
  <c r="E147" i="1"/>
  <c r="F146" i="1"/>
  <c r="G146" i="1" s="1"/>
  <c r="E146" i="1"/>
  <c r="F145" i="1"/>
  <c r="E145" i="1"/>
  <c r="I144" i="1"/>
  <c r="J144" i="1" s="1"/>
  <c r="F144" i="1"/>
  <c r="E144" i="1"/>
  <c r="J143" i="1"/>
  <c r="B143" i="1"/>
  <c r="B137" i="1"/>
  <c r="B135" i="1"/>
  <c r="F133" i="1"/>
  <c r="E133" i="1"/>
  <c r="G133" i="1" s="1"/>
  <c r="F132" i="1"/>
  <c r="E132" i="1"/>
  <c r="F131" i="1"/>
  <c r="E131" i="1"/>
  <c r="F129" i="1"/>
  <c r="E129" i="1"/>
  <c r="F128" i="1"/>
  <c r="E128" i="1"/>
  <c r="G128" i="1" s="1"/>
  <c r="F127" i="1"/>
  <c r="E127" i="1"/>
  <c r="G127" i="1" s="1"/>
  <c r="F126" i="1"/>
  <c r="E126" i="1"/>
  <c r="G126" i="1" s="1"/>
  <c r="F125" i="1"/>
  <c r="E125" i="1"/>
  <c r="G125" i="1" s="1"/>
  <c r="F124" i="1"/>
  <c r="G124" i="1" s="1"/>
  <c r="E124" i="1"/>
  <c r="F123" i="1"/>
  <c r="E123" i="1"/>
  <c r="F122" i="1"/>
  <c r="E122" i="1"/>
  <c r="G121" i="1"/>
  <c r="F121" i="1"/>
  <c r="E121" i="1"/>
  <c r="F120" i="1"/>
  <c r="E120" i="1"/>
  <c r="G120" i="1" s="1"/>
  <c r="F119" i="1"/>
  <c r="E119" i="1"/>
  <c r="G119" i="1" s="1"/>
  <c r="F118" i="1"/>
  <c r="E118" i="1"/>
  <c r="G118" i="1" s="1"/>
  <c r="G117" i="1"/>
  <c r="F117" i="1"/>
  <c r="E117" i="1"/>
  <c r="F116" i="1"/>
  <c r="E116" i="1"/>
  <c r="G116" i="1" s="1"/>
  <c r="F115" i="1"/>
  <c r="E115" i="1"/>
  <c r="G115" i="1" s="1"/>
  <c r="F114" i="1"/>
  <c r="E114" i="1"/>
  <c r="F113" i="1"/>
  <c r="E113" i="1"/>
  <c r="G113" i="1" s="1"/>
  <c r="F112" i="1"/>
  <c r="E112" i="1"/>
  <c r="G111" i="1"/>
  <c r="F111" i="1"/>
  <c r="E111" i="1"/>
  <c r="F110" i="1"/>
  <c r="E110" i="1"/>
  <c r="G110" i="1" s="1"/>
  <c r="F109" i="1"/>
  <c r="E109" i="1"/>
  <c r="G109" i="1" s="1"/>
  <c r="F108" i="1"/>
  <c r="E108" i="1"/>
  <c r="G108" i="1" s="1"/>
  <c r="G107" i="1"/>
  <c r="E107" i="1"/>
  <c r="F107" i="1" s="1"/>
  <c r="E106" i="1"/>
  <c r="E105" i="1"/>
  <c r="F105" i="1" s="1"/>
  <c r="E104" i="1"/>
  <c r="F104" i="1" s="1"/>
  <c r="E103" i="1"/>
  <c r="F103" i="1" s="1"/>
  <c r="E102" i="1"/>
  <c r="E101" i="1"/>
  <c r="F101" i="1" s="1"/>
  <c r="G100" i="1"/>
  <c r="E100" i="1"/>
  <c r="F100" i="1" s="1"/>
  <c r="G99" i="1"/>
  <c r="E99" i="1"/>
  <c r="F99" i="1" s="1"/>
  <c r="E98" i="1"/>
  <c r="E97" i="1"/>
  <c r="F97" i="1" s="1"/>
  <c r="E96" i="1"/>
  <c r="F96" i="1" s="1"/>
  <c r="E95" i="1"/>
  <c r="F95" i="1" s="1"/>
  <c r="I94" i="1"/>
  <c r="E94" i="1"/>
  <c r="F93" i="1"/>
  <c r="E93" i="1"/>
  <c r="I92" i="1"/>
  <c r="I93" i="1" s="1"/>
  <c r="J93" i="1" s="1"/>
  <c r="G92" i="1"/>
  <c r="E92" i="1"/>
  <c r="F92" i="1" s="1"/>
  <c r="J91" i="1"/>
  <c r="I91" i="1"/>
  <c r="E91" i="1"/>
  <c r="F91" i="1" s="1"/>
  <c r="K91" i="1" s="1"/>
  <c r="J90" i="1"/>
  <c r="E90" i="1"/>
  <c r="F90" i="1" s="1"/>
  <c r="B84" i="1"/>
  <c r="B82" i="1"/>
  <c r="F80" i="1"/>
  <c r="E80" i="1"/>
  <c r="G80" i="1" s="1"/>
  <c r="J79" i="1"/>
  <c r="F79" i="1"/>
  <c r="E79" i="1"/>
  <c r="G79" i="1" s="1"/>
  <c r="J78" i="1"/>
  <c r="I78" i="1"/>
  <c r="I79" i="1" s="1"/>
  <c r="I80" i="1" s="1"/>
  <c r="J80" i="1" s="1"/>
  <c r="G78" i="1"/>
  <c r="F78" i="1"/>
  <c r="E78" i="1"/>
  <c r="J77" i="1"/>
  <c r="F77" i="1"/>
  <c r="E77" i="1"/>
  <c r="B71" i="1"/>
  <c r="B69" i="1"/>
  <c r="F67" i="1"/>
  <c r="E67" i="1"/>
  <c r="G67" i="1" s="1"/>
  <c r="G66" i="1"/>
  <c r="F66" i="1"/>
  <c r="E66" i="1"/>
  <c r="F65" i="1"/>
  <c r="E65" i="1"/>
  <c r="G65" i="1" s="1"/>
  <c r="E64" i="1"/>
  <c r="F64" i="1" s="1"/>
  <c r="J63" i="1"/>
  <c r="E63" i="1"/>
  <c r="F63" i="1" s="1"/>
  <c r="K63" i="1" s="1"/>
  <c r="J62" i="1"/>
  <c r="G62" i="1"/>
  <c r="E62" i="1"/>
  <c r="F62" i="1" s="1"/>
  <c r="J61" i="1"/>
  <c r="E61" i="1"/>
  <c r="F61" i="1" s="1"/>
  <c r="E60" i="1"/>
  <c r="F60" i="1" s="1"/>
  <c r="J59" i="1"/>
  <c r="I59" i="1"/>
  <c r="I60" i="1" s="1"/>
  <c r="I61" i="1" s="1"/>
  <c r="I62" i="1" s="1"/>
  <c r="I63" i="1" s="1"/>
  <c r="I64" i="1" s="1"/>
  <c r="I65" i="1" s="1"/>
  <c r="I66" i="1" s="1"/>
  <c r="I67" i="1" s="1"/>
  <c r="J67" i="1" s="1"/>
  <c r="E59" i="1"/>
  <c r="F59" i="1" s="1"/>
  <c r="J58" i="1"/>
  <c r="E58" i="1"/>
  <c r="B52" i="1"/>
  <c r="B50" i="1"/>
  <c r="F48" i="1"/>
  <c r="E48" i="1"/>
  <c r="F47" i="1"/>
  <c r="E47" i="1"/>
  <c r="G47" i="1" s="1"/>
  <c r="F46" i="1"/>
  <c r="E46" i="1"/>
  <c r="G46" i="1" s="1"/>
  <c r="F45" i="1"/>
  <c r="E45" i="1"/>
  <c r="G45" i="1" s="1"/>
  <c r="F44" i="1"/>
  <c r="E44" i="1"/>
  <c r="G44" i="1" s="1"/>
  <c r="F43" i="1"/>
  <c r="E43" i="1"/>
  <c r="G43" i="1" s="1"/>
  <c r="F42" i="1"/>
  <c r="E42" i="1"/>
  <c r="G42" i="1" s="1"/>
  <c r="F41" i="1"/>
  <c r="E41" i="1"/>
  <c r="G41" i="1" s="1"/>
  <c r="F40" i="1"/>
  <c r="E40" i="1"/>
  <c r="G40" i="1" s="1"/>
  <c r="F39" i="1"/>
  <c r="E39" i="1"/>
  <c r="F38" i="1"/>
  <c r="E38" i="1"/>
  <c r="G38" i="1" s="1"/>
  <c r="F37" i="1"/>
  <c r="E37" i="1"/>
  <c r="F36" i="1"/>
  <c r="E36" i="1"/>
  <c r="F35" i="1"/>
  <c r="E35" i="1"/>
  <c r="G35" i="1" s="1"/>
  <c r="F34" i="1"/>
  <c r="E34" i="1"/>
  <c r="G34" i="1" s="1"/>
  <c r="F33" i="1"/>
  <c r="E33" i="1"/>
  <c r="G33" i="1" s="1"/>
  <c r="F32" i="1"/>
  <c r="E32" i="1"/>
  <c r="G32" i="1" s="1"/>
  <c r="F31" i="1"/>
  <c r="E31" i="1"/>
  <c r="G31" i="1" s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G19" i="1" s="1"/>
  <c r="F18" i="1"/>
  <c r="E18" i="1"/>
  <c r="F17" i="1"/>
  <c r="E17" i="1"/>
  <c r="E16" i="1"/>
  <c r="F16" i="1" s="1"/>
  <c r="G16" i="1" s="1"/>
  <c r="F15" i="1"/>
  <c r="E15" i="1"/>
  <c r="F14" i="1"/>
  <c r="E14" i="1"/>
  <c r="F13" i="1"/>
  <c r="E13" i="1"/>
  <c r="F12" i="1"/>
  <c r="G12" i="1" s="1"/>
  <c r="E12" i="1"/>
  <c r="F11" i="1"/>
  <c r="E11" i="1"/>
  <c r="G11" i="1" s="1"/>
  <c r="I10" i="1"/>
  <c r="H10" i="1"/>
  <c r="F10" i="1"/>
  <c r="E10" i="1"/>
  <c r="G10" i="1" s="1"/>
  <c r="J9" i="1"/>
  <c r="F9" i="1"/>
  <c r="F50" i="1" s="1"/>
  <c r="E9" i="1"/>
  <c r="G96" i="1" l="1"/>
  <c r="G152" i="1"/>
  <c r="G20" i="1"/>
  <c r="G64" i="1"/>
  <c r="I170" i="1"/>
  <c r="I171" i="1" s="1"/>
  <c r="G36" i="1"/>
  <c r="G48" i="1"/>
  <c r="B83" i="1"/>
  <c r="G171" i="1"/>
  <c r="G13" i="1"/>
  <c r="G37" i="1"/>
  <c r="G112" i="1"/>
  <c r="G122" i="1"/>
  <c r="G154" i="1"/>
  <c r="G17" i="1"/>
  <c r="G150" i="1"/>
  <c r="G144" i="1"/>
  <c r="E69" i="1"/>
  <c r="G91" i="1"/>
  <c r="G173" i="1"/>
  <c r="G14" i="1"/>
  <c r="F58" i="1"/>
  <c r="G58" i="1" s="1"/>
  <c r="G15" i="1"/>
  <c r="G39" i="1"/>
  <c r="G114" i="1"/>
  <c r="G59" i="1"/>
  <c r="G77" i="1"/>
  <c r="G82" i="1" s="1"/>
  <c r="G104" i="1"/>
  <c r="G60" i="1"/>
  <c r="J92" i="1"/>
  <c r="G18" i="1"/>
  <c r="G168" i="1"/>
  <c r="K93" i="1"/>
  <c r="K168" i="1"/>
  <c r="G9" i="1"/>
  <c r="G129" i="1"/>
  <c r="G29" i="1"/>
  <c r="G27" i="1"/>
  <c r="G25" i="1"/>
  <c r="G28" i="1"/>
  <c r="G30" i="1"/>
  <c r="G26" i="1"/>
  <c r="G24" i="1"/>
  <c r="G23" i="1"/>
  <c r="G21" i="1"/>
  <c r="G22" i="1"/>
  <c r="G132" i="1"/>
  <c r="G131" i="1"/>
  <c r="G123" i="1"/>
  <c r="I11" i="1"/>
  <c r="J10" i="1"/>
  <c r="K10" i="1" s="1"/>
  <c r="K9" i="1"/>
  <c r="F94" i="1"/>
  <c r="G94" i="1" s="1"/>
  <c r="J60" i="1"/>
  <c r="K62" i="1"/>
  <c r="G63" i="1"/>
  <c r="J64" i="1"/>
  <c r="J65" i="1"/>
  <c r="K65" i="1" s="1"/>
  <c r="J66" i="1"/>
  <c r="G93" i="1"/>
  <c r="I95" i="1"/>
  <c r="J94" i="1"/>
  <c r="G97" i="1"/>
  <c r="G103" i="1"/>
  <c r="F106" i="1"/>
  <c r="G106" i="1"/>
  <c r="K144" i="1"/>
  <c r="G167" i="1"/>
  <c r="F175" i="1"/>
  <c r="F177" i="1" s="1"/>
  <c r="K167" i="1"/>
  <c r="K61" i="1"/>
  <c r="E82" i="1"/>
  <c r="K90" i="1"/>
  <c r="G90" i="1"/>
  <c r="F102" i="1"/>
  <c r="G102" i="1" s="1"/>
  <c r="F143" i="1"/>
  <c r="B159" i="1"/>
  <c r="B160" i="1" s="1"/>
  <c r="E143" i="1"/>
  <c r="E50" i="1"/>
  <c r="B51" i="1"/>
  <c r="K59" i="1"/>
  <c r="K60" i="1"/>
  <c r="G61" i="1"/>
  <c r="K64" i="1"/>
  <c r="K66" i="1"/>
  <c r="K67" i="1"/>
  <c r="K77" i="1"/>
  <c r="K79" i="1"/>
  <c r="G95" i="1"/>
  <c r="F98" i="1"/>
  <c r="G98" i="1" s="1"/>
  <c r="G101" i="1"/>
  <c r="G105" i="1"/>
  <c r="F157" i="1"/>
  <c r="G157" i="1" s="1"/>
  <c r="K78" i="1"/>
  <c r="F82" i="1"/>
  <c r="E135" i="1"/>
  <c r="B136" i="1"/>
  <c r="I145" i="1"/>
  <c r="B70" i="1"/>
  <c r="K80" i="1"/>
  <c r="K92" i="1"/>
  <c r="G145" i="1"/>
  <c r="G147" i="1"/>
  <c r="G149" i="1"/>
  <c r="G151" i="1"/>
  <c r="G153" i="1"/>
  <c r="G155" i="1"/>
  <c r="I172" i="1"/>
  <c r="J171" i="1"/>
  <c r="K171" i="1" s="1"/>
  <c r="G172" i="1"/>
  <c r="G176" i="1" s="1"/>
  <c r="E170" i="1"/>
  <c r="G170" i="1" s="1"/>
  <c r="J170" i="1"/>
  <c r="K170" i="1" s="1"/>
  <c r="B175" i="1"/>
  <c r="B177" i="1" s="1"/>
  <c r="B178" i="1" s="1"/>
  <c r="F69" i="1" l="1"/>
  <c r="K58" i="1"/>
  <c r="F135" i="1"/>
  <c r="G50" i="1"/>
  <c r="I173" i="1"/>
  <c r="J173" i="1" s="1"/>
  <c r="K173" i="1" s="1"/>
  <c r="J172" i="1"/>
  <c r="K172" i="1" s="1"/>
  <c r="K175" i="1" s="1"/>
  <c r="G69" i="1"/>
  <c r="E175" i="1"/>
  <c r="E177" i="1" s="1"/>
  <c r="J145" i="1"/>
  <c r="K145" i="1" s="1"/>
  <c r="I146" i="1"/>
  <c r="K82" i="1"/>
  <c r="I96" i="1"/>
  <c r="J95" i="1"/>
  <c r="K95" i="1" s="1"/>
  <c r="K69" i="1"/>
  <c r="E159" i="1"/>
  <c r="G143" i="1"/>
  <c r="G159" i="1" s="1"/>
  <c r="K94" i="1"/>
  <c r="G135" i="1"/>
  <c r="G175" i="1"/>
  <c r="G177" i="1" s="1"/>
  <c r="J11" i="1"/>
  <c r="K11" i="1" s="1"/>
  <c r="I12" i="1"/>
  <c r="F159" i="1"/>
  <c r="K143" i="1"/>
  <c r="I97" i="1" l="1"/>
  <c r="J96" i="1"/>
  <c r="K96" i="1" s="1"/>
  <c r="J146" i="1"/>
  <c r="K146" i="1" s="1"/>
  <c r="I147" i="1"/>
  <c r="I13" i="1"/>
  <c r="J12" i="1"/>
  <c r="K12" i="1" s="1"/>
  <c r="J13" i="1" l="1"/>
  <c r="K13" i="1" s="1"/>
  <c r="I14" i="1"/>
  <c r="J147" i="1"/>
  <c r="K147" i="1" s="1"/>
  <c r="I148" i="1"/>
  <c r="J97" i="1"/>
  <c r="K97" i="1" s="1"/>
  <c r="I98" i="1"/>
  <c r="J148" i="1" l="1"/>
  <c r="K148" i="1" s="1"/>
  <c r="I149" i="1"/>
  <c r="I99" i="1"/>
  <c r="J98" i="1"/>
  <c r="K98" i="1" s="1"/>
  <c r="I15" i="1"/>
  <c r="J14" i="1"/>
  <c r="K14" i="1" s="1"/>
  <c r="J15" i="1" l="1"/>
  <c r="K15" i="1" s="1"/>
  <c r="I16" i="1"/>
  <c r="I100" i="1"/>
  <c r="J99" i="1"/>
  <c r="K99" i="1" s="1"/>
  <c r="J149" i="1"/>
  <c r="K149" i="1" s="1"/>
  <c r="I150" i="1"/>
  <c r="I101" i="1" l="1"/>
  <c r="J100" i="1"/>
  <c r="K100" i="1" s="1"/>
  <c r="J150" i="1"/>
  <c r="K150" i="1" s="1"/>
  <c r="I151" i="1"/>
  <c r="I17" i="1"/>
  <c r="J16" i="1"/>
  <c r="K16" i="1" s="1"/>
  <c r="J17" i="1" l="1"/>
  <c r="K17" i="1" s="1"/>
  <c r="I18" i="1"/>
  <c r="I102" i="1"/>
  <c r="J101" i="1"/>
  <c r="K101" i="1" s="1"/>
  <c r="J151" i="1"/>
  <c r="K151" i="1" s="1"/>
  <c r="I152" i="1"/>
  <c r="I103" i="1" l="1"/>
  <c r="J102" i="1"/>
  <c r="K102" i="1" s="1"/>
  <c r="J152" i="1"/>
  <c r="K152" i="1" s="1"/>
  <c r="I153" i="1"/>
  <c r="I19" i="1"/>
  <c r="J18" i="1"/>
  <c r="K18" i="1" s="1"/>
  <c r="J19" i="1" l="1"/>
  <c r="K19" i="1" s="1"/>
  <c r="I20" i="1"/>
  <c r="I104" i="1"/>
  <c r="J103" i="1"/>
  <c r="K103" i="1" s="1"/>
  <c r="J153" i="1"/>
  <c r="K153" i="1" s="1"/>
  <c r="I154" i="1"/>
  <c r="I105" i="1" l="1"/>
  <c r="J104" i="1"/>
  <c r="K104" i="1" s="1"/>
  <c r="J154" i="1"/>
  <c r="K154" i="1" s="1"/>
  <c r="I155" i="1"/>
  <c r="I21" i="1"/>
  <c r="J20" i="1"/>
  <c r="K20" i="1" s="1"/>
  <c r="J21" i="1" l="1"/>
  <c r="K21" i="1" s="1"/>
  <c r="I22" i="1"/>
  <c r="I106" i="1"/>
  <c r="J105" i="1"/>
  <c r="K105" i="1" s="1"/>
  <c r="J155" i="1"/>
  <c r="K155" i="1" s="1"/>
  <c r="I156" i="1"/>
  <c r="I107" i="1" l="1"/>
  <c r="J106" i="1"/>
  <c r="K106" i="1" s="1"/>
  <c r="I157" i="1"/>
  <c r="J157" i="1" s="1"/>
  <c r="K157" i="1" s="1"/>
  <c r="J156" i="1"/>
  <c r="K156" i="1" s="1"/>
  <c r="I23" i="1"/>
  <c r="J22" i="1"/>
  <c r="K22" i="1" s="1"/>
  <c r="K159" i="1" l="1"/>
  <c r="J23" i="1"/>
  <c r="K23" i="1" s="1"/>
  <c r="I24" i="1"/>
  <c r="J107" i="1"/>
  <c r="K107" i="1" s="1"/>
  <c r="I108" i="1"/>
  <c r="I25" i="1" l="1"/>
  <c r="J24" i="1"/>
  <c r="K24" i="1" s="1"/>
  <c r="I109" i="1"/>
  <c r="J108" i="1"/>
  <c r="K108" i="1" s="1"/>
  <c r="J109" i="1" l="1"/>
  <c r="K109" i="1" s="1"/>
  <c r="I110" i="1"/>
  <c r="J25" i="1"/>
  <c r="K25" i="1" s="1"/>
  <c r="I26" i="1"/>
  <c r="I111" i="1" l="1"/>
  <c r="J110" i="1"/>
  <c r="K110" i="1" s="1"/>
  <c r="I27" i="1"/>
  <c r="J26" i="1"/>
  <c r="K26" i="1" s="1"/>
  <c r="J27" i="1" l="1"/>
  <c r="K27" i="1" s="1"/>
  <c r="I28" i="1"/>
  <c r="J111" i="1"/>
  <c r="K111" i="1" s="1"/>
  <c r="I112" i="1"/>
  <c r="I29" i="1" l="1"/>
  <c r="J28" i="1"/>
  <c r="K28" i="1" s="1"/>
  <c r="I113" i="1"/>
  <c r="J112" i="1"/>
  <c r="K112" i="1" s="1"/>
  <c r="J113" i="1" l="1"/>
  <c r="K113" i="1" s="1"/>
  <c r="I114" i="1"/>
  <c r="J29" i="1"/>
  <c r="K29" i="1" s="1"/>
  <c r="I30" i="1"/>
  <c r="I31" i="1" l="1"/>
  <c r="J30" i="1"/>
  <c r="K30" i="1" s="1"/>
  <c r="I115" i="1"/>
  <c r="J114" i="1"/>
  <c r="K114" i="1" s="1"/>
  <c r="J115" i="1" l="1"/>
  <c r="K115" i="1" s="1"/>
  <c r="I116" i="1"/>
  <c r="I32" i="1"/>
  <c r="J31" i="1"/>
  <c r="K31" i="1" s="1"/>
  <c r="I117" i="1" l="1"/>
  <c r="J116" i="1"/>
  <c r="K116" i="1" s="1"/>
  <c r="I33" i="1"/>
  <c r="J32" i="1"/>
  <c r="K32" i="1" s="1"/>
  <c r="I34" i="1" l="1"/>
  <c r="J33" i="1"/>
  <c r="K33" i="1" s="1"/>
  <c r="J117" i="1"/>
  <c r="K117" i="1" s="1"/>
  <c r="I118" i="1"/>
  <c r="I119" i="1" l="1"/>
  <c r="J118" i="1"/>
  <c r="K118" i="1" s="1"/>
  <c r="I35" i="1"/>
  <c r="J34" i="1"/>
  <c r="K34" i="1" s="1"/>
  <c r="I36" i="1" l="1"/>
  <c r="J35" i="1"/>
  <c r="K35" i="1" s="1"/>
  <c r="J119" i="1"/>
  <c r="K119" i="1" s="1"/>
  <c r="I120" i="1"/>
  <c r="I121" i="1" l="1"/>
  <c r="J120" i="1"/>
  <c r="K120" i="1" s="1"/>
  <c r="I37" i="1"/>
  <c r="J36" i="1"/>
  <c r="K36" i="1" s="1"/>
  <c r="I38" i="1" l="1"/>
  <c r="J37" i="1"/>
  <c r="K37" i="1" s="1"/>
  <c r="J121" i="1"/>
  <c r="K121" i="1" s="1"/>
  <c r="I122" i="1"/>
  <c r="I123" i="1" l="1"/>
  <c r="J122" i="1"/>
  <c r="K122" i="1" s="1"/>
  <c r="I39" i="1"/>
  <c r="J38" i="1"/>
  <c r="K38" i="1" s="1"/>
  <c r="I40" i="1" l="1"/>
  <c r="J39" i="1"/>
  <c r="K39" i="1" s="1"/>
  <c r="J123" i="1"/>
  <c r="K123" i="1" s="1"/>
  <c r="I124" i="1"/>
  <c r="I125" i="1" l="1"/>
  <c r="J124" i="1"/>
  <c r="K124" i="1" s="1"/>
  <c r="I41" i="1"/>
  <c r="J40" i="1"/>
  <c r="K40" i="1" s="1"/>
  <c r="I42" i="1" l="1"/>
  <c r="J41" i="1"/>
  <c r="K41" i="1" s="1"/>
  <c r="J125" i="1"/>
  <c r="K125" i="1" s="1"/>
  <c r="I126" i="1"/>
  <c r="I127" i="1" l="1"/>
  <c r="J126" i="1"/>
  <c r="K126" i="1" s="1"/>
  <c r="I43" i="1"/>
  <c r="J42" i="1"/>
  <c r="K42" i="1" s="1"/>
  <c r="I44" i="1" l="1"/>
  <c r="J43" i="1"/>
  <c r="K43" i="1" s="1"/>
  <c r="J127" i="1"/>
  <c r="K127" i="1" s="1"/>
  <c r="I128" i="1"/>
  <c r="I129" i="1" l="1"/>
  <c r="J128" i="1"/>
  <c r="K128" i="1" s="1"/>
  <c r="I45" i="1"/>
  <c r="J44" i="1"/>
  <c r="K44" i="1" s="1"/>
  <c r="I46" i="1" l="1"/>
  <c r="J45" i="1"/>
  <c r="K45" i="1" s="1"/>
  <c r="J129" i="1"/>
  <c r="K129" i="1" s="1"/>
  <c r="I130" i="1"/>
  <c r="J130" i="1" s="1"/>
  <c r="I131" i="1" l="1"/>
  <c r="K130" i="1"/>
  <c r="I47" i="1"/>
  <c r="J47" i="1" s="1"/>
  <c r="J46" i="1"/>
  <c r="K46" i="1" s="1"/>
  <c r="I48" i="1" l="1"/>
  <c r="J48" i="1" s="1"/>
  <c r="K48" i="1" s="1"/>
  <c r="K47" i="1"/>
  <c r="J131" i="1"/>
  <c r="K131" i="1" s="1"/>
  <c r="I132" i="1"/>
  <c r="I133" i="1" l="1"/>
  <c r="J133" i="1" s="1"/>
  <c r="K133" i="1" s="1"/>
  <c r="J132" i="1"/>
  <c r="K132" i="1" s="1"/>
  <c r="K50" i="1"/>
  <c r="K135" i="1" l="1"/>
</calcChain>
</file>

<file path=xl/sharedStrings.xml><?xml version="1.0" encoding="utf-8"?>
<sst xmlns="http://schemas.openxmlformats.org/spreadsheetml/2006/main" count="48" uniqueCount="32">
  <si>
    <t>TALLERES GM DE QUERETARO, SA</t>
  </si>
  <si>
    <t>DETERMINACION DE LA DEPRECIACION FISCAL-CONTABLE</t>
  </si>
  <si>
    <t>FECHA</t>
  </si>
  <si>
    <t>MESES UTIL</t>
  </si>
  <si>
    <t>DEPRECIACION HISTORICA</t>
  </si>
  <si>
    <t>INPC</t>
  </si>
  <si>
    <t>DEPON.</t>
  </si>
  <si>
    <t>ADQ</t>
  </si>
  <si>
    <t>MOI</t>
  </si>
  <si>
    <t>AC 13</t>
  </si>
  <si>
    <t>EJ</t>
  </si>
  <si>
    <t>EJER</t>
  </si>
  <si>
    <t>AC 14</t>
  </si>
  <si>
    <t>MITAD</t>
  </si>
  <si>
    <t>FACTOR</t>
  </si>
  <si>
    <t>FISCAL</t>
  </si>
  <si>
    <t>INVERSION EN INMUEBLES ALQUILADOS</t>
  </si>
  <si>
    <t>S/G AI</t>
  </si>
  <si>
    <t>DIF</t>
  </si>
  <si>
    <t>S/G REG</t>
  </si>
  <si>
    <t>MUEBLES Y ENSERES (284)</t>
  </si>
  <si>
    <t>EQUIPO ANTICONTAMINANTE</t>
  </si>
  <si>
    <t>MAQUINARIA Y EQUIPO</t>
  </si>
  <si>
    <t>EQUIPO DE COMPUTO (283)</t>
  </si>
  <si>
    <t>VEHICULOS EN SERVICIO (285)</t>
  </si>
  <si>
    <t>S/G IA</t>
  </si>
  <si>
    <t>VENTA</t>
  </si>
  <si>
    <t>.</t>
  </si>
  <si>
    <t>EJERCICIO 2016</t>
  </si>
  <si>
    <t>VERIFICAR CONTABLEMENTE A QUIEN SE LE VENDIO X SE LE ESTA PAGANDO EL SUGURO</t>
  </si>
  <si>
    <t>PONTIAC MOD 2001  1S180698</t>
  </si>
  <si>
    <t>INV 1044-OP F-12124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</si>
</sst>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[Red]\-#,##0.00\ "/>
    <numFmt numFmtId="165" formatCode="#,##0.000_ ;[Red]\-#,##0.000\ "/>
    <numFmt numFmtId="166" formatCode="#,##0.0000_ ;[Red]\-#,##0.0000\ "/>
    <numFmt numFmtId="167" formatCode="#,##0.00000_ ;[Red]\-#,##0.00000\ 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17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/>
    <xf numFmtId="165" fontId="1" fillId="0" borderId="0" xfId="0" applyNumberFormat="1" applyFont="1" applyFill="1"/>
    <xf numFmtId="166" fontId="1" fillId="0" borderId="0" xfId="0" applyNumberFormat="1" applyFont="1" applyFill="1"/>
    <xf numFmtId="17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7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7" fontId="2" fillId="0" borderId="0" xfId="0" applyNumberFormat="1" applyFont="1" applyFill="1"/>
    <xf numFmtId="9" fontId="1" fillId="0" borderId="0" xfId="1" applyFont="1" applyFill="1"/>
    <xf numFmtId="17" fontId="4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 applyFill="1"/>
    <xf numFmtId="166" fontId="4" fillId="0" borderId="0" xfId="0" applyNumberFormat="1" applyFont="1" applyFill="1"/>
    <xf numFmtId="165" fontId="4" fillId="0" borderId="0" xfId="0" applyNumberFormat="1" applyFont="1" applyFill="1"/>
    <xf numFmtId="164" fontId="4" fillId="0" borderId="1" xfId="0" applyNumberFormat="1" applyFont="1" applyFill="1" applyBorder="1"/>
    <xf numFmtId="0" fontId="4" fillId="0" borderId="1" xfId="0" applyFont="1" applyFill="1" applyBorder="1"/>
    <xf numFmtId="166" fontId="4" fillId="0" borderId="1" xfId="0" applyNumberFormat="1" applyFont="1" applyFill="1" applyBorder="1"/>
    <xf numFmtId="165" fontId="4" fillId="0" borderId="1" xfId="0" applyNumberFormat="1" applyFont="1" applyFill="1" applyBorder="1"/>
    <xf numFmtId="17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/>
    <xf numFmtId="166" fontId="1" fillId="0" borderId="0" xfId="0" applyNumberFormat="1" applyFont="1" applyFill="1" applyBorder="1"/>
    <xf numFmtId="165" fontId="1" fillId="0" borderId="0" xfId="0" applyNumberFormat="1" applyFont="1" applyFill="1" applyBorder="1"/>
    <xf numFmtId="164" fontId="1" fillId="0" borderId="1" xfId="0" applyNumberFormat="1" applyFont="1" applyFill="1" applyBorder="1"/>
    <xf numFmtId="164" fontId="1" fillId="0" borderId="2" xfId="0" applyNumberFormat="1" applyFont="1" applyFill="1" applyBorder="1"/>
    <xf numFmtId="17" fontId="4" fillId="0" borderId="0" xfId="0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167" fontId="4" fillId="0" borderId="0" xfId="0" applyNumberFormat="1" applyFont="1" applyFill="1"/>
    <xf numFmtId="167" fontId="4" fillId="0" borderId="1" xfId="0" applyNumberFormat="1" applyFont="1" applyFill="1" applyBorder="1"/>
    <xf numFmtId="17" fontId="4" fillId="2" borderId="0" xfId="0" applyNumberFormat="1" applyFont="1" applyFill="1"/>
    <xf numFmtId="164" fontId="4" fillId="2" borderId="0" xfId="0" applyNumberFormat="1" applyFont="1" applyFill="1"/>
    <xf numFmtId="0" fontId="4" fillId="2" borderId="0" xfId="0" applyFont="1" applyFill="1"/>
    <xf numFmtId="166" fontId="4" fillId="2" borderId="0" xfId="0" applyNumberFormat="1" applyFont="1" applyFill="1"/>
    <xf numFmtId="165" fontId="4" fillId="2" borderId="0" xfId="0" applyNumberFormat="1" applyFont="1" applyFill="1"/>
    <xf numFmtId="165" fontId="4" fillId="0" borderId="0" xfId="0" applyNumberFormat="1" applyFont="1" applyFill="1" applyBorder="1"/>
    <xf numFmtId="166" fontId="4" fillId="0" borderId="0" xfId="0" applyNumberFormat="1" applyFont="1" applyFill="1" applyBorder="1"/>
    <xf numFmtId="17" fontId="5" fillId="0" borderId="0" xfId="0" applyNumberFormat="1" applyFont="1" applyFill="1"/>
    <xf numFmtId="17" fontId="4" fillId="3" borderId="0" xfId="0" applyNumberFormat="1" applyFont="1" applyFill="1"/>
    <xf numFmtId="164" fontId="4" fillId="3" borderId="0" xfId="0" applyNumberFormat="1" applyFont="1" applyFill="1"/>
    <xf numFmtId="0" fontId="4" fillId="3" borderId="0" xfId="0" applyFont="1" applyFill="1"/>
    <xf numFmtId="166" fontId="4" fillId="3" borderId="0" xfId="0" applyNumberFormat="1" applyFont="1" applyFill="1"/>
    <xf numFmtId="165" fontId="4" fillId="3" borderId="0" xfId="0" applyNumberFormat="1" applyFont="1" applyFill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1" fillId="0" borderId="0" xfId="0" applyNumberFormat="1" applyFont="1" applyFill="1" applyBorder="1"/>
    <xf numFmtId="0" fontId="4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CON~1\AppData\Local\Temp\TALLERES%20GM%20ISR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CAP"/>
      <sheetName val="EF REEXP"/>
      <sheetName val="CIERRES"/>
      <sheetName val="BALANZA"/>
      <sheetName val="SUM AF"/>
      <sheetName val="AJTES 2014"/>
      <sheetName val="INTIMPTOS"/>
      <sheetName val="SUMARIAS"/>
      <sheetName val="CONCIL"/>
      <sheetName val="CONCILPTU"/>
      <sheetName val="PERDIDAS"/>
      <sheetName val="GASTOS"/>
      <sheetName val="CTO VTA"/>
      <sheetName val="AAI"/>
      <sheetName val="INV DIF"/>
      <sheetName val="PPISR"/>
      <sheetName val="COEF UTILIDAD"/>
      <sheetName val="IVA"/>
      <sheetName val="REL PP"/>
      <sheetName val="IMSS"/>
      <sheetName val="SAR-INFON"/>
      <sheetName val="2% NOM"/>
      <sheetName val="RET'N ISR E IVA"/>
      <sheetName val="RES DEP"/>
      <sheetName val="DEP"/>
      <sheetName val="VTA AF"/>
      <sheetName val="ISR DIF DIVIDENDOS"/>
      <sheetName val="CUFIN"/>
      <sheetName val="NO DED"/>
      <sheetName val="BASE SUELDOS"/>
      <sheetName val="COMISIONES BANCARIAS"/>
      <sheetName val="PENDI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Z18">
            <v>248.40517241379308</v>
          </cell>
        </row>
      </sheetData>
      <sheetData sheetId="8"/>
      <sheetData sheetId="9"/>
      <sheetData sheetId="10"/>
      <sheetData sheetId="11">
        <row r="28">
          <cell r="S28">
            <v>27131</v>
          </cell>
        </row>
      </sheetData>
      <sheetData sheetId="12"/>
      <sheetData sheetId="13">
        <row r="31">
          <cell r="O31">
            <v>158745</v>
          </cell>
        </row>
      </sheetData>
      <sheetData sheetId="14"/>
      <sheetData sheetId="15"/>
      <sheetData sheetId="16"/>
      <sheetData sheetId="17"/>
      <sheetData sheetId="18">
        <row r="36">
          <cell r="C36">
            <v>0</v>
          </cell>
        </row>
      </sheetData>
      <sheetData sheetId="19"/>
      <sheetData sheetId="20">
        <row r="24">
          <cell r="J24">
            <v>0</v>
          </cell>
        </row>
      </sheetData>
      <sheetData sheetId="21">
        <row r="31">
          <cell r="J31">
            <v>0</v>
          </cell>
        </row>
      </sheetData>
      <sheetData sheetId="22"/>
      <sheetData sheetId="23">
        <row r="8">
          <cell r="D8">
            <v>1925324</v>
          </cell>
        </row>
        <row r="10">
          <cell r="D10">
            <v>1445039</v>
          </cell>
        </row>
        <row r="12">
          <cell r="D12">
            <v>277949</v>
          </cell>
        </row>
        <row r="14">
          <cell r="D14">
            <v>407557</v>
          </cell>
        </row>
        <row r="16">
          <cell r="D16">
            <v>76862</v>
          </cell>
        </row>
        <row r="18">
          <cell r="D18">
            <v>311925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8"/>
  <sheetViews>
    <sheetView tabSelected="1" topLeftCell="A161" workbookViewId="0">
      <selection activeCell="B170" sqref="B170"/>
    </sheetView>
  </sheetViews>
  <sheetFormatPr baseColWidth="10" defaultColWidth="9.28515625" defaultRowHeight="15" x14ac:dyDescent="0.25"/>
  <cols>
    <col min="1" max="1" width="9.28515625" style="17" customWidth="1"/>
    <col min="2" max="2" width="16.140625" style="18" customWidth="1"/>
    <col min="3" max="3" width="6.5703125" style="19" bestFit="1" customWidth="1"/>
    <col min="4" max="4" width="6.42578125" style="19" bestFit="1" customWidth="1"/>
    <col min="5" max="5" width="14.5703125" style="18" bestFit="1" customWidth="1"/>
    <col min="6" max="6" width="13.5703125" style="18" bestFit="1" customWidth="1"/>
    <col min="7" max="7" width="13.42578125" style="18" hidden="1" customWidth="1"/>
    <col min="8" max="8" width="12.85546875" style="21" hidden="1" customWidth="1"/>
    <col min="9" max="9" width="11.42578125" style="21" hidden="1" customWidth="1"/>
    <col min="10" max="10" width="12.140625" style="20" hidden="1" customWidth="1"/>
    <col min="11" max="11" width="10.5703125" style="18" hidden="1" customWidth="1"/>
    <col min="12" max="13" width="9.28515625" style="18"/>
    <col min="14" max="14" width="9.28515625" style="53"/>
    <col min="15" max="93" width="9.28515625" style="18"/>
    <col min="94" max="16384" width="9.28515625" style="19"/>
  </cols>
  <sheetData>
    <row r="1" spans="1:93" s="3" customFormat="1" x14ac:dyDescent="0.25">
      <c r="A1" s="1" t="s">
        <v>0</v>
      </c>
      <c r="B1" s="2"/>
      <c r="E1" s="2"/>
      <c r="F1" s="2"/>
      <c r="G1" s="2"/>
      <c r="H1" s="4"/>
      <c r="I1" s="4"/>
      <c r="J1" s="5"/>
      <c r="K1" s="2"/>
      <c r="L1" s="2"/>
      <c r="M1" s="2"/>
      <c r="N1" s="5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3" customFormat="1" x14ac:dyDescent="0.25">
      <c r="A2" s="1" t="s">
        <v>1</v>
      </c>
      <c r="B2" s="2"/>
      <c r="E2" s="2"/>
      <c r="F2" s="2"/>
      <c r="G2" s="2"/>
      <c r="H2" s="4"/>
      <c r="I2" s="4"/>
      <c r="J2" s="5"/>
      <c r="K2" s="2"/>
      <c r="L2" s="2"/>
      <c r="M2" s="2"/>
      <c r="N2" s="5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</row>
    <row r="3" spans="1:93" s="3" customFormat="1" x14ac:dyDescent="0.25">
      <c r="A3" s="1" t="s">
        <v>28</v>
      </c>
      <c r="B3" s="2"/>
      <c r="E3" s="2"/>
      <c r="F3" s="2"/>
      <c r="G3" s="2"/>
      <c r="H3" s="4"/>
      <c r="I3" s="4"/>
      <c r="J3" s="5"/>
      <c r="K3" s="2"/>
      <c r="L3" s="2"/>
      <c r="M3" s="2"/>
      <c r="N3" s="5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</row>
    <row r="4" spans="1:93" s="3" customFormat="1" x14ac:dyDescent="0.25">
      <c r="A4" s="1"/>
      <c r="B4" s="2"/>
      <c r="E4" s="2"/>
      <c r="F4" s="2"/>
      <c r="G4" s="2"/>
      <c r="H4" s="4"/>
      <c r="I4" s="4"/>
      <c r="J4" s="5"/>
      <c r="K4" s="2"/>
      <c r="L4" s="2"/>
      <c r="M4" s="2"/>
      <c r="N4" s="5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</row>
    <row r="5" spans="1:93" s="9" customFormat="1" x14ac:dyDescent="0.25">
      <c r="A5" s="6" t="s">
        <v>2</v>
      </c>
      <c r="B5" s="7"/>
      <c r="C5" s="56" t="s">
        <v>3</v>
      </c>
      <c r="D5" s="56"/>
      <c r="E5" s="57" t="s">
        <v>4</v>
      </c>
      <c r="F5" s="57"/>
      <c r="G5" s="57"/>
      <c r="H5" s="58" t="s">
        <v>5</v>
      </c>
      <c r="I5" s="58"/>
      <c r="J5" s="8"/>
      <c r="K5" s="7" t="s">
        <v>6</v>
      </c>
      <c r="L5" s="7"/>
      <c r="M5" s="7"/>
      <c r="N5" s="52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</row>
    <row r="6" spans="1:93" s="9" customFormat="1" x14ac:dyDescent="0.25">
      <c r="A6" s="10" t="s">
        <v>7</v>
      </c>
      <c r="B6" s="11" t="s">
        <v>8</v>
      </c>
      <c r="C6" s="12" t="s">
        <v>9</v>
      </c>
      <c r="D6" s="12" t="s">
        <v>10</v>
      </c>
      <c r="E6" s="11" t="s">
        <v>9</v>
      </c>
      <c r="F6" s="11" t="s">
        <v>11</v>
      </c>
      <c r="G6" s="11" t="s">
        <v>12</v>
      </c>
      <c r="H6" s="13" t="s">
        <v>7</v>
      </c>
      <c r="I6" s="13" t="s">
        <v>13</v>
      </c>
      <c r="J6" s="14" t="s">
        <v>14</v>
      </c>
      <c r="K6" s="11" t="s">
        <v>15</v>
      </c>
      <c r="L6" s="7"/>
      <c r="M6" s="7"/>
      <c r="N6" s="52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8" spans="1:93" s="3" customFormat="1" x14ac:dyDescent="0.25">
      <c r="A8" s="15" t="s">
        <v>16</v>
      </c>
      <c r="B8" s="2"/>
      <c r="E8" s="2"/>
      <c r="F8" s="16">
        <v>0.05</v>
      </c>
      <c r="G8" s="2"/>
      <c r="H8" s="4"/>
      <c r="I8" s="4"/>
      <c r="J8" s="5"/>
      <c r="K8" s="2"/>
      <c r="L8" s="2"/>
      <c r="M8" s="2"/>
      <c r="N8" s="5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</row>
    <row r="9" spans="1:93" x14ac:dyDescent="0.25">
      <c r="A9" s="17">
        <v>28856</v>
      </c>
      <c r="B9" s="18">
        <v>369.82</v>
      </c>
      <c r="C9" s="19">
        <v>240</v>
      </c>
      <c r="D9" s="19">
        <v>0</v>
      </c>
      <c r="E9" s="18">
        <f>+B9*$F$8/12*C9</f>
        <v>369.82</v>
      </c>
      <c r="F9" s="18">
        <f>+B9-E9</f>
        <v>0</v>
      </c>
      <c r="G9" s="18">
        <f>+E9+F9</f>
        <v>369.82</v>
      </c>
      <c r="H9" s="20">
        <v>5.62E-2</v>
      </c>
      <c r="I9" s="21">
        <v>112.72199999999999</v>
      </c>
      <c r="J9" s="20">
        <f>TRUNC((I9/H9),4)</f>
        <v>2005.7294999999999</v>
      </c>
      <c r="K9" s="18">
        <f t="shared" ref="K9:K48" si="0">+F9*J9</f>
        <v>0</v>
      </c>
    </row>
    <row r="10" spans="1:93" x14ac:dyDescent="0.25">
      <c r="A10" s="17">
        <v>28856</v>
      </c>
      <c r="B10" s="18">
        <v>38795.5</v>
      </c>
      <c r="C10" s="19">
        <v>240</v>
      </c>
      <c r="D10" s="19">
        <v>0</v>
      </c>
      <c r="E10" s="18">
        <f t="shared" ref="E10:E47" si="1">+B10*$F$8/12*C10</f>
        <v>38795.5</v>
      </c>
      <c r="F10" s="18">
        <f>+B10*$F$8/12*D10</f>
        <v>0</v>
      </c>
      <c r="G10" s="18">
        <f t="shared" ref="G10:G47" si="2">+E10+F10</f>
        <v>38795.5</v>
      </c>
      <c r="H10" s="20">
        <f>+H9</f>
        <v>5.62E-2</v>
      </c>
      <c r="I10" s="21">
        <f>+I9</f>
        <v>112.72199999999999</v>
      </c>
      <c r="J10" s="20">
        <f t="shared" ref="J10:J48" si="3">TRUNC((I10/H10),4)</f>
        <v>2005.7294999999999</v>
      </c>
      <c r="K10" s="18">
        <f t="shared" si="0"/>
        <v>0</v>
      </c>
    </row>
    <row r="11" spans="1:93" x14ac:dyDescent="0.25">
      <c r="A11" s="17">
        <v>29221</v>
      </c>
      <c r="B11" s="18">
        <v>53.42</v>
      </c>
      <c r="C11" s="19">
        <v>240</v>
      </c>
      <c r="D11" s="19">
        <v>0</v>
      </c>
      <c r="E11" s="18">
        <f t="shared" si="1"/>
        <v>53.42</v>
      </c>
      <c r="F11" s="18">
        <f>+B11*$F$8/12*D11</f>
        <v>0</v>
      </c>
      <c r="G11" s="18">
        <f t="shared" si="2"/>
        <v>53.42</v>
      </c>
      <c r="H11" s="20">
        <v>6.83E-2</v>
      </c>
      <c r="I11" s="21">
        <f t="shared" ref="I11:I48" si="4">+I10</f>
        <v>112.72199999999999</v>
      </c>
      <c r="J11" s="20">
        <f t="shared" si="3"/>
        <v>1650.3952999999999</v>
      </c>
      <c r="K11" s="18">
        <f t="shared" si="0"/>
        <v>0</v>
      </c>
    </row>
    <row r="12" spans="1:93" x14ac:dyDescent="0.25">
      <c r="A12" s="17">
        <v>29587</v>
      </c>
      <c r="B12" s="18">
        <v>17.25</v>
      </c>
      <c r="C12" s="19">
        <v>240</v>
      </c>
      <c r="D12" s="19">
        <v>0</v>
      </c>
      <c r="E12" s="18">
        <f t="shared" si="1"/>
        <v>17.250000000000004</v>
      </c>
      <c r="F12" s="18">
        <f>+B12*$F$8/12*D12</f>
        <v>0</v>
      </c>
      <c r="G12" s="18">
        <f t="shared" si="2"/>
        <v>17.250000000000004</v>
      </c>
      <c r="H12" s="20">
        <v>8.7300000000000003E-2</v>
      </c>
      <c r="I12" s="21">
        <f t="shared" si="4"/>
        <v>112.72199999999999</v>
      </c>
      <c r="J12" s="20">
        <f t="shared" si="3"/>
        <v>1291.2027</v>
      </c>
      <c r="K12" s="18">
        <f t="shared" si="0"/>
        <v>0</v>
      </c>
    </row>
    <row r="13" spans="1:93" x14ac:dyDescent="0.25">
      <c r="A13" s="17">
        <v>31229</v>
      </c>
      <c r="B13" s="18">
        <v>100</v>
      </c>
      <c r="C13" s="19">
        <v>240</v>
      </c>
      <c r="D13" s="19">
        <v>0</v>
      </c>
      <c r="E13" s="18">
        <f>+B13*$F$8/12*C13</f>
        <v>100</v>
      </c>
      <c r="F13" s="18">
        <f>+B13*$F$8/12*D13</f>
        <v>0</v>
      </c>
      <c r="G13" s="18">
        <f>+E13+F13</f>
        <v>100</v>
      </c>
      <c r="H13" s="20">
        <v>0.81030000000000002</v>
      </c>
      <c r="I13" s="21">
        <f t="shared" si="4"/>
        <v>112.72199999999999</v>
      </c>
      <c r="J13" s="20">
        <f>TRUNC((I13/H13),4)</f>
        <v>139.1114</v>
      </c>
      <c r="K13" s="18">
        <f t="shared" si="0"/>
        <v>0</v>
      </c>
    </row>
    <row r="14" spans="1:93" x14ac:dyDescent="0.25">
      <c r="A14" s="17">
        <v>31229</v>
      </c>
      <c r="B14" s="18">
        <v>33125</v>
      </c>
      <c r="C14" s="19">
        <v>240</v>
      </c>
      <c r="D14" s="19">
        <v>0</v>
      </c>
      <c r="E14" s="18">
        <f>+B14*$F$8/12*C14</f>
        <v>33125</v>
      </c>
      <c r="F14" s="18">
        <f>+B14*$F$8/12*D14</f>
        <v>0</v>
      </c>
      <c r="G14" s="18">
        <f t="shared" si="2"/>
        <v>33125</v>
      </c>
      <c r="H14" s="20">
        <v>1.175</v>
      </c>
      <c r="I14" s="21">
        <f t="shared" si="4"/>
        <v>112.72199999999999</v>
      </c>
      <c r="J14" s="20">
        <f t="shared" si="3"/>
        <v>95.933599999999998</v>
      </c>
      <c r="K14" s="18">
        <f t="shared" si="0"/>
        <v>0</v>
      </c>
    </row>
    <row r="15" spans="1:93" x14ac:dyDescent="0.25">
      <c r="A15" s="17">
        <v>32933</v>
      </c>
      <c r="B15" s="18">
        <v>30034.73</v>
      </c>
      <c r="C15" s="19">
        <v>240</v>
      </c>
      <c r="D15" s="19">
        <v>0</v>
      </c>
      <c r="E15" s="18">
        <f t="shared" si="1"/>
        <v>30034.73</v>
      </c>
      <c r="F15" s="18">
        <f>+B15-E15</f>
        <v>0</v>
      </c>
      <c r="G15" s="18">
        <f t="shared" si="2"/>
        <v>30034.73</v>
      </c>
      <c r="H15" s="20">
        <v>10.771800000000001</v>
      </c>
      <c r="I15" s="21">
        <f t="shared" si="4"/>
        <v>112.72199999999999</v>
      </c>
      <c r="J15" s="20">
        <f t="shared" si="3"/>
        <v>10.464499999999999</v>
      </c>
      <c r="K15" s="18">
        <f t="shared" si="0"/>
        <v>0</v>
      </c>
    </row>
    <row r="16" spans="1:93" x14ac:dyDescent="0.25">
      <c r="A16" s="17">
        <v>32964</v>
      </c>
      <c r="B16" s="18">
        <v>13060.71</v>
      </c>
      <c r="C16" s="19">
        <v>240</v>
      </c>
      <c r="D16" s="19">
        <v>0</v>
      </c>
      <c r="E16" s="18">
        <f t="shared" si="1"/>
        <v>13060.71</v>
      </c>
      <c r="F16" s="18">
        <f>+B16-E16</f>
        <v>0</v>
      </c>
      <c r="G16" s="18">
        <f t="shared" si="2"/>
        <v>13060.71</v>
      </c>
      <c r="H16" s="20">
        <v>10.9358</v>
      </c>
      <c r="I16" s="21">
        <f t="shared" si="4"/>
        <v>112.72199999999999</v>
      </c>
      <c r="J16" s="20">
        <f t="shared" si="3"/>
        <v>10.307600000000001</v>
      </c>
      <c r="K16" s="18">
        <f t="shared" si="0"/>
        <v>0</v>
      </c>
    </row>
    <row r="17" spans="1:11" x14ac:dyDescent="0.25">
      <c r="A17" s="17">
        <v>32994</v>
      </c>
      <c r="B17" s="18">
        <v>11328.07</v>
      </c>
      <c r="C17" s="19">
        <v>240</v>
      </c>
      <c r="D17" s="19">
        <v>0</v>
      </c>
      <c r="E17" s="18">
        <f t="shared" si="1"/>
        <v>11328.07</v>
      </c>
      <c r="F17" s="18">
        <f>+B17-E17</f>
        <v>0</v>
      </c>
      <c r="G17" s="18">
        <f t="shared" si="2"/>
        <v>11328.07</v>
      </c>
      <c r="H17" s="20">
        <v>11.1266</v>
      </c>
      <c r="I17" s="21">
        <f t="shared" si="4"/>
        <v>112.72199999999999</v>
      </c>
      <c r="J17" s="20">
        <f t="shared" si="3"/>
        <v>10.130800000000001</v>
      </c>
      <c r="K17" s="18">
        <f t="shared" si="0"/>
        <v>0</v>
      </c>
    </row>
    <row r="18" spans="1:11" x14ac:dyDescent="0.25">
      <c r="A18" s="17">
        <v>33329</v>
      </c>
      <c r="B18" s="18">
        <v>4182.2</v>
      </c>
      <c r="C18" s="19">
        <v>240</v>
      </c>
      <c r="D18" s="19">
        <v>0</v>
      </c>
      <c r="E18" s="18">
        <f t="shared" si="1"/>
        <v>4182.2</v>
      </c>
      <c r="F18" s="18">
        <f t="shared" ref="F18:F48" si="5">+B18*$F$8/12*D18</f>
        <v>0</v>
      </c>
      <c r="G18" s="18">
        <f t="shared" si="2"/>
        <v>4182.2</v>
      </c>
      <c r="H18" s="20">
        <v>13.7194</v>
      </c>
      <c r="I18" s="21">
        <f t="shared" si="4"/>
        <v>112.72199999999999</v>
      </c>
      <c r="J18" s="20">
        <f t="shared" si="3"/>
        <v>8.2162000000000006</v>
      </c>
      <c r="K18" s="18">
        <f>+F18*J18</f>
        <v>0</v>
      </c>
    </row>
    <row r="19" spans="1:11" x14ac:dyDescent="0.25">
      <c r="A19" s="17">
        <v>33390</v>
      </c>
      <c r="B19" s="18">
        <v>31121.46</v>
      </c>
      <c r="C19" s="19">
        <v>240</v>
      </c>
      <c r="D19" s="19">
        <v>0</v>
      </c>
      <c r="E19" s="18">
        <f t="shared" si="1"/>
        <v>31121.460000000003</v>
      </c>
      <c r="F19" s="18">
        <f t="shared" si="5"/>
        <v>0</v>
      </c>
      <c r="G19" s="18">
        <f t="shared" si="2"/>
        <v>31121.460000000003</v>
      </c>
      <c r="H19" s="20">
        <v>13.998900000000001</v>
      </c>
      <c r="I19" s="21">
        <f t="shared" si="4"/>
        <v>112.72199999999999</v>
      </c>
      <c r="J19" s="20">
        <f t="shared" si="3"/>
        <v>8.0521999999999991</v>
      </c>
      <c r="K19" s="18">
        <f t="shared" si="0"/>
        <v>0</v>
      </c>
    </row>
    <row r="20" spans="1:11" x14ac:dyDescent="0.25">
      <c r="A20" s="17">
        <v>33420</v>
      </c>
      <c r="B20" s="18">
        <v>4380</v>
      </c>
      <c r="C20" s="19">
        <v>240</v>
      </c>
      <c r="D20" s="19">
        <v>0</v>
      </c>
      <c r="E20" s="18">
        <f t="shared" si="1"/>
        <v>4380</v>
      </c>
      <c r="F20" s="18">
        <f t="shared" si="5"/>
        <v>0</v>
      </c>
      <c r="G20" s="18">
        <f t="shared" si="2"/>
        <v>4380</v>
      </c>
      <c r="H20" s="20">
        <v>14.1226</v>
      </c>
      <c r="I20" s="21">
        <f t="shared" si="4"/>
        <v>112.72199999999999</v>
      </c>
      <c r="J20" s="20">
        <f t="shared" si="3"/>
        <v>7.9816000000000003</v>
      </c>
      <c r="K20" s="18">
        <f t="shared" si="0"/>
        <v>0</v>
      </c>
    </row>
    <row r="21" spans="1:11" x14ac:dyDescent="0.25">
      <c r="A21" s="46">
        <v>34516</v>
      </c>
      <c r="B21" s="47">
        <v>18000</v>
      </c>
      <c r="C21" s="48">
        <v>240</v>
      </c>
      <c r="D21" s="48">
        <v>0</v>
      </c>
      <c r="E21" s="47">
        <f t="shared" si="1"/>
        <v>18000</v>
      </c>
      <c r="F21" s="47">
        <f t="shared" si="5"/>
        <v>0</v>
      </c>
      <c r="G21" s="18">
        <f t="shared" si="2"/>
        <v>18000</v>
      </c>
      <c r="H21" s="20">
        <v>19.1233</v>
      </c>
      <c r="I21" s="21">
        <f t="shared" si="4"/>
        <v>112.72199999999999</v>
      </c>
      <c r="J21" s="20">
        <f t="shared" si="3"/>
        <v>5.8944000000000001</v>
      </c>
      <c r="K21" s="18">
        <f t="shared" si="0"/>
        <v>0</v>
      </c>
    </row>
    <row r="22" spans="1:11" x14ac:dyDescent="0.25">
      <c r="A22" s="46">
        <v>34608</v>
      </c>
      <c r="B22" s="47">
        <v>61230.1</v>
      </c>
      <c r="C22" s="48">
        <v>240</v>
      </c>
      <c r="D22" s="48">
        <v>0</v>
      </c>
      <c r="E22" s="47">
        <f t="shared" si="1"/>
        <v>61230.1</v>
      </c>
      <c r="F22" s="47">
        <f t="shared" si="5"/>
        <v>0</v>
      </c>
      <c r="G22" s="18">
        <f t="shared" si="2"/>
        <v>61230.1</v>
      </c>
      <c r="H22" s="20">
        <v>19.450700000000001</v>
      </c>
      <c r="I22" s="21">
        <f t="shared" si="4"/>
        <v>112.72199999999999</v>
      </c>
      <c r="J22" s="20">
        <f t="shared" si="3"/>
        <v>5.7952000000000004</v>
      </c>
      <c r="K22" s="18">
        <f t="shared" si="0"/>
        <v>0</v>
      </c>
    </row>
    <row r="23" spans="1:11" x14ac:dyDescent="0.25">
      <c r="A23" s="46">
        <v>34639</v>
      </c>
      <c r="B23" s="47">
        <v>16306.13</v>
      </c>
      <c r="C23" s="48">
        <v>240</v>
      </c>
      <c r="D23" s="48">
        <v>0</v>
      </c>
      <c r="E23" s="47">
        <f t="shared" si="1"/>
        <v>16306.130000000001</v>
      </c>
      <c r="F23" s="47">
        <f t="shared" si="5"/>
        <v>0</v>
      </c>
      <c r="G23" s="18">
        <f t="shared" si="2"/>
        <v>16306.130000000001</v>
      </c>
      <c r="H23" s="20">
        <v>19.554600000000001</v>
      </c>
      <c r="I23" s="21">
        <f t="shared" si="4"/>
        <v>112.72199999999999</v>
      </c>
      <c r="J23" s="20">
        <f t="shared" si="3"/>
        <v>5.7644000000000002</v>
      </c>
      <c r="K23" s="18">
        <f t="shared" si="0"/>
        <v>0</v>
      </c>
    </row>
    <row r="24" spans="1:11" x14ac:dyDescent="0.25">
      <c r="A24" s="46">
        <v>34669</v>
      </c>
      <c r="B24" s="47">
        <v>9426.35</v>
      </c>
      <c r="C24" s="48">
        <v>240</v>
      </c>
      <c r="D24" s="48">
        <v>0</v>
      </c>
      <c r="E24" s="47">
        <f t="shared" si="1"/>
        <v>9426.35</v>
      </c>
      <c r="F24" s="47">
        <f t="shared" si="5"/>
        <v>0</v>
      </c>
      <c r="G24" s="18">
        <f t="shared" si="2"/>
        <v>9426.35</v>
      </c>
      <c r="H24" s="20">
        <v>19.726099999999999</v>
      </c>
      <c r="I24" s="21">
        <f t="shared" si="4"/>
        <v>112.72199999999999</v>
      </c>
      <c r="J24" s="20">
        <f t="shared" si="3"/>
        <v>5.7142999999999997</v>
      </c>
      <c r="K24" s="18">
        <f t="shared" si="0"/>
        <v>0</v>
      </c>
    </row>
    <row r="25" spans="1:11" x14ac:dyDescent="0.25">
      <c r="A25" s="46">
        <v>34700</v>
      </c>
      <c r="B25" s="47">
        <v>16142.96</v>
      </c>
      <c r="C25" s="48">
        <v>240</v>
      </c>
      <c r="D25" s="48">
        <v>0</v>
      </c>
      <c r="E25" s="47">
        <f t="shared" si="1"/>
        <v>16142.96</v>
      </c>
      <c r="F25" s="47">
        <f t="shared" si="5"/>
        <v>0</v>
      </c>
      <c r="G25" s="18">
        <f t="shared" si="2"/>
        <v>16142.96</v>
      </c>
      <c r="H25" s="20">
        <v>20.468599999999999</v>
      </c>
      <c r="I25" s="21">
        <f t="shared" si="4"/>
        <v>112.72199999999999</v>
      </c>
      <c r="J25" s="20">
        <f t="shared" si="3"/>
        <v>5.5069999999999997</v>
      </c>
      <c r="K25" s="18">
        <f t="shared" si="0"/>
        <v>0</v>
      </c>
    </row>
    <row r="26" spans="1:11" x14ac:dyDescent="0.25">
      <c r="A26" s="46">
        <v>34731</v>
      </c>
      <c r="B26" s="47">
        <v>34169.9</v>
      </c>
      <c r="C26" s="48">
        <v>240</v>
      </c>
      <c r="D26" s="48">
        <v>0</v>
      </c>
      <c r="E26" s="47">
        <f t="shared" si="1"/>
        <v>34169.9</v>
      </c>
      <c r="F26" s="47">
        <f t="shared" si="5"/>
        <v>0</v>
      </c>
      <c r="G26" s="18">
        <f t="shared" si="2"/>
        <v>34169.9</v>
      </c>
      <c r="H26" s="20">
        <v>21.336099999999998</v>
      </c>
      <c r="I26" s="21">
        <f t="shared" si="4"/>
        <v>112.72199999999999</v>
      </c>
      <c r="J26" s="20">
        <f t="shared" si="3"/>
        <v>5.2831000000000001</v>
      </c>
      <c r="K26" s="18">
        <f t="shared" si="0"/>
        <v>0</v>
      </c>
    </row>
    <row r="27" spans="1:11" x14ac:dyDescent="0.25">
      <c r="A27" s="46">
        <v>34759</v>
      </c>
      <c r="B27" s="47">
        <v>24744.73</v>
      </c>
      <c r="C27" s="48">
        <v>240</v>
      </c>
      <c r="D27" s="48">
        <v>0</v>
      </c>
      <c r="E27" s="47">
        <f t="shared" si="1"/>
        <v>24744.73</v>
      </c>
      <c r="F27" s="47">
        <f t="shared" si="5"/>
        <v>0</v>
      </c>
      <c r="G27" s="18">
        <f t="shared" si="2"/>
        <v>24744.73</v>
      </c>
      <c r="H27" s="20">
        <v>22.593900000000001</v>
      </c>
      <c r="I27" s="21">
        <f t="shared" si="4"/>
        <v>112.72199999999999</v>
      </c>
      <c r="J27" s="20">
        <f t="shared" si="3"/>
        <v>4.9889999999999999</v>
      </c>
      <c r="K27" s="18">
        <f t="shared" si="0"/>
        <v>0</v>
      </c>
    </row>
    <row r="28" spans="1:11" x14ac:dyDescent="0.25">
      <c r="A28" s="46">
        <v>34790</v>
      </c>
      <c r="B28" s="47">
        <v>48006.54</v>
      </c>
      <c r="C28" s="48">
        <v>240</v>
      </c>
      <c r="D28" s="48">
        <v>0</v>
      </c>
      <c r="E28" s="47">
        <f t="shared" si="1"/>
        <v>48006.54</v>
      </c>
      <c r="F28" s="47">
        <f t="shared" si="5"/>
        <v>0</v>
      </c>
      <c r="G28" s="18">
        <f t="shared" si="2"/>
        <v>48006.54</v>
      </c>
      <c r="H28" s="20">
        <v>24.394300000000001</v>
      </c>
      <c r="I28" s="21">
        <f t="shared" si="4"/>
        <v>112.72199999999999</v>
      </c>
      <c r="J28" s="20">
        <f t="shared" si="3"/>
        <v>4.6208</v>
      </c>
      <c r="K28" s="18">
        <f t="shared" si="0"/>
        <v>0</v>
      </c>
    </row>
    <row r="29" spans="1:11" x14ac:dyDescent="0.25">
      <c r="A29" s="46">
        <v>34820</v>
      </c>
      <c r="B29" s="47">
        <v>11848.38</v>
      </c>
      <c r="C29" s="48">
        <v>240</v>
      </c>
      <c r="D29" s="48">
        <v>0</v>
      </c>
      <c r="E29" s="47">
        <f t="shared" si="1"/>
        <v>11848.38</v>
      </c>
      <c r="F29" s="47">
        <f t="shared" si="5"/>
        <v>0</v>
      </c>
      <c r="G29" s="18">
        <f t="shared" si="2"/>
        <v>11848.38</v>
      </c>
      <c r="H29" s="20">
        <v>25.413900000000002</v>
      </c>
      <c r="I29" s="21">
        <f t="shared" si="4"/>
        <v>112.72199999999999</v>
      </c>
      <c r="J29" s="20">
        <f t="shared" si="3"/>
        <v>4.4353999999999996</v>
      </c>
      <c r="K29" s="18">
        <f t="shared" si="0"/>
        <v>0</v>
      </c>
    </row>
    <row r="30" spans="1:11" x14ac:dyDescent="0.25">
      <c r="A30" s="46">
        <v>34851</v>
      </c>
      <c r="B30" s="47">
        <v>85098.07</v>
      </c>
      <c r="C30" s="48">
        <v>240</v>
      </c>
      <c r="D30" s="48">
        <v>0</v>
      </c>
      <c r="E30" s="47">
        <f t="shared" si="1"/>
        <v>85098.07</v>
      </c>
      <c r="F30" s="47">
        <f t="shared" si="5"/>
        <v>0</v>
      </c>
      <c r="G30" s="18">
        <f t="shared" si="2"/>
        <v>85098.07</v>
      </c>
      <c r="H30" s="20">
        <v>26.220400000000001</v>
      </c>
      <c r="I30" s="21">
        <f t="shared" si="4"/>
        <v>112.72199999999999</v>
      </c>
      <c r="J30" s="20">
        <f t="shared" si="3"/>
        <v>4.2990000000000004</v>
      </c>
      <c r="K30" s="18">
        <f t="shared" si="0"/>
        <v>0</v>
      </c>
    </row>
    <row r="31" spans="1:11" x14ac:dyDescent="0.25">
      <c r="A31" s="46">
        <v>37408</v>
      </c>
      <c r="B31" s="47">
        <v>44693.48</v>
      </c>
      <c r="C31" s="48">
        <v>174</v>
      </c>
      <c r="D31" s="48">
        <v>12</v>
      </c>
      <c r="E31" s="47">
        <f t="shared" si="1"/>
        <v>32402.773000000005</v>
      </c>
      <c r="F31" s="47">
        <f t="shared" si="5"/>
        <v>2234.6740000000004</v>
      </c>
      <c r="G31" s="18">
        <f t="shared" si="2"/>
        <v>34637.447000000007</v>
      </c>
      <c r="H31" s="20">
        <v>68.902199999999993</v>
      </c>
      <c r="I31" s="21">
        <f t="shared" si="4"/>
        <v>112.72199999999999</v>
      </c>
      <c r="J31" s="20">
        <f t="shared" si="3"/>
        <v>1.6358999999999999</v>
      </c>
      <c r="K31" s="18">
        <f t="shared" si="0"/>
        <v>3655.7031966000004</v>
      </c>
    </row>
    <row r="32" spans="1:11" x14ac:dyDescent="0.25">
      <c r="A32" s="46">
        <v>37926</v>
      </c>
      <c r="B32" s="47">
        <v>80328</v>
      </c>
      <c r="C32" s="48">
        <v>157</v>
      </c>
      <c r="D32" s="48">
        <v>12</v>
      </c>
      <c r="E32" s="47">
        <f t="shared" si="1"/>
        <v>52547.9</v>
      </c>
      <c r="F32" s="47">
        <f t="shared" si="5"/>
        <v>4016.3999999999996</v>
      </c>
      <c r="G32" s="18">
        <f t="shared" si="2"/>
        <v>56564.3</v>
      </c>
      <c r="H32" s="20">
        <v>73.4679</v>
      </c>
      <c r="I32" s="21">
        <f t="shared" si="4"/>
        <v>112.72199999999999</v>
      </c>
      <c r="J32" s="20">
        <f t="shared" si="3"/>
        <v>1.5343</v>
      </c>
      <c r="K32" s="18">
        <f t="shared" si="0"/>
        <v>6162.3625199999997</v>
      </c>
    </row>
    <row r="33" spans="1:15" x14ac:dyDescent="0.25">
      <c r="A33" s="46">
        <v>37956</v>
      </c>
      <c r="B33" s="47">
        <v>69989</v>
      </c>
      <c r="C33" s="48">
        <v>156</v>
      </c>
      <c r="D33" s="48">
        <v>12</v>
      </c>
      <c r="E33" s="47">
        <f t="shared" si="1"/>
        <v>45492.85</v>
      </c>
      <c r="F33" s="47">
        <f t="shared" si="5"/>
        <v>3499.45</v>
      </c>
      <c r="G33" s="18">
        <f t="shared" si="2"/>
        <v>48992.299999999996</v>
      </c>
      <c r="H33" s="20">
        <v>73.783699999999996</v>
      </c>
      <c r="I33" s="21">
        <f t="shared" si="4"/>
        <v>112.72199999999999</v>
      </c>
      <c r="J33" s="20">
        <f t="shared" si="3"/>
        <v>1.5277000000000001</v>
      </c>
      <c r="K33" s="18">
        <f t="shared" si="0"/>
        <v>5346.1097650000002</v>
      </c>
    </row>
    <row r="34" spans="1:15" x14ac:dyDescent="0.25">
      <c r="A34" s="46">
        <v>37987</v>
      </c>
      <c r="B34" s="47">
        <v>114441.85</v>
      </c>
      <c r="C34" s="48">
        <v>155</v>
      </c>
      <c r="D34" s="48">
        <v>12</v>
      </c>
      <c r="E34" s="47">
        <f t="shared" si="1"/>
        <v>73910.36145833334</v>
      </c>
      <c r="F34" s="47">
        <f t="shared" si="5"/>
        <v>5722.0925000000007</v>
      </c>
      <c r="G34" s="18">
        <f t="shared" si="2"/>
        <v>79632.453958333339</v>
      </c>
      <c r="H34" s="20">
        <v>74.2423</v>
      </c>
      <c r="I34" s="21">
        <f t="shared" si="4"/>
        <v>112.72199999999999</v>
      </c>
      <c r="J34" s="20">
        <f t="shared" si="3"/>
        <v>1.5182</v>
      </c>
      <c r="K34" s="18">
        <f t="shared" si="0"/>
        <v>8687.2808335000009</v>
      </c>
    </row>
    <row r="35" spans="1:15" x14ac:dyDescent="0.25">
      <c r="A35" s="46">
        <v>38018</v>
      </c>
      <c r="B35" s="47">
        <v>55901</v>
      </c>
      <c r="C35" s="48">
        <v>154</v>
      </c>
      <c r="D35" s="48">
        <v>12</v>
      </c>
      <c r="E35" s="47">
        <f t="shared" si="1"/>
        <v>35869.808333333334</v>
      </c>
      <c r="F35" s="47">
        <f t="shared" si="5"/>
        <v>2795.05</v>
      </c>
      <c r="G35" s="18">
        <f t="shared" si="2"/>
        <v>38664.858333333337</v>
      </c>
      <c r="H35" s="20">
        <v>74.686407425541006</v>
      </c>
      <c r="I35" s="21">
        <f t="shared" si="4"/>
        <v>112.72199999999999</v>
      </c>
      <c r="J35" s="20">
        <f t="shared" si="3"/>
        <v>1.5092000000000001</v>
      </c>
      <c r="K35" s="18">
        <f t="shared" si="0"/>
        <v>4218.2894600000009</v>
      </c>
    </row>
    <row r="36" spans="1:15" x14ac:dyDescent="0.25">
      <c r="A36" s="46">
        <v>38047</v>
      </c>
      <c r="B36" s="47">
        <v>46215.63</v>
      </c>
      <c r="C36" s="48">
        <v>153</v>
      </c>
      <c r="D36" s="48">
        <v>12</v>
      </c>
      <c r="E36" s="47">
        <f t="shared" si="1"/>
        <v>29462.464124999999</v>
      </c>
      <c r="F36" s="47">
        <f t="shared" si="5"/>
        <v>2310.7815000000001</v>
      </c>
      <c r="G36" s="18">
        <f t="shared" si="2"/>
        <v>31773.245625</v>
      </c>
      <c r="H36" s="20">
        <v>74.939488183818</v>
      </c>
      <c r="I36" s="21">
        <f t="shared" si="4"/>
        <v>112.72199999999999</v>
      </c>
      <c r="J36" s="20">
        <f t="shared" si="3"/>
        <v>1.5041</v>
      </c>
      <c r="K36" s="18">
        <f t="shared" si="0"/>
        <v>3475.64645415</v>
      </c>
      <c r="N36" s="53">
        <v>2007</v>
      </c>
      <c r="O36" s="18">
        <v>9</v>
      </c>
    </row>
    <row r="37" spans="1:15" x14ac:dyDescent="0.25">
      <c r="A37" s="46">
        <v>38078</v>
      </c>
      <c r="B37" s="47">
        <v>99323.1</v>
      </c>
      <c r="C37" s="48">
        <v>152</v>
      </c>
      <c r="D37" s="48">
        <v>12</v>
      </c>
      <c r="E37" s="47">
        <f t="shared" si="1"/>
        <v>62904.630000000005</v>
      </c>
      <c r="F37" s="47">
        <f t="shared" si="5"/>
        <v>4966.1550000000007</v>
      </c>
      <c r="G37" s="18">
        <f t="shared" si="2"/>
        <v>67870.785000000003</v>
      </c>
      <c r="H37" s="20">
        <v>75.052581492694003</v>
      </c>
      <c r="I37" s="21">
        <f t="shared" si="4"/>
        <v>112.72199999999999</v>
      </c>
      <c r="J37" s="20">
        <f t="shared" si="3"/>
        <v>1.5019</v>
      </c>
      <c r="K37" s="18">
        <f t="shared" si="0"/>
        <v>7458.6681945000009</v>
      </c>
      <c r="N37" s="53">
        <f t="shared" ref="N37:N45" si="6">+N36+1</f>
        <v>2008</v>
      </c>
      <c r="O37" s="18">
        <v>12</v>
      </c>
    </row>
    <row r="38" spans="1:15" x14ac:dyDescent="0.25">
      <c r="A38" s="46">
        <v>38108</v>
      </c>
      <c r="B38" s="47">
        <v>71105.710000000006</v>
      </c>
      <c r="C38" s="48">
        <v>151</v>
      </c>
      <c r="D38" s="48">
        <v>12</v>
      </c>
      <c r="E38" s="47">
        <f t="shared" si="1"/>
        <v>44737.342541666672</v>
      </c>
      <c r="F38" s="47">
        <f t="shared" si="5"/>
        <v>3555.2855</v>
      </c>
      <c r="G38" s="18">
        <f t="shared" si="2"/>
        <v>48292.62804166667</v>
      </c>
      <c r="H38" s="20">
        <v>74.864322509016006</v>
      </c>
      <c r="I38" s="21">
        <f t="shared" si="4"/>
        <v>112.72199999999999</v>
      </c>
      <c r="J38" s="20">
        <f t="shared" si="3"/>
        <v>1.5056</v>
      </c>
      <c r="K38" s="18">
        <f t="shared" si="0"/>
        <v>5352.8378487999998</v>
      </c>
      <c r="N38" s="53">
        <f t="shared" si="6"/>
        <v>2009</v>
      </c>
      <c r="O38" s="18">
        <v>12</v>
      </c>
    </row>
    <row r="39" spans="1:15" x14ac:dyDescent="0.25">
      <c r="A39" s="46">
        <v>38139</v>
      </c>
      <c r="B39" s="47">
        <v>6086.95</v>
      </c>
      <c r="C39" s="48">
        <v>150</v>
      </c>
      <c r="D39" s="48">
        <v>12</v>
      </c>
      <c r="E39" s="47">
        <f t="shared" si="1"/>
        <v>3804.34375</v>
      </c>
      <c r="F39" s="47">
        <f t="shared" si="5"/>
        <v>304.34750000000003</v>
      </c>
      <c r="G39" s="18">
        <f t="shared" si="2"/>
        <v>4108.6912499999999</v>
      </c>
      <c r="H39" s="20">
        <v>74.984311751359996</v>
      </c>
      <c r="I39" s="21">
        <f t="shared" si="4"/>
        <v>112.72199999999999</v>
      </c>
      <c r="J39" s="20">
        <f t="shared" si="3"/>
        <v>1.5032000000000001</v>
      </c>
      <c r="K39" s="18">
        <f t="shared" si="0"/>
        <v>457.49516200000005</v>
      </c>
      <c r="N39" s="53">
        <f t="shared" si="6"/>
        <v>2010</v>
      </c>
      <c r="O39" s="18">
        <v>12</v>
      </c>
    </row>
    <row r="40" spans="1:15" x14ac:dyDescent="0.25">
      <c r="A40" s="46">
        <v>38231</v>
      </c>
      <c r="B40" s="47">
        <v>35482.42</v>
      </c>
      <c r="C40" s="48">
        <v>147</v>
      </c>
      <c r="D40" s="48">
        <v>12</v>
      </c>
      <c r="E40" s="47">
        <f t="shared" si="1"/>
        <v>21732.982250000001</v>
      </c>
      <c r="F40" s="47">
        <f t="shared" si="5"/>
        <v>1774.1210000000001</v>
      </c>
      <c r="G40" s="18">
        <f t="shared" si="2"/>
        <v>23507.10325</v>
      </c>
      <c r="H40" s="20">
        <v>76.270403343148999</v>
      </c>
      <c r="I40" s="21">
        <f t="shared" si="4"/>
        <v>112.72199999999999</v>
      </c>
      <c r="J40" s="20">
        <f t="shared" si="3"/>
        <v>1.4779</v>
      </c>
      <c r="K40" s="18">
        <f t="shared" si="0"/>
        <v>2621.9734259000002</v>
      </c>
      <c r="N40" s="53">
        <f t="shared" si="6"/>
        <v>2011</v>
      </c>
      <c r="O40" s="18">
        <v>12</v>
      </c>
    </row>
    <row r="41" spans="1:15" x14ac:dyDescent="0.25">
      <c r="A41" s="46">
        <v>38261</v>
      </c>
      <c r="B41" s="47">
        <v>92277.57</v>
      </c>
      <c r="C41" s="48">
        <v>146</v>
      </c>
      <c r="D41" s="48">
        <v>12</v>
      </c>
      <c r="E41" s="47">
        <f t="shared" si="1"/>
        <v>56135.521750000007</v>
      </c>
      <c r="F41" s="47">
        <f t="shared" si="5"/>
        <v>4613.8785000000007</v>
      </c>
      <c r="G41" s="18">
        <f t="shared" si="2"/>
        <v>60749.400250000006</v>
      </c>
      <c r="H41" s="20">
        <v>76.798631846800006</v>
      </c>
      <c r="I41" s="21">
        <f t="shared" si="4"/>
        <v>112.72199999999999</v>
      </c>
      <c r="J41" s="20">
        <f t="shared" si="3"/>
        <v>1.4677</v>
      </c>
      <c r="K41" s="18">
        <f t="shared" si="0"/>
        <v>6771.7894744500009</v>
      </c>
      <c r="N41" s="53">
        <f t="shared" si="6"/>
        <v>2012</v>
      </c>
      <c r="O41" s="18">
        <v>12</v>
      </c>
    </row>
    <row r="42" spans="1:15" x14ac:dyDescent="0.25">
      <c r="A42" s="46">
        <v>38292</v>
      </c>
      <c r="B42" s="47">
        <v>55139.88</v>
      </c>
      <c r="C42" s="48">
        <v>145</v>
      </c>
      <c r="D42" s="48">
        <v>12</v>
      </c>
      <c r="E42" s="47">
        <f t="shared" si="1"/>
        <v>33313.677500000005</v>
      </c>
      <c r="F42" s="47">
        <f t="shared" si="5"/>
        <v>2756.9940000000001</v>
      </c>
      <c r="G42" s="18">
        <f t="shared" si="2"/>
        <v>36070.671500000004</v>
      </c>
      <c r="H42" s="20">
        <v>77.453745526263006</v>
      </c>
      <c r="I42" s="21">
        <f t="shared" si="4"/>
        <v>112.72199999999999</v>
      </c>
      <c r="J42" s="20">
        <f t="shared" si="3"/>
        <v>1.4553</v>
      </c>
      <c r="K42" s="18">
        <f t="shared" si="0"/>
        <v>4012.2533682000003</v>
      </c>
      <c r="N42" s="53">
        <f t="shared" si="6"/>
        <v>2013</v>
      </c>
      <c r="O42" s="18">
        <v>12</v>
      </c>
    </row>
    <row r="43" spans="1:15" x14ac:dyDescent="0.25">
      <c r="A43" s="46">
        <v>38322</v>
      </c>
      <c r="B43" s="47">
        <v>46027.29</v>
      </c>
      <c r="C43" s="48">
        <v>144</v>
      </c>
      <c r="D43" s="48">
        <v>12</v>
      </c>
      <c r="E43" s="47">
        <f t="shared" si="1"/>
        <v>27616.374000000003</v>
      </c>
      <c r="F43" s="47">
        <f t="shared" si="5"/>
        <v>2301.3645000000001</v>
      </c>
      <c r="G43" s="18">
        <f t="shared" si="2"/>
        <v>29917.738500000003</v>
      </c>
      <c r="H43" s="20">
        <v>77.613731182722006</v>
      </c>
      <c r="I43" s="21">
        <f t="shared" si="4"/>
        <v>112.72199999999999</v>
      </c>
      <c r="J43" s="20">
        <f t="shared" si="3"/>
        <v>1.4522999999999999</v>
      </c>
      <c r="K43" s="18">
        <f t="shared" si="0"/>
        <v>3342.2716633499999</v>
      </c>
      <c r="N43" s="53">
        <f t="shared" si="6"/>
        <v>2014</v>
      </c>
      <c r="O43" s="18">
        <v>12</v>
      </c>
    </row>
    <row r="44" spans="1:15" x14ac:dyDescent="0.25">
      <c r="A44" s="46">
        <v>38717</v>
      </c>
      <c r="B44" s="47">
        <v>123243</v>
      </c>
      <c r="C44" s="48">
        <v>132</v>
      </c>
      <c r="D44" s="48">
        <v>12</v>
      </c>
      <c r="E44" s="47">
        <f t="shared" si="1"/>
        <v>67783.650000000009</v>
      </c>
      <c r="F44" s="47">
        <f t="shared" si="5"/>
        <v>6162.1500000000005</v>
      </c>
      <c r="G44" s="18">
        <f t="shared" si="2"/>
        <v>73945.8</v>
      </c>
      <c r="H44" s="20">
        <v>80.200395826581001</v>
      </c>
      <c r="I44" s="21">
        <f t="shared" si="4"/>
        <v>112.72199999999999</v>
      </c>
      <c r="J44" s="20">
        <f t="shared" si="3"/>
        <v>1.4055</v>
      </c>
      <c r="K44" s="18">
        <f t="shared" si="0"/>
        <v>8660.9018250000008</v>
      </c>
      <c r="N44" s="53">
        <f t="shared" si="6"/>
        <v>2015</v>
      </c>
      <c r="O44" s="18">
        <v>12</v>
      </c>
    </row>
    <row r="45" spans="1:15" x14ac:dyDescent="0.25">
      <c r="A45" s="46">
        <v>38960</v>
      </c>
      <c r="B45" s="47">
        <v>75631.97</v>
      </c>
      <c r="C45" s="48">
        <v>124</v>
      </c>
      <c r="D45" s="48">
        <v>12</v>
      </c>
      <c r="E45" s="47">
        <f t="shared" si="1"/>
        <v>39076.517833333339</v>
      </c>
      <c r="F45" s="47">
        <f t="shared" si="5"/>
        <v>3781.5985000000001</v>
      </c>
      <c r="G45" s="18">
        <f t="shared" si="2"/>
        <v>42858.116333333339</v>
      </c>
      <c r="H45" s="20">
        <v>81.357533462516997</v>
      </c>
      <c r="I45" s="21">
        <f t="shared" si="4"/>
        <v>112.72199999999999</v>
      </c>
      <c r="J45" s="20">
        <f t="shared" si="3"/>
        <v>1.3855</v>
      </c>
      <c r="K45" s="18">
        <f t="shared" si="0"/>
        <v>5239.4047217500001</v>
      </c>
      <c r="N45" s="53">
        <f t="shared" si="6"/>
        <v>2016</v>
      </c>
      <c r="O45" s="18">
        <v>12</v>
      </c>
    </row>
    <row r="46" spans="1:15" x14ac:dyDescent="0.25">
      <c r="A46" s="46">
        <v>38990</v>
      </c>
      <c r="B46" s="47">
        <v>157437.76999999999</v>
      </c>
      <c r="C46" s="48">
        <v>123</v>
      </c>
      <c r="D46" s="48">
        <v>12</v>
      </c>
      <c r="E46" s="47">
        <f t="shared" si="1"/>
        <v>80686.85712500001</v>
      </c>
      <c r="F46" s="47">
        <f t="shared" si="5"/>
        <v>7871.8885000000009</v>
      </c>
      <c r="G46" s="18">
        <f t="shared" si="2"/>
        <v>88558.74562500001</v>
      </c>
      <c r="H46" s="20">
        <v>82.178839138559994</v>
      </c>
      <c r="I46" s="21">
        <f t="shared" si="4"/>
        <v>112.72199999999999</v>
      </c>
      <c r="J46" s="20">
        <f t="shared" si="3"/>
        <v>1.3715999999999999</v>
      </c>
      <c r="K46" s="18">
        <f t="shared" si="0"/>
        <v>10797.0822666</v>
      </c>
    </row>
    <row r="47" spans="1:15" x14ac:dyDescent="0.25">
      <c r="A47" s="46">
        <v>39021</v>
      </c>
      <c r="B47" s="47">
        <v>66464.53</v>
      </c>
      <c r="C47" s="48">
        <v>122</v>
      </c>
      <c r="D47" s="48">
        <v>12</v>
      </c>
      <c r="E47" s="47">
        <f t="shared" si="1"/>
        <v>33786.136083333331</v>
      </c>
      <c r="F47" s="47">
        <f t="shared" si="5"/>
        <v>3323.2264999999998</v>
      </c>
      <c r="G47" s="18">
        <f t="shared" si="2"/>
        <v>37109.362583333328</v>
      </c>
      <c r="H47" s="20">
        <v>82.538117272245003</v>
      </c>
      <c r="I47" s="21">
        <f t="shared" si="4"/>
        <v>112.72199999999999</v>
      </c>
      <c r="J47" s="20">
        <f>TRUNC((I47/H47),4)</f>
        <v>1.3655999999999999</v>
      </c>
      <c r="K47" s="18">
        <f t="shared" si="0"/>
        <v>4538.198108399999</v>
      </c>
      <c r="O47" s="18">
        <f>SUM(O31:O46)</f>
        <v>117</v>
      </c>
    </row>
    <row r="48" spans="1:15" x14ac:dyDescent="0.25">
      <c r="A48" s="46">
        <v>39172</v>
      </c>
      <c r="B48" s="47">
        <v>193993.37</v>
      </c>
      <c r="C48" s="48">
        <v>117</v>
      </c>
      <c r="D48" s="48">
        <v>12</v>
      </c>
      <c r="E48" s="47">
        <f>+B48*$F$8/12*C48</f>
        <v>94571.76787499999</v>
      </c>
      <c r="F48" s="47">
        <f t="shared" si="5"/>
        <v>9699.6684999999998</v>
      </c>
      <c r="G48" s="18">
        <f>+E48+F48</f>
        <v>104271.43637499999</v>
      </c>
      <c r="H48" s="20">
        <v>84.298649086634001</v>
      </c>
      <c r="I48" s="21">
        <f t="shared" si="4"/>
        <v>112.72199999999999</v>
      </c>
      <c r="J48" s="20">
        <f t="shared" si="3"/>
        <v>1.3371</v>
      </c>
      <c r="K48" s="18">
        <f t="shared" si="0"/>
        <v>12969.42675135</v>
      </c>
    </row>
    <row r="49" spans="1:93" x14ac:dyDescent="0.25">
      <c r="B49" s="22"/>
      <c r="C49" s="23"/>
      <c r="D49" s="23"/>
      <c r="E49" s="22"/>
      <c r="F49" s="22"/>
      <c r="G49" s="22"/>
      <c r="H49" s="24"/>
      <c r="I49" s="25"/>
      <c r="J49" s="24"/>
      <c r="K49" s="22"/>
    </row>
    <row r="50" spans="1:93" s="28" customFormat="1" x14ac:dyDescent="0.25">
      <c r="A50" s="26" t="s">
        <v>17</v>
      </c>
      <c r="B50" s="27">
        <f>SUM(B9:B49)</f>
        <v>1925323.8399999999</v>
      </c>
      <c r="E50" s="27">
        <f>SUM(E9:E49)</f>
        <v>1327377.2776249996</v>
      </c>
      <c r="F50" s="27">
        <f>SUM(F9:F49)</f>
        <v>71689.126000000004</v>
      </c>
      <c r="G50" s="27">
        <f>SUM(G9:G49)</f>
        <v>1399066.4036250005</v>
      </c>
      <c r="H50" s="29"/>
      <c r="I50" s="30"/>
      <c r="J50" s="29"/>
      <c r="K50" s="27">
        <f>SUM(K9:K49)</f>
        <v>103767.69503955002</v>
      </c>
      <c r="L50" s="27"/>
      <c r="M50" s="27"/>
      <c r="N50" s="54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</row>
    <row r="51" spans="1:93" s="28" customFormat="1" x14ac:dyDescent="0.25">
      <c r="A51" s="26" t="s">
        <v>18</v>
      </c>
      <c r="B51" s="31">
        <f>+B52-B50</f>
        <v>0.16000000014901161</v>
      </c>
      <c r="E51" s="27"/>
      <c r="F51" s="27"/>
      <c r="G51" s="27"/>
      <c r="H51" s="29"/>
      <c r="I51" s="30"/>
      <c r="J51" s="29"/>
      <c r="K51" s="27"/>
      <c r="L51" s="27"/>
      <c r="M51" s="27"/>
      <c r="N51" s="54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</row>
    <row r="52" spans="1:93" s="28" customFormat="1" ht="15.75" thickBot="1" x14ac:dyDescent="0.3">
      <c r="A52" s="26" t="s">
        <v>19</v>
      </c>
      <c r="B52" s="32">
        <f>+'[1]RES DEP'!D8</f>
        <v>1925324</v>
      </c>
      <c r="E52" s="27"/>
      <c r="F52" s="27"/>
      <c r="G52" s="27"/>
      <c r="H52" s="29"/>
      <c r="I52" s="30"/>
      <c r="J52" s="29"/>
      <c r="K52" s="27"/>
      <c r="L52" s="27"/>
      <c r="M52" s="27"/>
      <c r="N52" s="54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</row>
    <row r="53" spans="1:93" s="28" customFormat="1" ht="15.75" thickTop="1" x14ac:dyDescent="0.25">
      <c r="A53" s="26"/>
      <c r="B53" s="27"/>
      <c r="E53" s="27"/>
      <c r="F53" s="27"/>
      <c r="G53" s="27"/>
      <c r="H53" s="29"/>
      <c r="I53" s="30"/>
      <c r="J53" s="29"/>
      <c r="K53" s="27"/>
      <c r="L53" s="27"/>
      <c r="M53" s="27"/>
      <c r="N53" s="54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</row>
    <row r="54" spans="1:93" s="3" customFormat="1" x14ac:dyDescent="0.25">
      <c r="A54" s="1"/>
      <c r="B54" s="2"/>
      <c r="E54" s="2"/>
      <c r="F54" s="2"/>
      <c r="G54" s="2"/>
      <c r="H54" s="5"/>
      <c r="I54" s="4"/>
      <c r="J54" s="5"/>
      <c r="K54" s="2"/>
      <c r="L54" s="2"/>
      <c r="M54" s="2"/>
      <c r="N54" s="5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</row>
    <row r="55" spans="1:93" s="3" customFormat="1" x14ac:dyDescent="0.25">
      <c r="A55" s="1"/>
      <c r="B55" s="2"/>
      <c r="E55" s="2"/>
      <c r="F55" s="2"/>
      <c r="G55" s="2"/>
      <c r="H55" s="5"/>
      <c r="I55" s="4"/>
      <c r="J55" s="5"/>
      <c r="K55" s="2"/>
      <c r="L55" s="2"/>
      <c r="M55" s="2"/>
      <c r="N55" s="5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</row>
    <row r="56" spans="1:93" s="3" customFormat="1" x14ac:dyDescent="0.25">
      <c r="A56" s="1"/>
      <c r="B56" s="2"/>
      <c r="E56" s="2"/>
      <c r="F56" s="2"/>
      <c r="G56" s="2"/>
      <c r="H56" s="5"/>
      <c r="I56" s="4"/>
      <c r="J56" s="5"/>
      <c r="K56" s="2"/>
      <c r="L56" s="2"/>
      <c r="M56" s="2"/>
      <c r="N56" s="5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</row>
    <row r="57" spans="1:93" s="3" customFormat="1" x14ac:dyDescent="0.25">
      <c r="A57" s="15" t="s">
        <v>20</v>
      </c>
      <c r="B57" s="2"/>
      <c r="D57" s="16">
        <v>0.1</v>
      </c>
      <c r="E57" s="2"/>
      <c r="F57" s="2"/>
      <c r="G57" s="2"/>
      <c r="H57" s="5"/>
      <c r="I57" s="4"/>
      <c r="J57" s="5"/>
      <c r="K57" s="2"/>
      <c r="L57" s="2"/>
      <c r="M57" s="2"/>
      <c r="N57" s="5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</row>
    <row r="58" spans="1:93" x14ac:dyDescent="0.25">
      <c r="A58" s="17">
        <v>31413</v>
      </c>
      <c r="B58" s="18">
        <v>6315.87</v>
      </c>
      <c r="C58" s="19">
        <v>120</v>
      </c>
      <c r="D58" s="19">
        <v>0</v>
      </c>
      <c r="E58" s="18">
        <f t="shared" ref="E58:E67" si="7">+B58*$D$57/12*C58</f>
        <v>6315.87</v>
      </c>
      <c r="F58" s="18">
        <f t="shared" ref="F58:F64" si="8">+B58-E58</f>
        <v>0</v>
      </c>
      <c r="G58" s="18">
        <f>+E58+F58</f>
        <v>6315.87</v>
      </c>
      <c r="H58" s="20">
        <v>1.1103000000000001</v>
      </c>
      <c r="I58" s="21">
        <v>112.72199999999999</v>
      </c>
      <c r="J58" s="20">
        <f>TRUNC((I58/H58),4)</f>
        <v>101.5239</v>
      </c>
      <c r="K58" s="18">
        <f t="shared" ref="K58:K67" si="9">+F58*J58</f>
        <v>0</v>
      </c>
    </row>
    <row r="59" spans="1:93" x14ac:dyDescent="0.25">
      <c r="A59" s="17">
        <v>31413</v>
      </c>
      <c r="B59" s="18">
        <v>94.09</v>
      </c>
      <c r="C59" s="19">
        <v>120</v>
      </c>
      <c r="D59" s="19">
        <v>0</v>
      </c>
      <c r="E59" s="18">
        <f t="shared" si="7"/>
        <v>94.09</v>
      </c>
      <c r="F59" s="18">
        <f t="shared" si="8"/>
        <v>0</v>
      </c>
      <c r="G59" s="18">
        <f t="shared" ref="G59:G67" si="10">+E59+F59</f>
        <v>94.09</v>
      </c>
      <c r="H59" s="20">
        <v>1.1103000000000001</v>
      </c>
      <c r="I59" s="21">
        <f>+I58</f>
        <v>112.72199999999999</v>
      </c>
      <c r="J59" s="20">
        <f t="shared" ref="J59:J67" si="11">TRUNC((I59/H59),4)</f>
        <v>101.5239</v>
      </c>
      <c r="K59" s="18">
        <f t="shared" si="9"/>
        <v>0</v>
      </c>
    </row>
    <row r="60" spans="1:93" x14ac:dyDescent="0.25">
      <c r="A60" s="17">
        <v>32143</v>
      </c>
      <c r="B60" s="18">
        <v>3841.65</v>
      </c>
      <c r="C60" s="19">
        <v>120</v>
      </c>
      <c r="D60" s="19">
        <v>0</v>
      </c>
      <c r="E60" s="18">
        <f t="shared" si="7"/>
        <v>3841.65</v>
      </c>
      <c r="F60" s="18">
        <f t="shared" si="8"/>
        <v>0</v>
      </c>
      <c r="G60" s="18">
        <f t="shared" si="10"/>
        <v>3841.65</v>
      </c>
      <c r="H60" s="20">
        <v>6.2805999999999997</v>
      </c>
      <c r="I60" s="21">
        <f t="shared" ref="I60:I67" si="12">+I59</f>
        <v>112.72199999999999</v>
      </c>
      <c r="J60" s="20">
        <f t="shared" si="11"/>
        <v>17.947600000000001</v>
      </c>
      <c r="K60" s="18">
        <f t="shared" si="9"/>
        <v>0</v>
      </c>
    </row>
    <row r="61" spans="1:93" x14ac:dyDescent="0.25">
      <c r="A61" s="17">
        <v>33329</v>
      </c>
      <c r="B61" s="18">
        <v>7850</v>
      </c>
      <c r="C61" s="19">
        <v>120</v>
      </c>
      <c r="D61" s="19">
        <v>0</v>
      </c>
      <c r="E61" s="18">
        <f t="shared" si="7"/>
        <v>7850.0000000000009</v>
      </c>
      <c r="F61" s="18">
        <f t="shared" si="8"/>
        <v>0</v>
      </c>
      <c r="G61" s="18">
        <f t="shared" si="10"/>
        <v>7850.0000000000009</v>
      </c>
      <c r="H61" s="20">
        <v>13.7194</v>
      </c>
      <c r="I61" s="21">
        <f t="shared" si="12"/>
        <v>112.72199999999999</v>
      </c>
      <c r="J61" s="20">
        <f t="shared" si="11"/>
        <v>8.2162000000000006</v>
      </c>
      <c r="K61" s="18">
        <f t="shared" si="9"/>
        <v>0</v>
      </c>
    </row>
    <row r="62" spans="1:93" x14ac:dyDescent="0.25">
      <c r="A62" s="17">
        <v>33786</v>
      </c>
      <c r="B62" s="18">
        <v>9138.8700000000008</v>
      </c>
      <c r="C62" s="19">
        <v>120</v>
      </c>
      <c r="D62" s="19">
        <v>0</v>
      </c>
      <c r="E62" s="18">
        <f t="shared" si="7"/>
        <v>9138.8700000000026</v>
      </c>
      <c r="F62" s="18">
        <f t="shared" si="8"/>
        <v>0</v>
      </c>
      <c r="G62" s="18">
        <f t="shared" si="10"/>
        <v>9138.8700000000026</v>
      </c>
      <c r="H62" s="20">
        <v>16.319900000000001</v>
      </c>
      <c r="I62" s="21">
        <f t="shared" si="12"/>
        <v>112.72199999999999</v>
      </c>
      <c r="J62" s="20">
        <f t="shared" si="11"/>
        <v>6.907</v>
      </c>
      <c r="K62" s="18">
        <f t="shared" si="9"/>
        <v>0</v>
      </c>
    </row>
    <row r="63" spans="1:93" x14ac:dyDescent="0.25">
      <c r="A63" s="17">
        <v>36130</v>
      </c>
      <c r="B63" s="18">
        <v>11730</v>
      </c>
      <c r="C63" s="19">
        <v>120</v>
      </c>
      <c r="D63" s="19">
        <v>0</v>
      </c>
      <c r="E63" s="18">
        <f t="shared" si="7"/>
        <v>11730</v>
      </c>
      <c r="F63" s="18">
        <f t="shared" si="8"/>
        <v>0</v>
      </c>
      <c r="G63" s="18">
        <f t="shared" si="10"/>
        <v>11730</v>
      </c>
      <c r="H63" s="20">
        <v>52.543300000000002</v>
      </c>
      <c r="I63" s="21">
        <f t="shared" si="12"/>
        <v>112.72199999999999</v>
      </c>
      <c r="J63" s="20">
        <f t="shared" si="11"/>
        <v>2.1453000000000002</v>
      </c>
      <c r="K63" s="18">
        <f t="shared" si="9"/>
        <v>0</v>
      </c>
    </row>
    <row r="64" spans="1:93" x14ac:dyDescent="0.25">
      <c r="A64" s="17">
        <v>36739</v>
      </c>
      <c r="B64" s="18">
        <v>14835</v>
      </c>
      <c r="C64" s="19">
        <v>120</v>
      </c>
      <c r="D64" s="19">
        <v>0</v>
      </c>
      <c r="E64" s="18">
        <f t="shared" si="7"/>
        <v>14835</v>
      </c>
      <c r="F64" s="18">
        <f t="shared" si="8"/>
        <v>0</v>
      </c>
      <c r="G64" s="18">
        <f t="shared" si="10"/>
        <v>14835</v>
      </c>
      <c r="H64" s="20">
        <v>62.189599999999999</v>
      </c>
      <c r="I64" s="21">
        <f t="shared" si="12"/>
        <v>112.72199999999999</v>
      </c>
      <c r="J64" s="20">
        <f t="shared" si="11"/>
        <v>1.8125</v>
      </c>
      <c r="K64" s="18">
        <f t="shared" si="9"/>
        <v>0</v>
      </c>
    </row>
    <row r="65" spans="1:93" x14ac:dyDescent="0.25">
      <c r="A65" s="17">
        <v>36892</v>
      </c>
      <c r="B65" s="18">
        <v>5500</v>
      </c>
      <c r="C65" s="19">
        <v>120</v>
      </c>
      <c r="D65" s="19">
        <v>0</v>
      </c>
      <c r="E65" s="18">
        <f t="shared" si="7"/>
        <v>5500</v>
      </c>
      <c r="F65" s="18">
        <f>+B65*$D$57/12*D65</f>
        <v>0</v>
      </c>
      <c r="G65" s="18">
        <f t="shared" si="10"/>
        <v>5500</v>
      </c>
      <c r="H65" s="20">
        <v>64.659800000000004</v>
      </c>
      <c r="I65" s="21">
        <f t="shared" si="12"/>
        <v>112.72199999999999</v>
      </c>
      <c r="J65" s="20">
        <f t="shared" si="11"/>
        <v>1.7433000000000001</v>
      </c>
      <c r="K65" s="18">
        <f t="shared" si="9"/>
        <v>0</v>
      </c>
    </row>
    <row r="66" spans="1:93" x14ac:dyDescent="0.25">
      <c r="A66" s="17">
        <v>37591</v>
      </c>
      <c r="B66" s="18">
        <v>10756.52</v>
      </c>
      <c r="C66" s="19">
        <v>120</v>
      </c>
      <c r="D66" s="19">
        <v>0</v>
      </c>
      <c r="E66" s="18">
        <f t="shared" si="7"/>
        <v>10756.52</v>
      </c>
      <c r="F66" s="18">
        <f>+B66*$D$57/12*D66</f>
        <v>0</v>
      </c>
      <c r="G66" s="18">
        <f t="shared" si="10"/>
        <v>10756.52</v>
      </c>
      <c r="H66" s="20">
        <v>70.9619</v>
      </c>
      <c r="I66" s="21">
        <f t="shared" si="12"/>
        <v>112.72199999999999</v>
      </c>
      <c r="J66" s="20">
        <f t="shared" si="11"/>
        <v>1.5884</v>
      </c>
      <c r="K66" s="18">
        <f t="shared" si="9"/>
        <v>0</v>
      </c>
    </row>
    <row r="67" spans="1:93" x14ac:dyDescent="0.25">
      <c r="A67" s="17">
        <v>37773</v>
      </c>
      <c r="B67" s="18">
        <v>6800</v>
      </c>
      <c r="C67" s="19">
        <v>120</v>
      </c>
      <c r="D67" s="19">
        <v>0</v>
      </c>
      <c r="E67" s="18">
        <f t="shared" si="7"/>
        <v>6800</v>
      </c>
      <c r="F67" s="18">
        <f>+B67*$D$57/12*D67</f>
        <v>0</v>
      </c>
      <c r="G67" s="18">
        <f t="shared" si="10"/>
        <v>6800</v>
      </c>
      <c r="H67" s="20">
        <v>71.847399999999993</v>
      </c>
      <c r="I67" s="21">
        <f t="shared" si="12"/>
        <v>112.72199999999999</v>
      </c>
      <c r="J67" s="20">
        <f t="shared" si="11"/>
        <v>1.5689</v>
      </c>
      <c r="K67" s="18">
        <f t="shared" si="9"/>
        <v>0</v>
      </c>
    </row>
    <row r="68" spans="1:93" s="35" customFormat="1" x14ac:dyDescent="0.25">
      <c r="A68" s="33"/>
      <c r="B68" s="22"/>
      <c r="C68" s="23"/>
      <c r="D68" s="23"/>
      <c r="E68" s="22"/>
      <c r="F68" s="22"/>
      <c r="G68" s="22"/>
      <c r="H68" s="24"/>
      <c r="I68" s="25"/>
      <c r="J68" s="24"/>
      <c r="K68" s="22"/>
      <c r="L68" s="34"/>
      <c r="M68" s="34"/>
      <c r="N68" s="55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</row>
    <row r="69" spans="1:93" s="28" customFormat="1" x14ac:dyDescent="0.25">
      <c r="A69" s="26" t="s">
        <v>17</v>
      </c>
      <c r="B69" s="27">
        <f>SUM(B58:B68)</f>
        <v>76862</v>
      </c>
      <c r="E69" s="27">
        <f>SUM(E58:E68)</f>
        <v>76862</v>
      </c>
      <c r="F69" s="27">
        <f>SUM(F58:F68)</f>
        <v>0</v>
      </c>
      <c r="G69" s="27">
        <f>SUM(G58:G68)</f>
        <v>76862</v>
      </c>
      <c r="H69" s="29"/>
      <c r="I69" s="30"/>
      <c r="J69" s="29"/>
      <c r="K69" s="27">
        <f>SUM(K58:K68)</f>
        <v>0</v>
      </c>
      <c r="L69" s="27"/>
      <c r="M69" s="27"/>
      <c r="N69" s="54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</row>
    <row r="70" spans="1:93" s="28" customFormat="1" x14ac:dyDescent="0.25">
      <c r="A70" s="26" t="s">
        <v>18</v>
      </c>
      <c r="B70" s="27">
        <f>+B71-B69</f>
        <v>0</v>
      </c>
      <c r="E70" s="27"/>
      <c r="F70" s="27"/>
      <c r="G70" s="27"/>
      <c r="H70" s="29"/>
      <c r="I70" s="30"/>
      <c r="J70" s="29"/>
      <c r="K70" s="27"/>
      <c r="L70" s="27"/>
      <c r="M70" s="27"/>
      <c r="N70" s="54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</row>
    <row r="71" spans="1:93" s="28" customFormat="1" ht="15.75" thickBot="1" x14ac:dyDescent="0.3">
      <c r="A71" s="26" t="s">
        <v>19</v>
      </c>
      <c r="B71" s="32">
        <f>+'[1]RES DEP'!D16</f>
        <v>76862</v>
      </c>
      <c r="E71" s="27"/>
      <c r="F71" s="27"/>
      <c r="G71" s="27"/>
      <c r="H71" s="29"/>
      <c r="I71" s="30"/>
      <c r="J71" s="29"/>
      <c r="K71" s="27"/>
      <c r="L71" s="27"/>
      <c r="M71" s="27"/>
      <c r="N71" s="54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</row>
    <row r="72" spans="1:93" s="28" customFormat="1" ht="15.75" thickTop="1" x14ac:dyDescent="0.25">
      <c r="A72" s="26"/>
      <c r="B72" s="27"/>
      <c r="E72" s="27"/>
      <c r="F72" s="27"/>
      <c r="G72" s="27"/>
      <c r="H72" s="29"/>
      <c r="I72" s="30"/>
      <c r="J72" s="29"/>
      <c r="K72" s="27"/>
      <c r="L72" s="27"/>
      <c r="M72" s="27"/>
      <c r="N72" s="54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</row>
    <row r="73" spans="1:93" s="3" customFormat="1" x14ac:dyDescent="0.25">
      <c r="A73" s="1"/>
      <c r="B73" s="27"/>
      <c r="E73" s="2"/>
      <c r="F73" s="2"/>
      <c r="G73" s="2"/>
      <c r="H73" s="5"/>
      <c r="I73" s="4"/>
      <c r="J73" s="5"/>
      <c r="K73" s="2"/>
      <c r="L73" s="2"/>
      <c r="M73" s="2"/>
      <c r="N73" s="5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</row>
    <row r="74" spans="1:93" s="3" customFormat="1" x14ac:dyDescent="0.25">
      <c r="A74" s="1"/>
      <c r="B74" s="27"/>
      <c r="E74" s="2"/>
      <c r="F74" s="2"/>
      <c r="G74" s="2"/>
      <c r="H74" s="5"/>
      <c r="I74" s="4"/>
      <c r="J74" s="5"/>
      <c r="K74" s="2"/>
      <c r="L74" s="2"/>
      <c r="M74" s="2"/>
      <c r="N74" s="5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</row>
    <row r="75" spans="1:93" s="3" customFormat="1" x14ac:dyDescent="0.25">
      <c r="A75" s="1"/>
      <c r="B75" s="27"/>
      <c r="E75" s="2"/>
      <c r="F75" s="2"/>
      <c r="G75" s="2"/>
      <c r="H75" s="5"/>
      <c r="I75" s="4"/>
      <c r="J75" s="5"/>
      <c r="K75" s="2"/>
      <c r="L75" s="2"/>
      <c r="M75" s="2"/>
      <c r="N75" s="5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</row>
    <row r="76" spans="1:93" s="3" customFormat="1" x14ac:dyDescent="0.25">
      <c r="A76" s="15" t="s">
        <v>21</v>
      </c>
      <c r="B76" s="2"/>
      <c r="D76" s="16">
        <v>1</v>
      </c>
      <c r="E76" s="2"/>
      <c r="F76" s="2"/>
      <c r="G76" s="2"/>
      <c r="H76" s="5"/>
      <c r="I76" s="4"/>
      <c r="J76" s="5"/>
      <c r="K76" s="2"/>
      <c r="L76" s="2"/>
      <c r="M76" s="2"/>
      <c r="N76" s="5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</row>
    <row r="77" spans="1:93" x14ac:dyDescent="0.25">
      <c r="A77" s="17">
        <v>34700</v>
      </c>
      <c r="B77" s="18">
        <v>69138.87</v>
      </c>
      <c r="C77" s="19">
        <v>12</v>
      </c>
      <c r="D77" s="19">
        <v>0</v>
      </c>
      <c r="E77" s="18">
        <f>+B77*$D$76/12*C77</f>
        <v>69138.87</v>
      </c>
      <c r="F77" s="18">
        <f>+B77*$D$76/12*D77</f>
        <v>0</v>
      </c>
      <c r="G77" s="18">
        <f>+E77+F77</f>
        <v>69138.87</v>
      </c>
      <c r="H77" s="20">
        <v>20.468599999999999</v>
      </c>
      <c r="I77" s="21">
        <v>112.72199999999999</v>
      </c>
      <c r="J77" s="20">
        <f>TRUNC((I77/H77),4)</f>
        <v>5.5069999999999997</v>
      </c>
      <c r="K77" s="18">
        <f>+F77*J77</f>
        <v>0</v>
      </c>
    </row>
    <row r="78" spans="1:93" x14ac:dyDescent="0.25">
      <c r="A78" s="17">
        <v>34759</v>
      </c>
      <c r="B78" s="18">
        <v>55300</v>
      </c>
      <c r="C78" s="19">
        <v>12</v>
      </c>
      <c r="D78" s="19">
        <v>0</v>
      </c>
      <c r="E78" s="18">
        <f>+B78*$D$76/12*C78</f>
        <v>55300</v>
      </c>
      <c r="F78" s="18">
        <f>+B78*$D$76/12*D78</f>
        <v>0</v>
      </c>
      <c r="G78" s="18">
        <f>+E78+F78</f>
        <v>55300</v>
      </c>
      <c r="H78" s="20">
        <v>22.593900000000001</v>
      </c>
      <c r="I78" s="21">
        <f>+I77</f>
        <v>112.72199999999999</v>
      </c>
      <c r="J78" s="20">
        <f>TRUNC((I78/H78),4)</f>
        <v>4.9889999999999999</v>
      </c>
      <c r="K78" s="18">
        <f>+F78*J78</f>
        <v>0</v>
      </c>
    </row>
    <row r="79" spans="1:93" x14ac:dyDescent="0.25">
      <c r="A79" s="17">
        <v>34881</v>
      </c>
      <c r="B79" s="18">
        <v>13020</v>
      </c>
      <c r="C79" s="19">
        <v>12</v>
      </c>
      <c r="D79" s="19">
        <v>0</v>
      </c>
      <c r="E79" s="18">
        <f>+B79*$D$76/12*C79</f>
        <v>13020</v>
      </c>
      <c r="F79" s="18">
        <f>+B79*$D$76/12*D79</f>
        <v>0</v>
      </c>
      <c r="G79" s="18">
        <f>+E79+F79</f>
        <v>13020</v>
      </c>
      <c r="H79" s="20">
        <v>26.754999999999999</v>
      </c>
      <c r="I79" s="21">
        <f>+I78</f>
        <v>112.72199999999999</v>
      </c>
      <c r="J79" s="20">
        <f>TRUNC((I79/H79),4)</f>
        <v>4.2130999999999998</v>
      </c>
      <c r="K79" s="18">
        <f>+F79*J79</f>
        <v>0</v>
      </c>
    </row>
    <row r="80" spans="1:93" x14ac:dyDescent="0.25">
      <c r="A80" s="17">
        <v>38504</v>
      </c>
      <c r="B80" s="18">
        <v>140490</v>
      </c>
      <c r="C80" s="19">
        <v>12</v>
      </c>
      <c r="D80" s="19">
        <v>0</v>
      </c>
      <c r="E80" s="18">
        <f>+B80*$D$76/12*C80</f>
        <v>140490</v>
      </c>
      <c r="F80" s="18">
        <f>+B80*$D$76/12*D80</f>
        <v>0</v>
      </c>
      <c r="G80" s="18">
        <f>+E80+F80</f>
        <v>140490</v>
      </c>
      <c r="H80" s="20">
        <v>78.232299999999995</v>
      </c>
      <c r="I80" s="21">
        <f>+I79</f>
        <v>112.72199999999999</v>
      </c>
      <c r="J80" s="20">
        <f>TRUNC((I80/H80),4)</f>
        <v>1.4408000000000001</v>
      </c>
      <c r="K80" s="18">
        <f>+F80*J80</f>
        <v>0</v>
      </c>
    </row>
    <row r="81" spans="1:93" s="35" customFormat="1" x14ac:dyDescent="0.25">
      <c r="A81" s="33"/>
      <c r="B81" s="22"/>
      <c r="C81" s="23"/>
      <c r="D81" s="23"/>
      <c r="E81" s="22"/>
      <c r="F81" s="22"/>
      <c r="G81" s="22"/>
      <c r="H81" s="24"/>
      <c r="I81" s="25"/>
      <c r="J81" s="24"/>
      <c r="K81" s="22"/>
      <c r="L81" s="34"/>
      <c r="M81" s="34"/>
      <c r="N81" s="55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</row>
    <row r="82" spans="1:93" s="28" customFormat="1" x14ac:dyDescent="0.25">
      <c r="A82" s="26" t="s">
        <v>17</v>
      </c>
      <c r="B82" s="27">
        <f>SUM(B77:B81)</f>
        <v>277948.87</v>
      </c>
      <c r="E82" s="27">
        <f>SUM(E77:E81)</f>
        <v>277948.87</v>
      </c>
      <c r="F82" s="27">
        <f>SUM(F77:F81)</f>
        <v>0</v>
      </c>
      <c r="G82" s="27">
        <f>SUM(G77:G81)</f>
        <v>277948.87</v>
      </c>
      <c r="H82" s="29"/>
      <c r="I82" s="30"/>
      <c r="J82" s="29"/>
      <c r="K82" s="27">
        <f>SUM(K77:K81)</f>
        <v>0</v>
      </c>
      <c r="L82" s="27"/>
      <c r="M82" s="27"/>
      <c r="N82" s="54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</row>
    <row r="83" spans="1:93" s="28" customFormat="1" x14ac:dyDescent="0.25">
      <c r="A83" s="26" t="s">
        <v>18</v>
      </c>
      <c r="B83" s="27">
        <f>+B84-B82</f>
        <v>0.13000000000465661</v>
      </c>
      <c r="E83" s="27"/>
      <c r="F83" s="27"/>
      <c r="G83" s="27"/>
      <c r="H83" s="29"/>
      <c r="I83" s="30"/>
      <c r="J83" s="29"/>
      <c r="K83" s="27"/>
      <c r="L83" s="27"/>
      <c r="M83" s="27"/>
      <c r="N83" s="54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</row>
    <row r="84" spans="1:93" s="28" customFormat="1" ht="15.75" thickBot="1" x14ac:dyDescent="0.3">
      <c r="A84" s="26" t="s">
        <v>19</v>
      </c>
      <c r="B84" s="32">
        <f>+'[1]RES DEP'!D12</f>
        <v>277949</v>
      </c>
      <c r="E84" s="27"/>
      <c r="F84" s="27"/>
      <c r="G84" s="27"/>
      <c r="H84" s="29"/>
      <c r="I84" s="30"/>
      <c r="J84" s="29"/>
      <c r="K84" s="27"/>
      <c r="L84" s="27"/>
      <c r="M84" s="27"/>
      <c r="N84" s="54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</row>
    <row r="85" spans="1:93" s="28" customFormat="1" ht="15.75" thickTop="1" x14ac:dyDescent="0.25">
      <c r="A85" s="26"/>
      <c r="B85" s="27"/>
      <c r="E85" s="27"/>
      <c r="F85" s="27"/>
      <c r="G85" s="27"/>
      <c r="H85" s="29"/>
      <c r="I85" s="30"/>
      <c r="J85" s="29"/>
      <c r="K85" s="27"/>
      <c r="L85" s="27"/>
      <c r="M85" s="27"/>
      <c r="N85" s="54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</row>
    <row r="86" spans="1:93" s="3" customFormat="1" x14ac:dyDescent="0.25">
      <c r="A86" s="1"/>
      <c r="B86" s="27"/>
      <c r="E86" s="2"/>
      <c r="F86" s="2"/>
      <c r="G86" s="2"/>
      <c r="H86" s="5"/>
      <c r="I86" s="4"/>
      <c r="J86" s="5"/>
      <c r="K86" s="2"/>
      <c r="L86" s="2"/>
      <c r="M86" s="2"/>
      <c r="N86" s="5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</row>
    <row r="87" spans="1:93" s="3" customFormat="1" x14ac:dyDescent="0.25">
      <c r="A87" s="1"/>
      <c r="B87" s="27"/>
      <c r="E87" s="2"/>
      <c r="F87" s="2"/>
      <c r="G87" s="2"/>
      <c r="H87" s="5"/>
      <c r="I87" s="4"/>
      <c r="J87" s="5"/>
      <c r="K87" s="2"/>
      <c r="L87" s="2"/>
      <c r="M87" s="2"/>
      <c r="N87" s="5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</row>
    <row r="88" spans="1:93" s="3" customFormat="1" x14ac:dyDescent="0.25">
      <c r="A88" s="1"/>
      <c r="B88" s="2"/>
      <c r="E88" s="2"/>
      <c r="F88" s="2"/>
      <c r="G88" s="2"/>
      <c r="H88" s="5"/>
      <c r="I88" s="4"/>
      <c r="J88" s="5"/>
      <c r="K88" s="2"/>
      <c r="L88" s="2"/>
      <c r="M88" s="2"/>
      <c r="N88" s="5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</row>
    <row r="89" spans="1:93" s="3" customFormat="1" x14ac:dyDescent="0.25">
      <c r="A89" s="15" t="s">
        <v>22</v>
      </c>
      <c r="B89" s="2"/>
      <c r="C89" s="16">
        <v>0.1</v>
      </c>
      <c r="E89" s="2"/>
      <c r="F89" s="2"/>
      <c r="G89" s="2"/>
      <c r="H89" s="5"/>
      <c r="I89" s="4"/>
      <c r="J89" s="5"/>
      <c r="K89" s="2"/>
      <c r="L89" s="2"/>
      <c r="M89" s="2"/>
      <c r="N89" s="5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</row>
    <row r="90" spans="1:93" x14ac:dyDescent="0.25">
      <c r="A90" s="17">
        <v>31778</v>
      </c>
      <c r="B90" s="18">
        <v>810.12</v>
      </c>
      <c r="C90" s="19">
        <v>120</v>
      </c>
      <c r="D90" s="19">
        <v>0</v>
      </c>
      <c r="E90" s="18">
        <f>B90*$C$89/12*C90</f>
        <v>810.12</v>
      </c>
      <c r="F90" s="18">
        <f>+B90-E90</f>
        <v>0</v>
      </c>
      <c r="G90" s="18">
        <f>+E90+F90</f>
        <v>810.12</v>
      </c>
      <c r="H90" s="20">
        <v>2.2687626488660002</v>
      </c>
      <c r="I90" s="21">
        <v>112.72199999999999</v>
      </c>
      <c r="J90" s="20">
        <f>TRUNC((I90/H90),4)</f>
        <v>49.6843</v>
      </c>
      <c r="K90" s="18">
        <f t="shared" ref="K90:K132" si="13">+F90*J90</f>
        <v>0</v>
      </c>
    </row>
    <row r="91" spans="1:93" x14ac:dyDescent="0.25">
      <c r="A91" s="17">
        <v>31778</v>
      </c>
      <c r="B91" s="18">
        <v>11199.44</v>
      </c>
      <c r="C91" s="19">
        <v>120</v>
      </c>
      <c r="D91" s="19">
        <v>0</v>
      </c>
      <c r="E91" s="18">
        <f t="shared" ref="E91:E133" si="14">B91*$C$89/12*C91</f>
        <v>11199.44</v>
      </c>
      <c r="F91" s="18">
        <f t="shared" ref="F91:F107" si="15">+B91-E91</f>
        <v>0</v>
      </c>
      <c r="G91" s="18">
        <f t="shared" ref="G91:G132" si="16">+E91+F91</f>
        <v>11199.44</v>
      </c>
      <c r="H91" s="20">
        <v>2.2687626488660002</v>
      </c>
      <c r="I91" s="21">
        <f>+I90</f>
        <v>112.72199999999999</v>
      </c>
      <c r="J91" s="20">
        <f t="shared" ref="J91:J131" si="17">TRUNC((I91/H91),4)</f>
        <v>49.6843</v>
      </c>
      <c r="K91" s="18">
        <f t="shared" si="13"/>
        <v>0</v>
      </c>
    </row>
    <row r="92" spans="1:93" x14ac:dyDescent="0.25">
      <c r="A92" s="17">
        <v>32143</v>
      </c>
      <c r="B92" s="18">
        <v>24434.57</v>
      </c>
      <c r="C92" s="19">
        <v>120</v>
      </c>
      <c r="D92" s="19">
        <v>0</v>
      </c>
      <c r="E92" s="18">
        <f t="shared" si="14"/>
        <v>24434.569999999996</v>
      </c>
      <c r="F92" s="18">
        <f t="shared" si="15"/>
        <v>0</v>
      </c>
      <c r="G92" s="18">
        <f t="shared" si="16"/>
        <v>24434.569999999996</v>
      </c>
      <c r="H92" s="20">
        <v>6.2805515298629997</v>
      </c>
      <c r="I92" s="21">
        <f t="shared" ref="I92:I112" si="18">+I91</f>
        <v>112.72199999999999</v>
      </c>
      <c r="J92" s="20">
        <f t="shared" si="17"/>
        <v>17.947700000000001</v>
      </c>
      <c r="K92" s="18">
        <f t="shared" si="13"/>
        <v>0</v>
      </c>
    </row>
    <row r="93" spans="1:93" x14ac:dyDescent="0.25">
      <c r="A93" s="17">
        <v>32509</v>
      </c>
      <c r="B93" s="18">
        <v>16337.35</v>
      </c>
      <c r="C93" s="19">
        <v>120</v>
      </c>
      <c r="D93" s="19">
        <v>0</v>
      </c>
      <c r="E93" s="18">
        <f t="shared" si="14"/>
        <v>16337.350000000002</v>
      </c>
      <c r="F93" s="18">
        <f t="shared" si="15"/>
        <v>0</v>
      </c>
      <c r="G93" s="18">
        <f t="shared" si="16"/>
        <v>16337.350000000002</v>
      </c>
      <c r="H93" s="20">
        <v>8.4513125512889999</v>
      </c>
      <c r="I93" s="21">
        <f t="shared" si="18"/>
        <v>112.72199999999999</v>
      </c>
      <c r="J93" s="20">
        <f t="shared" si="17"/>
        <v>13.3378</v>
      </c>
      <c r="K93" s="18">
        <f t="shared" si="13"/>
        <v>0</v>
      </c>
    </row>
    <row r="94" spans="1:93" x14ac:dyDescent="0.25">
      <c r="A94" s="17">
        <v>32874</v>
      </c>
      <c r="B94" s="18">
        <v>56889.46</v>
      </c>
      <c r="C94" s="19">
        <v>120</v>
      </c>
      <c r="D94" s="19">
        <v>0</v>
      </c>
      <c r="E94" s="18">
        <f t="shared" si="14"/>
        <v>56889.46</v>
      </c>
      <c r="F94" s="18">
        <f t="shared" si="15"/>
        <v>0</v>
      </c>
      <c r="G94" s="18">
        <f t="shared" si="16"/>
        <v>56889.46</v>
      </c>
      <c r="H94" s="20">
        <v>10.350838773075999</v>
      </c>
      <c r="I94" s="21">
        <f t="shared" si="18"/>
        <v>112.72199999999999</v>
      </c>
      <c r="J94" s="20">
        <f t="shared" si="17"/>
        <v>10.8901</v>
      </c>
      <c r="K94" s="18">
        <f t="shared" si="13"/>
        <v>0</v>
      </c>
    </row>
    <row r="95" spans="1:93" x14ac:dyDescent="0.25">
      <c r="A95" s="17">
        <v>33359</v>
      </c>
      <c r="B95" s="18">
        <v>5209.5600000000004</v>
      </c>
      <c r="C95" s="19">
        <v>120</v>
      </c>
      <c r="D95" s="19">
        <v>0</v>
      </c>
      <c r="E95" s="18">
        <f t="shared" si="14"/>
        <v>5209.5600000000004</v>
      </c>
      <c r="F95" s="18">
        <f t="shared" si="15"/>
        <v>0</v>
      </c>
      <c r="G95" s="18">
        <f t="shared" si="16"/>
        <v>5209.5600000000004</v>
      </c>
      <c r="H95" s="20">
        <v>13.853553757248999</v>
      </c>
      <c r="I95" s="21">
        <f t="shared" si="18"/>
        <v>112.72199999999999</v>
      </c>
      <c r="J95" s="20">
        <f t="shared" si="17"/>
        <v>8.1365999999999996</v>
      </c>
      <c r="K95" s="18">
        <f t="shared" si="13"/>
        <v>0</v>
      </c>
    </row>
    <row r="96" spans="1:93" x14ac:dyDescent="0.25">
      <c r="A96" s="17">
        <v>33451</v>
      </c>
      <c r="B96" s="18">
        <v>81899.899999999994</v>
      </c>
      <c r="C96" s="19">
        <v>120</v>
      </c>
      <c r="D96" s="19">
        <v>0</v>
      </c>
      <c r="E96" s="18">
        <f t="shared" si="14"/>
        <v>81899.899999999994</v>
      </c>
      <c r="F96" s="18">
        <f t="shared" si="15"/>
        <v>0</v>
      </c>
      <c r="G96" s="18">
        <f t="shared" si="16"/>
        <v>81899.899999999994</v>
      </c>
      <c r="H96" s="20">
        <v>14.220917993559</v>
      </c>
      <c r="I96" s="21">
        <f t="shared" si="18"/>
        <v>112.72199999999999</v>
      </c>
      <c r="J96" s="20">
        <f t="shared" si="17"/>
        <v>7.9264000000000001</v>
      </c>
      <c r="K96" s="18">
        <f t="shared" si="13"/>
        <v>0</v>
      </c>
    </row>
    <row r="97" spans="1:11" x14ac:dyDescent="0.25">
      <c r="A97" s="17">
        <v>33482</v>
      </c>
      <c r="B97" s="18">
        <v>5209.5600000000004</v>
      </c>
      <c r="C97" s="19">
        <v>120</v>
      </c>
      <c r="D97" s="19">
        <v>0</v>
      </c>
      <c r="E97" s="18">
        <f t="shared" si="14"/>
        <v>5209.5600000000004</v>
      </c>
      <c r="F97" s="18">
        <f t="shared" si="15"/>
        <v>0</v>
      </c>
      <c r="G97" s="18">
        <f t="shared" si="16"/>
        <v>5209.5600000000004</v>
      </c>
      <c r="H97" s="20">
        <v>14.362585630253999</v>
      </c>
      <c r="I97" s="21">
        <f t="shared" si="18"/>
        <v>112.72199999999999</v>
      </c>
      <c r="J97" s="20">
        <f t="shared" si="17"/>
        <v>7.8483000000000001</v>
      </c>
      <c r="K97" s="18">
        <f t="shared" si="13"/>
        <v>0</v>
      </c>
    </row>
    <row r="98" spans="1:11" x14ac:dyDescent="0.25">
      <c r="A98" s="17">
        <v>33512</v>
      </c>
      <c r="B98" s="18">
        <v>6271.5</v>
      </c>
      <c r="C98" s="19">
        <v>120</v>
      </c>
      <c r="D98" s="19">
        <v>0</v>
      </c>
      <c r="E98" s="18">
        <f t="shared" si="14"/>
        <v>6271.5000000000009</v>
      </c>
      <c r="F98" s="18">
        <f t="shared" si="15"/>
        <v>0</v>
      </c>
      <c r="G98" s="18">
        <f t="shared" si="16"/>
        <v>6271.5000000000009</v>
      </c>
      <c r="H98" s="20">
        <v>14.529631026183999</v>
      </c>
      <c r="I98" s="21">
        <f t="shared" si="18"/>
        <v>112.72199999999999</v>
      </c>
      <c r="J98" s="20">
        <f t="shared" si="17"/>
        <v>7.758</v>
      </c>
      <c r="K98" s="18">
        <f t="shared" si="13"/>
        <v>0</v>
      </c>
    </row>
    <row r="99" spans="1:11" x14ac:dyDescent="0.25">
      <c r="A99" s="17">
        <v>33543</v>
      </c>
      <c r="B99" s="18">
        <v>15500</v>
      </c>
      <c r="C99" s="19">
        <v>120</v>
      </c>
      <c r="D99" s="19">
        <v>0</v>
      </c>
      <c r="E99" s="18">
        <f t="shared" si="14"/>
        <v>15499.999999999998</v>
      </c>
      <c r="F99" s="18">
        <f t="shared" si="15"/>
        <v>0</v>
      </c>
      <c r="G99" s="18">
        <f t="shared" si="16"/>
        <v>15499.999999999998</v>
      </c>
      <c r="H99" s="20">
        <v>14.890406287712</v>
      </c>
      <c r="I99" s="21">
        <f t="shared" si="18"/>
        <v>112.72199999999999</v>
      </c>
      <c r="J99" s="20">
        <f t="shared" si="17"/>
        <v>7.5701000000000001</v>
      </c>
      <c r="K99" s="18">
        <f t="shared" si="13"/>
        <v>0</v>
      </c>
    </row>
    <row r="100" spans="1:11" x14ac:dyDescent="0.25">
      <c r="A100" s="17">
        <v>33848</v>
      </c>
      <c r="B100" s="18">
        <v>58471.5</v>
      </c>
      <c r="C100" s="19">
        <v>120</v>
      </c>
      <c r="D100" s="19">
        <v>0</v>
      </c>
      <c r="E100" s="18">
        <f t="shared" si="14"/>
        <v>58471.500000000007</v>
      </c>
      <c r="F100" s="18">
        <f t="shared" si="15"/>
        <v>0</v>
      </c>
      <c r="G100" s="18">
        <f t="shared" si="16"/>
        <v>58471.500000000007</v>
      </c>
      <c r="H100" s="20">
        <v>16.562988421728001</v>
      </c>
      <c r="I100" s="21">
        <f t="shared" si="18"/>
        <v>112.72199999999999</v>
      </c>
      <c r="J100" s="20">
        <f t="shared" si="17"/>
        <v>6.8056000000000001</v>
      </c>
      <c r="K100" s="18">
        <f t="shared" si="13"/>
        <v>0</v>
      </c>
    </row>
    <row r="101" spans="1:11" x14ac:dyDescent="0.25">
      <c r="A101" s="17">
        <v>33878</v>
      </c>
      <c r="B101" s="18">
        <v>65272</v>
      </c>
      <c r="C101" s="19">
        <v>120</v>
      </c>
      <c r="D101" s="19">
        <v>0</v>
      </c>
      <c r="E101" s="18">
        <f t="shared" si="14"/>
        <v>65272.000000000007</v>
      </c>
      <c r="F101" s="18">
        <f t="shared" si="15"/>
        <v>0</v>
      </c>
      <c r="G101" s="18">
        <f t="shared" si="16"/>
        <v>65272.000000000007</v>
      </c>
      <c r="H101" s="20">
        <v>16.682252798025001</v>
      </c>
      <c r="I101" s="21">
        <f t="shared" si="18"/>
        <v>112.72199999999999</v>
      </c>
      <c r="J101" s="20">
        <f t="shared" si="17"/>
        <v>6.7569999999999997</v>
      </c>
      <c r="K101" s="18">
        <f t="shared" si="13"/>
        <v>0</v>
      </c>
    </row>
    <row r="102" spans="1:11" x14ac:dyDescent="0.25">
      <c r="A102" s="17">
        <v>34029</v>
      </c>
      <c r="B102" s="18">
        <v>13200</v>
      </c>
      <c r="C102" s="19">
        <v>120</v>
      </c>
      <c r="D102" s="19">
        <v>0</v>
      </c>
      <c r="E102" s="18">
        <f t="shared" si="14"/>
        <v>13200</v>
      </c>
      <c r="F102" s="18">
        <f t="shared" si="15"/>
        <v>0</v>
      </c>
      <c r="G102" s="18">
        <f t="shared" si="16"/>
        <v>13200</v>
      </c>
      <c r="H102" s="20">
        <v>17.516998351872001</v>
      </c>
      <c r="I102" s="21">
        <f t="shared" si="18"/>
        <v>112.72199999999999</v>
      </c>
      <c r="J102" s="20">
        <f t="shared" si="17"/>
        <v>6.4349999999999996</v>
      </c>
      <c r="K102" s="18">
        <f t="shared" si="13"/>
        <v>0</v>
      </c>
    </row>
    <row r="103" spans="1:11" x14ac:dyDescent="0.25">
      <c r="A103" s="17">
        <v>35217</v>
      </c>
      <c r="B103" s="18">
        <v>23231.53</v>
      </c>
      <c r="C103" s="19">
        <v>120</v>
      </c>
      <c r="D103" s="19">
        <v>0</v>
      </c>
      <c r="E103" s="18">
        <f t="shared" si="14"/>
        <v>23231.53</v>
      </c>
      <c r="F103" s="18">
        <f t="shared" si="15"/>
        <v>0</v>
      </c>
      <c r="G103" s="18">
        <f t="shared" si="16"/>
        <v>23231.53</v>
      </c>
      <c r="H103" s="20">
        <v>34.565062228903997</v>
      </c>
      <c r="I103" s="21">
        <f t="shared" si="18"/>
        <v>112.72199999999999</v>
      </c>
      <c r="J103" s="20">
        <f t="shared" si="17"/>
        <v>3.2610999999999999</v>
      </c>
      <c r="K103" s="18">
        <f t="shared" si="13"/>
        <v>0</v>
      </c>
    </row>
    <row r="104" spans="1:11" x14ac:dyDescent="0.25">
      <c r="A104" s="17">
        <v>35796</v>
      </c>
      <c r="B104" s="18">
        <v>4500</v>
      </c>
      <c r="C104" s="19">
        <v>120</v>
      </c>
      <c r="D104" s="19">
        <v>0</v>
      </c>
      <c r="E104" s="18">
        <f t="shared" si="14"/>
        <v>4500</v>
      </c>
      <c r="F104" s="18">
        <f t="shared" si="15"/>
        <v>0</v>
      </c>
      <c r="G104" s="18">
        <f t="shared" si="16"/>
        <v>4500</v>
      </c>
      <c r="H104" s="20">
        <v>45.263303462448</v>
      </c>
      <c r="I104" s="21">
        <f t="shared" si="18"/>
        <v>112.72199999999999</v>
      </c>
      <c r="J104" s="20">
        <f t="shared" si="17"/>
        <v>2.4903</v>
      </c>
      <c r="K104" s="18">
        <f t="shared" si="13"/>
        <v>0</v>
      </c>
    </row>
    <row r="105" spans="1:11" x14ac:dyDescent="0.25">
      <c r="A105" s="17">
        <v>35827</v>
      </c>
      <c r="B105" s="18">
        <v>21500</v>
      </c>
      <c r="C105" s="19">
        <v>120</v>
      </c>
      <c r="D105" s="19">
        <v>0</v>
      </c>
      <c r="E105" s="18">
        <f t="shared" si="14"/>
        <v>21500</v>
      </c>
      <c r="F105" s="18">
        <f t="shared" si="15"/>
        <v>0</v>
      </c>
      <c r="G105" s="18">
        <f t="shared" si="16"/>
        <v>21500</v>
      </c>
      <c r="H105" s="20">
        <v>46.055737478708998</v>
      </c>
      <c r="I105" s="21">
        <f t="shared" si="18"/>
        <v>112.72199999999999</v>
      </c>
      <c r="J105" s="20">
        <f t="shared" si="17"/>
        <v>2.4474999999999998</v>
      </c>
      <c r="K105" s="18">
        <f t="shared" si="13"/>
        <v>0</v>
      </c>
    </row>
    <row r="106" spans="1:11" x14ac:dyDescent="0.25">
      <c r="A106" s="17">
        <v>36586</v>
      </c>
      <c r="B106" s="18">
        <v>37944</v>
      </c>
      <c r="C106" s="19">
        <v>120</v>
      </c>
      <c r="D106" s="19">
        <v>0</v>
      </c>
      <c r="E106" s="18">
        <f t="shared" si="14"/>
        <v>37944</v>
      </c>
      <c r="F106" s="18">
        <f t="shared" si="15"/>
        <v>0</v>
      </c>
      <c r="G106" s="18">
        <f t="shared" si="16"/>
        <v>37944</v>
      </c>
      <c r="H106" s="20">
        <v>60.673355802583004</v>
      </c>
      <c r="I106" s="21">
        <f t="shared" si="18"/>
        <v>112.72199999999999</v>
      </c>
      <c r="J106" s="20">
        <f t="shared" si="17"/>
        <v>1.8577999999999999</v>
      </c>
      <c r="K106" s="18">
        <f t="shared" si="13"/>
        <v>0</v>
      </c>
    </row>
    <row r="107" spans="1:11" x14ac:dyDescent="0.25">
      <c r="A107" s="17">
        <v>36678</v>
      </c>
      <c r="B107" s="18">
        <v>10660</v>
      </c>
      <c r="C107" s="19">
        <v>120</v>
      </c>
      <c r="D107" s="19">
        <v>0</v>
      </c>
      <c r="E107" s="18">
        <f t="shared" si="14"/>
        <v>10660</v>
      </c>
      <c r="F107" s="18">
        <f t="shared" si="15"/>
        <v>0</v>
      </c>
      <c r="G107" s="18">
        <f t="shared" si="16"/>
        <v>10660</v>
      </c>
      <c r="H107" s="20">
        <v>61.609451911207998</v>
      </c>
      <c r="I107" s="21">
        <f t="shared" si="18"/>
        <v>112.72199999999999</v>
      </c>
      <c r="J107" s="20">
        <f t="shared" si="17"/>
        <v>1.8295999999999999</v>
      </c>
      <c r="K107" s="18">
        <f t="shared" si="13"/>
        <v>0</v>
      </c>
    </row>
    <row r="108" spans="1:11" x14ac:dyDescent="0.25">
      <c r="A108" s="17">
        <v>37012</v>
      </c>
      <c r="B108" s="18">
        <v>23500</v>
      </c>
      <c r="C108" s="19">
        <v>120</v>
      </c>
      <c r="D108" s="19">
        <v>0</v>
      </c>
      <c r="E108" s="18">
        <f t="shared" si="14"/>
        <v>23500</v>
      </c>
      <c r="F108" s="18">
        <f t="shared" ref="F108:F131" si="19">+B108*$C$89/12*D108</f>
        <v>0</v>
      </c>
      <c r="G108" s="18">
        <f t="shared" si="16"/>
        <v>23500</v>
      </c>
      <c r="H108" s="20">
        <v>65.504375883541002</v>
      </c>
      <c r="I108" s="21">
        <f>+I107</f>
        <v>112.72199999999999</v>
      </c>
      <c r="J108" s="20">
        <f t="shared" si="17"/>
        <v>1.7208000000000001</v>
      </c>
      <c r="K108" s="18">
        <f t="shared" si="13"/>
        <v>0</v>
      </c>
    </row>
    <row r="109" spans="1:11" x14ac:dyDescent="0.25">
      <c r="A109" s="17">
        <v>37104</v>
      </c>
      <c r="B109" s="18">
        <v>33500</v>
      </c>
      <c r="C109" s="19">
        <v>120</v>
      </c>
      <c r="D109" s="19">
        <v>0</v>
      </c>
      <c r="E109" s="18">
        <f t="shared" si="14"/>
        <v>33500</v>
      </c>
      <c r="F109" s="18">
        <f t="shared" si="19"/>
        <v>0</v>
      </c>
      <c r="G109" s="18">
        <f t="shared" si="16"/>
        <v>33500</v>
      </c>
      <c r="H109" s="20">
        <v>65.876712887810001</v>
      </c>
      <c r="I109" s="21">
        <f>+I108</f>
        <v>112.72199999999999</v>
      </c>
      <c r="J109" s="20">
        <f t="shared" si="17"/>
        <v>1.7111000000000001</v>
      </c>
      <c r="K109" s="18">
        <f t="shared" si="13"/>
        <v>0</v>
      </c>
    </row>
    <row r="110" spans="1:11" x14ac:dyDescent="0.25">
      <c r="A110" s="17">
        <v>37135</v>
      </c>
      <c r="B110" s="18">
        <v>44800</v>
      </c>
      <c r="C110" s="19">
        <v>120</v>
      </c>
      <c r="D110" s="19">
        <v>0</v>
      </c>
      <c r="E110" s="18">
        <f t="shared" si="14"/>
        <v>44800</v>
      </c>
      <c r="F110" s="18">
        <f t="shared" si="19"/>
        <v>0</v>
      </c>
      <c r="G110" s="18">
        <f t="shared" si="16"/>
        <v>44800</v>
      </c>
      <c r="H110" s="20">
        <v>66.489951356085001</v>
      </c>
      <c r="I110" s="21">
        <f t="shared" si="18"/>
        <v>112.72199999999999</v>
      </c>
      <c r="J110" s="20">
        <f t="shared" si="17"/>
        <v>1.6953</v>
      </c>
      <c r="K110" s="18">
        <f t="shared" si="13"/>
        <v>0</v>
      </c>
    </row>
    <row r="111" spans="1:11" x14ac:dyDescent="0.25">
      <c r="A111" s="17">
        <v>37165</v>
      </c>
      <c r="B111" s="18">
        <v>5880</v>
      </c>
      <c r="C111" s="19">
        <v>120</v>
      </c>
      <c r="D111" s="19">
        <v>0</v>
      </c>
      <c r="E111" s="18">
        <f t="shared" si="14"/>
        <v>5880</v>
      </c>
      <c r="F111" s="18">
        <f t="shared" si="19"/>
        <v>0</v>
      </c>
      <c r="G111" s="18">
        <f t="shared" si="16"/>
        <v>5880</v>
      </c>
      <c r="H111" s="20">
        <v>66.790457310723994</v>
      </c>
      <c r="I111" s="21">
        <f>+I110</f>
        <v>112.72199999999999</v>
      </c>
      <c r="J111" s="20">
        <f t="shared" si="17"/>
        <v>1.6876</v>
      </c>
      <c r="K111" s="18">
        <f t="shared" si="13"/>
        <v>0</v>
      </c>
    </row>
    <row r="112" spans="1:11" x14ac:dyDescent="0.25">
      <c r="A112" s="17">
        <v>37196</v>
      </c>
      <c r="B112" s="18">
        <v>24000</v>
      </c>
      <c r="C112" s="19">
        <v>120</v>
      </c>
      <c r="D112" s="19">
        <v>0</v>
      </c>
      <c r="E112" s="18">
        <f t="shared" si="14"/>
        <v>24000</v>
      </c>
      <c r="F112" s="18">
        <f t="shared" si="19"/>
        <v>0</v>
      </c>
      <c r="G112" s="18">
        <f t="shared" si="16"/>
        <v>24000</v>
      </c>
      <c r="H112" s="20">
        <v>67.042057015577996</v>
      </c>
      <c r="I112" s="21">
        <f t="shared" si="18"/>
        <v>112.72199999999999</v>
      </c>
      <c r="J112" s="20">
        <f t="shared" si="17"/>
        <v>1.6813</v>
      </c>
      <c r="K112" s="18">
        <f t="shared" si="13"/>
        <v>0</v>
      </c>
    </row>
    <row r="113" spans="1:11" x14ac:dyDescent="0.25">
      <c r="A113" s="17">
        <v>37226</v>
      </c>
      <c r="B113" s="18">
        <v>12000</v>
      </c>
      <c r="C113" s="19">
        <v>120</v>
      </c>
      <c r="D113" s="19">
        <v>0</v>
      </c>
      <c r="E113" s="18">
        <f t="shared" si="14"/>
        <v>12000</v>
      </c>
      <c r="F113" s="18">
        <f t="shared" si="19"/>
        <v>0</v>
      </c>
      <c r="G113" s="18">
        <f t="shared" si="16"/>
        <v>12000</v>
      </c>
      <c r="H113" s="20">
        <v>67.134902470813003</v>
      </c>
      <c r="I113" s="21">
        <f>+I112</f>
        <v>112.72199999999999</v>
      </c>
      <c r="J113" s="20">
        <f t="shared" si="17"/>
        <v>1.679</v>
      </c>
      <c r="K113" s="18">
        <f t="shared" si="13"/>
        <v>0</v>
      </c>
    </row>
    <row r="114" spans="1:11" x14ac:dyDescent="0.25">
      <c r="A114" s="17">
        <v>37257</v>
      </c>
      <c r="B114" s="18">
        <v>13130.44</v>
      </c>
      <c r="C114" s="19">
        <v>120</v>
      </c>
      <c r="D114" s="19">
        <v>0</v>
      </c>
      <c r="E114" s="18">
        <f t="shared" si="14"/>
        <v>13130.440000000002</v>
      </c>
      <c r="F114" s="18">
        <f t="shared" si="19"/>
        <v>0</v>
      </c>
      <c r="G114" s="18">
        <f t="shared" si="16"/>
        <v>13130.440000000002</v>
      </c>
      <c r="H114" s="20">
        <v>67.754636301573001</v>
      </c>
      <c r="I114" s="21">
        <f t="shared" ref="I114:I133" si="20">+I113</f>
        <v>112.72199999999999</v>
      </c>
      <c r="J114" s="20">
        <f t="shared" si="17"/>
        <v>1.6636</v>
      </c>
      <c r="K114" s="18">
        <f t="shared" si="13"/>
        <v>0</v>
      </c>
    </row>
    <row r="115" spans="1:11" x14ac:dyDescent="0.25">
      <c r="A115" s="17">
        <v>37288</v>
      </c>
      <c r="B115" s="18">
        <v>13130.43</v>
      </c>
      <c r="C115" s="19">
        <v>120</v>
      </c>
      <c r="D115" s="19">
        <v>0</v>
      </c>
      <c r="E115" s="18">
        <f t="shared" si="14"/>
        <v>13130.43</v>
      </c>
      <c r="F115" s="18">
        <f t="shared" si="19"/>
        <v>0</v>
      </c>
      <c r="G115" s="18">
        <f t="shared" si="16"/>
        <v>13130.43</v>
      </c>
      <c r="H115" s="20">
        <v>67.711079179107998</v>
      </c>
      <c r="I115" s="21">
        <f t="shared" si="20"/>
        <v>112.72199999999999</v>
      </c>
      <c r="J115" s="20">
        <f t="shared" si="17"/>
        <v>1.6647000000000001</v>
      </c>
      <c r="K115" s="18">
        <f t="shared" si="13"/>
        <v>0</v>
      </c>
    </row>
    <row r="116" spans="1:11" x14ac:dyDescent="0.25">
      <c r="A116" s="17">
        <v>37500</v>
      </c>
      <c r="B116" s="18">
        <v>25827.200000000001</v>
      </c>
      <c r="C116" s="19">
        <v>120</v>
      </c>
      <c r="D116" s="19">
        <v>0</v>
      </c>
      <c r="E116" s="18">
        <f t="shared" si="14"/>
        <v>25827.200000000004</v>
      </c>
      <c r="F116" s="18">
        <f t="shared" si="19"/>
        <v>0</v>
      </c>
      <c r="G116" s="18">
        <f t="shared" si="16"/>
        <v>25827.200000000004</v>
      </c>
      <c r="H116" s="20">
        <v>69.779950763035004</v>
      </c>
      <c r="I116" s="21">
        <f t="shared" si="20"/>
        <v>112.72199999999999</v>
      </c>
      <c r="J116" s="20">
        <f t="shared" si="17"/>
        <v>1.6153</v>
      </c>
      <c r="K116" s="18">
        <f t="shared" si="13"/>
        <v>0</v>
      </c>
    </row>
    <row r="117" spans="1:11" x14ac:dyDescent="0.25">
      <c r="A117" s="17">
        <v>37591</v>
      </c>
      <c r="B117" s="18">
        <v>53538</v>
      </c>
      <c r="C117" s="19">
        <v>120</v>
      </c>
      <c r="D117" s="19">
        <v>0</v>
      </c>
      <c r="E117" s="18">
        <f t="shared" si="14"/>
        <v>53538.000000000007</v>
      </c>
      <c r="F117" s="18">
        <f t="shared" si="19"/>
        <v>0</v>
      </c>
      <c r="G117" s="18">
        <f t="shared" si="16"/>
        <v>53538.000000000007</v>
      </c>
      <c r="H117" s="20">
        <v>70.961913759455996</v>
      </c>
      <c r="I117" s="21">
        <f t="shared" si="20"/>
        <v>112.72199999999999</v>
      </c>
      <c r="J117" s="20">
        <f t="shared" si="17"/>
        <v>1.5884</v>
      </c>
      <c r="K117" s="18">
        <f t="shared" si="13"/>
        <v>0</v>
      </c>
    </row>
    <row r="118" spans="1:11" x14ac:dyDescent="0.25">
      <c r="A118" s="17">
        <v>37591</v>
      </c>
      <c r="B118" s="18">
        <v>16900</v>
      </c>
      <c r="C118" s="19">
        <v>120</v>
      </c>
      <c r="D118" s="19">
        <v>0</v>
      </c>
      <c r="E118" s="18">
        <f t="shared" si="14"/>
        <v>16900</v>
      </c>
      <c r="F118" s="18">
        <f t="shared" si="19"/>
        <v>0</v>
      </c>
      <c r="G118" s="18">
        <f t="shared" si="16"/>
        <v>16900</v>
      </c>
      <c r="H118" s="20">
        <v>70.961913759455996</v>
      </c>
      <c r="I118" s="21">
        <f t="shared" si="20"/>
        <v>112.72199999999999</v>
      </c>
      <c r="J118" s="20">
        <f t="shared" si="17"/>
        <v>1.5884</v>
      </c>
      <c r="K118" s="18">
        <f t="shared" si="13"/>
        <v>0</v>
      </c>
    </row>
    <row r="119" spans="1:11" x14ac:dyDescent="0.25">
      <c r="A119" s="17">
        <v>37865</v>
      </c>
      <c r="B119" s="18">
        <v>102245</v>
      </c>
      <c r="C119" s="19">
        <v>120</v>
      </c>
      <c r="D119" s="19">
        <v>0</v>
      </c>
      <c r="E119" s="18">
        <f t="shared" si="14"/>
        <v>102245</v>
      </c>
      <c r="F119" s="18">
        <f t="shared" si="19"/>
        <v>0</v>
      </c>
      <c r="G119" s="18">
        <f t="shared" si="16"/>
        <v>102245</v>
      </c>
      <c r="H119" s="20">
        <v>72.596939584726996</v>
      </c>
      <c r="I119" s="21">
        <f t="shared" si="20"/>
        <v>112.72199999999999</v>
      </c>
      <c r="J119" s="20">
        <f t="shared" si="17"/>
        <v>1.5527</v>
      </c>
      <c r="K119" s="18">
        <f t="shared" si="13"/>
        <v>0</v>
      </c>
    </row>
    <row r="120" spans="1:11" x14ac:dyDescent="0.25">
      <c r="A120" s="17">
        <v>37895</v>
      </c>
      <c r="B120" s="18">
        <v>35911</v>
      </c>
      <c r="C120" s="19">
        <v>120</v>
      </c>
      <c r="D120" s="19">
        <v>0</v>
      </c>
      <c r="E120" s="18">
        <f t="shared" si="14"/>
        <v>35911.000000000007</v>
      </c>
      <c r="F120" s="18">
        <f t="shared" si="19"/>
        <v>0</v>
      </c>
      <c r="G120" s="18">
        <f t="shared" si="16"/>
        <v>35911.000000000007</v>
      </c>
      <c r="H120" s="20">
        <v>72.863122616593003</v>
      </c>
      <c r="I120" s="21">
        <f t="shared" si="20"/>
        <v>112.72199999999999</v>
      </c>
      <c r="J120" s="20">
        <f t="shared" si="17"/>
        <v>1.5469999999999999</v>
      </c>
      <c r="K120" s="18">
        <f t="shared" si="13"/>
        <v>0</v>
      </c>
    </row>
    <row r="121" spans="1:11" x14ac:dyDescent="0.25">
      <c r="A121" s="17">
        <v>37926</v>
      </c>
      <c r="B121" s="18">
        <v>83911</v>
      </c>
      <c r="C121" s="19">
        <v>120</v>
      </c>
      <c r="D121" s="19">
        <v>0</v>
      </c>
      <c r="E121" s="18">
        <f t="shared" si="14"/>
        <v>83911</v>
      </c>
      <c r="F121" s="18">
        <f t="shared" si="19"/>
        <v>0</v>
      </c>
      <c r="G121" s="18">
        <f t="shared" si="16"/>
        <v>83911</v>
      </c>
      <c r="H121" s="20">
        <v>73.46789598174</v>
      </c>
      <c r="I121" s="21">
        <f t="shared" si="20"/>
        <v>112.72199999999999</v>
      </c>
      <c r="J121" s="20">
        <f t="shared" si="17"/>
        <v>1.5343</v>
      </c>
      <c r="K121" s="18">
        <f t="shared" si="13"/>
        <v>0</v>
      </c>
    </row>
    <row r="122" spans="1:11" x14ac:dyDescent="0.25">
      <c r="A122" s="17">
        <v>37956</v>
      </c>
      <c r="B122" s="18">
        <v>140258.82</v>
      </c>
      <c r="C122" s="19">
        <v>120</v>
      </c>
      <c r="D122" s="19">
        <v>0</v>
      </c>
      <c r="E122" s="18">
        <f t="shared" si="14"/>
        <v>140258.82000000004</v>
      </c>
      <c r="F122" s="18">
        <f t="shared" si="19"/>
        <v>0</v>
      </c>
      <c r="G122" s="18">
        <f t="shared" si="16"/>
        <v>140258.82000000004</v>
      </c>
      <c r="H122" s="20">
        <v>73.783729734575999</v>
      </c>
      <c r="I122" s="21">
        <f t="shared" si="20"/>
        <v>112.72199999999999</v>
      </c>
      <c r="J122" s="20">
        <f t="shared" si="17"/>
        <v>1.5277000000000001</v>
      </c>
      <c r="K122" s="18">
        <f t="shared" si="13"/>
        <v>0</v>
      </c>
    </row>
    <row r="123" spans="1:11" x14ac:dyDescent="0.25">
      <c r="A123" s="17">
        <v>38078</v>
      </c>
      <c r="B123" s="18">
        <v>8500</v>
      </c>
      <c r="C123" s="19">
        <v>120</v>
      </c>
      <c r="D123" s="19">
        <v>0</v>
      </c>
      <c r="E123" s="18">
        <f t="shared" si="14"/>
        <v>8500</v>
      </c>
      <c r="F123" s="18">
        <f t="shared" si="19"/>
        <v>0</v>
      </c>
      <c r="G123" s="18">
        <f t="shared" si="16"/>
        <v>8500</v>
      </c>
      <c r="H123" s="20">
        <v>75.052581492694003</v>
      </c>
      <c r="I123" s="21">
        <f t="shared" si="20"/>
        <v>112.72199999999999</v>
      </c>
      <c r="J123" s="20">
        <f t="shared" si="17"/>
        <v>1.5019</v>
      </c>
      <c r="K123" s="18">
        <f t="shared" si="13"/>
        <v>0</v>
      </c>
    </row>
    <row r="124" spans="1:11" x14ac:dyDescent="0.25">
      <c r="A124" s="17">
        <v>38108</v>
      </c>
      <c r="B124" s="18">
        <v>37298</v>
      </c>
      <c r="C124" s="19">
        <v>120</v>
      </c>
      <c r="D124" s="19">
        <v>0</v>
      </c>
      <c r="E124" s="18">
        <f t="shared" si="14"/>
        <v>37298</v>
      </c>
      <c r="F124" s="18">
        <f t="shared" si="19"/>
        <v>0</v>
      </c>
      <c r="G124" s="18">
        <f t="shared" si="16"/>
        <v>37298</v>
      </c>
      <c r="H124" s="20">
        <v>74.864322509016006</v>
      </c>
      <c r="I124" s="21">
        <f t="shared" si="20"/>
        <v>112.72199999999999</v>
      </c>
      <c r="J124" s="20">
        <f t="shared" si="17"/>
        <v>1.5056</v>
      </c>
      <c r="K124" s="18">
        <f t="shared" si="13"/>
        <v>0</v>
      </c>
    </row>
    <row r="125" spans="1:11" x14ac:dyDescent="0.25">
      <c r="A125" s="17">
        <v>38139</v>
      </c>
      <c r="B125" s="18">
        <v>73700</v>
      </c>
      <c r="C125" s="19">
        <v>120</v>
      </c>
      <c r="D125" s="19">
        <v>0</v>
      </c>
      <c r="E125" s="18">
        <f t="shared" si="14"/>
        <v>73700</v>
      </c>
      <c r="F125" s="18">
        <f t="shared" si="19"/>
        <v>0</v>
      </c>
      <c r="G125" s="18">
        <f t="shared" si="16"/>
        <v>73700</v>
      </c>
      <c r="H125" s="20">
        <v>74.984311751359996</v>
      </c>
      <c r="I125" s="21">
        <f t="shared" si="20"/>
        <v>112.72199999999999</v>
      </c>
      <c r="J125" s="20">
        <f t="shared" si="17"/>
        <v>1.5032000000000001</v>
      </c>
      <c r="K125" s="18">
        <f t="shared" si="13"/>
        <v>0</v>
      </c>
    </row>
    <row r="126" spans="1:11" x14ac:dyDescent="0.25">
      <c r="A126" s="17">
        <v>38200</v>
      </c>
      <c r="B126" s="18">
        <v>10100</v>
      </c>
      <c r="C126" s="19">
        <v>120</v>
      </c>
      <c r="D126" s="19">
        <v>0</v>
      </c>
      <c r="E126" s="18">
        <f t="shared" si="14"/>
        <v>10100</v>
      </c>
      <c r="F126" s="18">
        <f t="shared" si="19"/>
        <v>0</v>
      </c>
      <c r="G126" s="18">
        <f t="shared" si="16"/>
        <v>10100</v>
      </c>
      <c r="H126" s="20">
        <v>75.644942177597997</v>
      </c>
      <c r="I126" s="21">
        <f t="shared" si="20"/>
        <v>112.72199999999999</v>
      </c>
      <c r="J126" s="20">
        <f t="shared" si="17"/>
        <v>1.4901</v>
      </c>
      <c r="K126" s="18">
        <f t="shared" si="13"/>
        <v>0</v>
      </c>
    </row>
    <row r="127" spans="1:11" x14ac:dyDescent="0.25">
      <c r="A127" s="17">
        <v>38231</v>
      </c>
      <c r="B127" s="18">
        <v>76072.350000000006</v>
      </c>
      <c r="C127" s="19">
        <v>120</v>
      </c>
      <c r="D127" s="19">
        <v>0</v>
      </c>
      <c r="E127" s="18">
        <f t="shared" si="14"/>
        <v>76072.350000000006</v>
      </c>
      <c r="F127" s="18">
        <f t="shared" si="19"/>
        <v>0</v>
      </c>
      <c r="G127" s="18">
        <f t="shared" si="16"/>
        <v>76072.350000000006</v>
      </c>
      <c r="H127" s="20">
        <v>76.270403343148999</v>
      </c>
      <c r="I127" s="21">
        <f t="shared" si="20"/>
        <v>112.72199999999999</v>
      </c>
      <c r="J127" s="20">
        <f t="shared" si="17"/>
        <v>1.4779</v>
      </c>
      <c r="K127" s="18">
        <f t="shared" si="13"/>
        <v>0</v>
      </c>
    </row>
    <row r="128" spans="1:11" x14ac:dyDescent="0.25">
      <c r="A128" s="17">
        <v>38412</v>
      </c>
      <c r="B128" s="18">
        <v>26500</v>
      </c>
      <c r="C128" s="19">
        <v>120</v>
      </c>
      <c r="D128" s="19">
        <v>0</v>
      </c>
      <c r="E128" s="18">
        <f t="shared" si="14"/>
        <v>26500</v>
      </c>
      <c r="F128" s="18">
        <f t="shared" si="19"/>
        <v>0</v>
      </c>
      <c r="G128" s="18">
        <f t="shared" si="16"/>
        <v>26500</v>
      </c>
      <c r="H128" s="20">
        <v>78.226090074683</v>
      </c>
      <c r="I128" s="21">
        <f t="shared" si="20"/>
        <v>112.72199999999999</v>
      </c>
      <c r="J128" s="20">
        <f t="shared" si="17"/>
        <v>1.4409000000000001</v>
      </c>
      <c r="K128" s="18">
        <f t="shared" si="13"/>
        <v>0</v>
      </c>
    </row>
    <row r="129" spans="1:93" x14ac:dyDescent="0.25">
      <c r="A129" s="17">
        <v>38657</v>
      </c>
      <c r="B129" s="18">
        <v>32000</v>
      </c>
      <c r="C129" s="19">
        <v>120</v>
      </c>
      <c r="D129" s="19">
        <v>0</v>
      </c>
      <c r="E129" s="18">
        <f t="shared" si="14"/>
        <v>32000.000000000004</v>
      </c>
      <c r="F129" s="18">
        <f t="shared" si="19"/>
        <v>0</v>
      </c>
      <c r="G129" s="18">
        <f t="shared" si="16"/>
        <v>32000.000000000004</v>
      </c>
      <c r="H129" s="20">
        <v>79.710784550350994</v>
      </c>
      <c r="I129" s="21">
        <f t="shared" si="20"/>
        <v>112.72199999999999</v>
      </c>
      <c r="J129" s="20">
        <f t="shared" si="17"/>
        <v>1.4140999999999999</v>
      </c>
      <c r="K129" s="18">
        <f t="shared" si="13"/>
        <v>0</v>
      </c>
    </row>
    <row r="130" spans="1:93" x14ac:dyDescent="0.25">
      <c r="A130" s="46">
        <v>38960</v>
      </c>
      <c r="B130" s="47">
        <v>32675.45</v>
      </c>
      <c r="C130" s="48">
        <v>120</v>
      </c>
      <c r="D130" s="48">
        <v>8</v>
      </c>
      <c r="E130" s="47">
        <f>B130*$C$89/12*C130</f>
        <v>32675.449999999997</v>
      </c>
      <c r="F130" s="47">
        <f>+B130*$C$89/12*D130</f>
        <v>2178.3633333333332</v>
      </c>
      <c r="G130" s="47">
        <f>+E130+F130</f>
        <v>34853.813333333332</v>
      </c>
      <c r="H130" s="49">
        <v>81.357533462516997</v>
      </c>
      <c r="I130" s="50">
        <f t="shared" si="20"/>
        <v>112.72199999999999</v>
      </c>
      <c r="J130" s="49">
        <f>TRUNC((I130/H130),4)</f>
        <v>1.3855</v>
      </c>
      <c r="K130" s="47">
        <f t="shared" si="13"/>
        <v>3018.122398333333</v>
      </c>
    </row>
    <row r="131" spans="1:93" x14ac:dyDescent="0.25">
      <c r="A131" s="46">
        <v>38960</v>
      </c>
      <c r="B131" s="47">
        <v>28027.79</v>
      </c>
      <c r="C131" s="48">
        <v>120</v>
      </c>
      <c r="D131" s="48">
        <v>8</v>
      </c>
      <c r="E131" s="47">
        <f t="shared" si="14"/>
        <v>28027.790000000005</v>
      </c>
      <c r="F131" s="47">
        <f t="shared" si="19"/>
        <v>1868.5193333333336</v>
      </c>
      <c r="G131" s="47">
        <f t="shared" si="16"/>
        <v>29896.309333333338</v>
      </c>
      <c r="H131" s="49">
        <v>81.357533462516997</v>
      </c>
      <c r="I131" s="50">
        <f t="shared" si="20"/>
        <v>112.72199999999999</v>
      </c>
      <c r="J131" s="49">
        <f t="shared" si="17"/>
        <v>1.3855</v>
      </c>
      <c r="K131" s="47">
        <f>+F131*J131</f>
        <v>2588.8335363333335</v>
      </c>
    </row>
    <row r="132" spans="1:93" x14ac:dyDescent="0.25">
      <c r="A132" s="46">
        <v>39051</v>
      </c>
      <c r="B132" s="47">
        <v>26750</v>
      </c>
      <c r="C132" s="48">
        <v>120</v>
      </c>
      <c r="D132" s="48">
        <v>11</v>
      </c>
      <c r="E132" s="47">
        <f t="shared" si="14"/>
        <v>26750</v>
      </c>
      <c r="F132" s="47">
        <f>+B132*$C$89/12*D132</f>
        <v>2452.083333333333</v>
      </c>
      <c r="G132" s="47">
        <f t="shared" si="16"/>
        <v>29202.083333333332</v>
      </c>
      <c r="H132" s="49">
        <v>82.971181894037002</v>
      </c>
      <c r="I132" s="50">
        <f t="shared" si="20"/>
        <v>112.72199999999999</v>
      </c>
      <c r="J132" s="49">
        <f>TRUNC((I132/H132),4)</f>
        <v>1.3585</v>
      </c>
      <c r="K132" s="47">
        <f t="shared" si="13"/>
        <v>3331.1552083333331</v>
      </c>
    </row>
    <row r="133" spans="1:93" x14ac:dyDescent="0.25">
      <c r="A133" s="46">
        <v>40778</v>
      </c>
      <c r="B133" s="47">
        <v>6343.45</v>
      </c>
      <c r="C133" s="48">
        <v>64</v>
      </c>
      <c r="D133" s="48">
        <v>12</v>
      </c>
      <c r="E133" s="47">
        <f t="shared" si="14"/>
        <v>3383.1733333333336</v>
      </c>
      <c r="F133" s="47">
        <f>+B133*$C$89/12*D133</f>
        <v>634.34500000000003</v>
      </c>
      <c r="G133" s="47">
        <f>+E133+F133</f>
        <v>4017.5183333333334</v>
      </c>
      <c r="H133" s="49">
        <v>100.68</v>
      </c>
      <c r="I133" s="50">
        <f t="shared" si="20"/>
        <v>112.72199999999999</v>
      </c>
      <c r="J133" s="49">
        <f>TRUNC((I133/H133),4)</f>
        <v>1.1195999999999999</v>
      </c>
      <c r="K133" s="47">
        <f>+F133*J133</f>
        <v>710.21266200000002</v>
      </c>
    </row>
    <row r="134" spans="1:93" s="35" customFormat="1" x14ac:dyDescent="0.25">
      <c r="A134" s="33"/>
      <c r="B134" s="22"/>
      <c r="C134" s="23"/>
      <c r="D134" s="23"/>
      <c r="E134" s="22"/>
      <c r="F134" s="22"/>
      <c r="G134" s="22"/>
      <c r="H134" s="24"/>
      <c r="I134" s="25"/>
      <c r="J134" s="24"/>
      <c r="K134" s="22"/>
      <c r="L134" s="34"/>
      <c r="M134" s="34"/>
      <c r="N134" s="18"/>
      <c r="O134" s="18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</row>
    <row r="135" spans="1:93" s="28" customFormat="1" x14ac:dyDescent="0.25">
      <c r="A135" s="26" t="s">
        <v>17</v>
      </c>
      <c r="B135" s="27">
        <f>SUM(B90:B134)</f>
        <v>1445039.42</v>
      </c>
      <c r="E135" s="27">
        <f>SUM(E90:E134)</f>
        <v>1442079.1433333333</v>
      </c>
      <c r="F135" s="27">
        <f>SUM(F90:F134)</f>
        <v>7133.3110000000006</v>
      </c>
      <c r="G135" s="27">
        <f>SUM(G90:G134)</f>
        <v>1449212.4543333331</v>
      </c>
      <c r="H135" s="29"/>
      <c r="I135" s="30"/>
      <c r="J135" s="29"/>
      <c r="K135" s="27">
        <f>SUM(K90:K134)</f>
        <v>9648.323805</v>
      </c>
      <c r="L135" s="27"/>
      <c r="M135" s="27"/>
      <c r="N135" s="53"/>
      <c r="O135" s="18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</row>
    <row r="136" spans="1:93" s="28" customFormat="1" x14ac:dyDescent="0.25">
      <c r="A136" s="26" t="s">
        <v>18</v>
      </c>
      <c r="B136" s="27">
        <f>+B137-B135</f>
        <v>-0.41999999992549419</v>
      </c>
      <c r="E136" s="27"/>
      <c r="F136" s="27"/>
      <c r="G136" s="27"/>
      <c r="H136" s="29"/>
      <c r="I136" s="30"/>
      <c r="J136" s="29"/>
      <c r="K136" s="27"/>
      <c r="L136" s="27"/>
      <c r="M136" s="27"/>
      <c r="N136" s="53"/>
      <c r="O136" s="18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</row>
    <row r="137" spans="1:93" s="28" customFormat="1" ht="15.75" thickBot="1" x14ac:dyDescent="0.3">
      <c r="A137" s="26" t="s">
        <v>19</v>
      </c>
      <c r="B137" s="32">
        <f>+'[1]RES DEP'!D10</f>
        <v>1445039</v>
      </c>
      <c r="E137" s="27"/>
      <c r="F137" s="27"/>
      <c r="G137" s="27"/>
      <c r="H137" s="29"/>
      <c r="I137" s="30"/>
      <c r="J137" s="29"/>
      <c r="K137" s="27"/>
      <c r="L137" s="27"/>
      <c r="M137" s="27"/>
      <c r="N137" s="53"/>
      <c r="O137" s="18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</row>
    <row r="138" spans="1:93" s="28" customFormat="1" ht="15.75" thickTop="1" x14ac:dyDescent="0.25">
      <c r="A138" s="26"/>
      <c r="B138" s="27"/>
      <c r="E138" s="27"/>
      <c r="F138" s="27"/>
      <c r="G138" s="27"/>
      <c r="H138" s="29"/>
      <c r="I138" s="30"/>
      <c r="J138" s="29"/>
      <c r="K138" s="27"/>
      <c r="L138" s="27"/>
      <c r="M138" s="27"/>
      <c r="N138" s="53"/>
      <c r="O138" s="18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</row>
    <row r="139" spans="1:93" s="3" customFormat="1" x14ac:dyDescent="0.25">
      <c r="A139" s="1"/>
      <c r="B139" s="27"/>
      <c r="E139" s="2"/>
      <c r="F139" s="27"/>
      <c r="G139" s="27"/>
      <c r="H139" s="5"/>
      <c r="I139" s="4"/>
      <c r="J139" s="5"/>
      <c r="K139" s="2"/>
      <c r="L139" s="2"/>
      <c r="M139" s="2"/>
      <c r="N139" s="53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</row>
    <row r="140" spans="1:93" s="3" customFormat="1" x14ac:dyDescent="0.25">
      <c r="A140" s="1"/>
      <c r="B140" s="27"/>
      <c r="E140" s="2"/>
      <c r="F140" s="27"/>
      <c r="G140" s="27"/>
      <c r="H140" s="5"/>
      <c r="I140" s="4"/>
      <c r="J140" s="5"/>
      <c r="K140" s="2"/>
      <c r="L140" s="2"/>
      <c r="M140" s="2"/>
      <c r="N140" s="5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</row>
    <row r="141" spans="1:93" s="3" customFormat="1" x14ac:dyDescent="0.25">
      <c r="A141" s="1"/>
      <c r="B141" s="27"/>
      <c r="E141" s="2"/>
      <c r="F141" s="27"/>
      <c r="G141" s="27"/>
      <c r="H141" s="5"/>
      <c r="I141" s="4"/>
      <c r="J141" s="5"/>
      <c r="K141" s="2"/>
      <c r="L141" s="2"/>
      <c r="M141" s="2"/>
      <c r="N141" s="5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</row>
    <row r="142" spans="1:93" s="3" customFormat="1" x14ac:dyDescent="0.25">
      <c r="A142" s="15" t="s">
        <v>23</v>
      </c>
      <c r="B142" s="2"/>
      <c r="D142" s="16">
        <v>0.3</v>
      </c>
      <c r="E142" s="2"/>
      <c r="F142" s="2"/>
      <c r="G142" s="2"/>
      <c r="H142" s="4"/>
      <c r="I142" s="4"/>
      <c r="J142" s="5"/>
      <c r="K142" s="2"/>
      <c r="L142" s="2"/>
      <c r="M142" s="2"/>
      <c r="N142" s="5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</row>
    <row r="143" spans="1:93" x14ac:dyDescent="0.25">
      <c r="A143" s="17">
        <v>33239</v>
      </c>
      <c r="B143" s="18">
        <f>13259.83</f>
        <v>13259.83</v>
      </c>
      <c r="C143" s="19">
        <v>48</v>
      </c>
      <c r="D143" s="19">
        <v>0</v>
      </c>
      <c r="E143" s="18">
        <f>B143*0.25/12*C143</f>
        <v>13259.830000000002</v>
      </c>
      <c r="F143" s="18">
        <f>+B143*0.25/12*D143</f>
        <v>0</v>
      </c>
      <c r="G143" s="18">
        <f>+E143+F143</f>
        <v>13259.830000000002</v>
      </c>
      <c r="H143" s="36">
        <v>13.156599999999999</v>
      </c>
      <c r="I143" s="21">
        <v>112.72199999999999</v>
      </c>
      <c r="J143" s="20">
        <f>TRUNC((I143/H143),4)</f>
        <v>8.5677000000000003</v>
      </c>
      <c r="K143" s="18">
        <f t="shared" ref="K143:K157" si="21">+F143*J143</f>
        <v>0</v>
      </c>
    </row>
    <row r="144" spans="1:93" x14ac:dyDescent="0.25">
      <c r="A144" s="17">
        <v>33604</v>
      </c>
      <c r="B144" s="18">
        <v>37255.86</v>
      </c>
      <c r="C144" s="19">
        <v>48</v>
      </c>
      <c r="D144" s="19">
        <v>0</v>
      </c>
      <c r="E144" s="18">
        <f>B144*0.25/12*C144</f>
        <v>37255.86</v>
      </c>
      <c r="F144" s="18">
        <f>+B144*0.25/12*D144</f>
        <v>0</v>
      </c>
      <c r="G144" s="18">
        <f>+E144+F144</f>
        <v>37255.86</v>
      </c>
      <c r="H144" s="36">
        <v>22.503</v>
      </c>
      <c r="I144" s="21">
        <f>+I143</f>
        <v>112.72199999999999</v>
      </c>
      <c r="J144" s="20">
        <f t="shared" ref="J144:J157" si="22">TRUNC((I144/H144),4)</f>
        <v>5.0091000000000001</v>
      </c>
      <c r="K144" s="18">
        <f t="shared" si="21"/>
        <v>0</v>
      </c>
    </row>
    <row r="145" spans="1:93" x14ac:dyDescent="0.25">
      <c r="A145" s="17">
        <v>33970</v>
      </c>
      <c r="B145" s="18">
        <v>14767.42</v>
      </c>
      <c r="C145" s="19">
        <v>48</v>
      </c>
      <c r="D145" s="19">
        <v>0</v>
      </c>
      <c r="E145" s="18">
        <f>B145*0.25/12*C145</f>
        <v>14767.42</v>
      </c>
      <c r="F145" s="18">
        <f>+B145*0.25/12*D145</f>
        <v>0</v>
      </c>
      <c r="G145" s="18">
        <f>+E145+F145</f>
        <v>14767.42</v>
      </c>
      <c r="H145" s="36">
        <v>25.05</v>
      </c>
      <c r="I145" s="21">
        <f t="shared" ref="I145:I157" si="23">+I144</f>
        <v>112.72199999999999</v>
      </c>
      <c r="J145" s="20">
        <f t="shared" si="22"/>
        <v>4.4997999999999996</v>
      </c>
      <c r="K145" s="18">
        <f t="shared" si="21"/>
        <v>0</v>
      </c>
    </row>
    <row r="146" spans="1:93" x14ac:dyDescent="0.25">
      <c r="A146" s="17">
        <v>34700</v>
      </c>
      <c r="B146" s="18">
        <v>53724</v>
      </c>
      <c r="C146" s="19">
        <v>40</v>
      </c>
      <c r="D146" s="19">
        <v>0</v>
      </c>
      <c r="E146" s="18">
        <f t="shared" ref="E146:E157" si="24">+B146*$D$142/12*C146</f>
        <v>53724</v>
      </c>
      <c r="F146" s="18">
        <f t="shared" ref="F146:F156" si="25">+B146*$D$142/12*D146</f>
        <v>0</v>
      </c>
      <c r="G146" s="18">
        <f>+E146+F146</f>
        <v>53724</v>
      </c>
      <c r="H146" s="36">
        <v>29.681999999999999</v>
      </c>
      <c r="I146" s="21">
        <f t="shared" si="23"/>
        <v>112.72199999999999</v>
      </c>
      <c r="J146" s="20">
        <f t="shared" si="22"/>
        <v>3.7976000000000001</v>
      </c>
      <c r="K146" s="18">
        <f t="shared" si="21"/>
        <v>0</v>
      </c>
    </row>
    <row r="147" spans="1:93" x14ac:dyDescent="0.25">
      <c r="A147" s="17">
        <v>35065</v>
      </c>
      <c r="B147" s="18">
        <v>4400</v>
      </c>
      <c r="C147" s="19">
        <v>40</v>
      </c>
      <c r="D147" s="19">
        <v>0</v>
      </c>
      <c r="E147" s="18">
        <f t="shared" si="24"/>
        <v>4400</v>
      </c>
      <c r="F147" s="18">
        <f t="shared" si="25"/>
        <v>0</v>
      </c>
      <c r="G147" s="18">
        <f t="shared" ref="G147:G157" si="26">+E147+F147</f>
        <v>4400</v>
      </c>
      <c r="H147" s="36">
        <v>45.033000000000001</v>
      </c>
      <c r="I147" s="21">
        <f t="shared" si="23"/>
        <v>112.72199999999999</v>
      </c>
      <c r="J147" s="20">
        <f t="shared" si="22"/>
        <v>2.5030000000000001</v>
      </c>
      <c r="K147" s="18">
        <f t="shared" si="21"/>
        <v>0</v>
      </c>
    </row>
    <row r="148" spans="1:93" x14ac:dyDescent="0.25">
      <c r="A148" s="17">
        <v>36647</v>
      </c>
      <c r="B148" s="18">
        <v>29174.5</v>
      </c>
      <c r="C148" s="19">
        <v>40</v>
      </c>
      <c r="D148" s="19">
        <v>0</v>
      </c>
      <c r="E148" s="18">
        <f t="shared" si="24"/>
        <v>29174.500000000004</v>
      </c>
      <c r="F148" s="18">
        <f t="shared" si="25"/>
        <v>0</v>
      </c>
      <c r="G148" s="18">
        <f t="shared" si="26"/>
        <v>29174.500000000004</v>
      </c>
      <c r="H148" s="36">
        <v>88.816000000000003</v>
      </c>
      <c r="I148" s="21">
        <f t="shared" si="23"/>
        <v>112.72199999999999</v>
      </c>
      <c r="J148" s="20">
        <f t="shared" si="22"/>
        <v>1.2690999999999999</v>
      </c>
      <c r="K148" s="18">
        <f t="shared" si="21"/>
        <v>0</v>
      </c>
    </row>
    <row r="149" spans="1:93" x14ac:dyDescent="0.25">
      <c r="A149" s="17">
        <v>36739</v>
      </c>
      <c r="B149" s="18">
        <v>10850</v>
      </c>
      <c r="C149" s="19">
        <v>40</v>
      </c>
      <c r="D149" s="19">
        <v>0</v>
      </c>
      <c r="E149" s="18">
        <f t="shared" si="24"/>
        <v>10850</v>
      </c>
      <c r="F149" s="18">
        <f t="shared" si="25"/>
        <v>0</v>
      </c>
      <c r="G149" s="18">
        <f t="shared" si="26"/>
        <v>10850</v>
      </c>
      <c r="H149" s="36">
        <v>90.183000000000007</v>
      </c>
      <c r="I149" s="21">
        <f t="shared" si="23"/>
        <v>112.72199999999999</v>
      </c>
      <c r="J149" s="20">
        <f t="shared" si="22"/>
        <v>1.2499</v>
      </c>
      <c r="K149" s="18">
        <f t="shared" si="21"/>
        <v>0</v>
      </c>
    </row>
    <row r="150" spans="1:93" x14ac:dyDescent="0.25">
      <c r="A150" s="17">
        <v>36770</v>
      </c>
      <c r="B150" s="18">
        <v>60696</v>
      </c>
      <c r="C150" s="19">
        <v>40</v>
      </c>
      <c r="D150" s="19">
        <v>0</v>
      </c>
      <c r="E150" s="18">
        <f t="shared" si="24"/>
        <v>60695.999999999993</v>
      </c>
      <c r="F150" s="18">
        <f t="shared" si="25"/>
        <v>0</v>
      </c>
      <c r="G150" s="18">
        <f t="shared" si="26"/>
        <v>60695.999999999993</v>
      </c>
      <c r="H150" s="36">
        <v>90.841999999999999</v>
      </c>
      <c r="I150" s="21">
        <f t="shared" si="23"/>
        <v>112.72199999999999</v>
      </c>
      <c r="J150" s="20">
        <f t="shared" si="22"/>
        <v>1.2407999999999999</v>
      </c>
      <c r="K150" s="18">
        <f t="shared" si="21"/>
        <v>0</v>
      </c>
    </row>
    <row r="151" spans="1:93" x14ac:dyDescent="0.25">
      <c r="A151" s="17">
        <v>36923</v>
      </c>
      <c r="B151" s="18">
        <v>28292</v>
      </c>
      <c r="C151" s="19">
        <v>40</v>
      </c>
      <c r="D151" s="19">
        <v>0</v>
      </c>
      <c r="E151" s="18">
        <f t="shared" si="24"/>
        <v>28292.000000000004</v>
      </c>
      <c r="F151" s="18">
        <f t="shared" si="25"/>
        <v>0</v>
      </c>
      <c r="G151" s="18">
        <f t="shared" si="26"/>
        <v>28292.000000000004</v>
      </c>
      <c r="H151" s="36">
        <v>93.703000000000003</v>
      </c>
      <c r="I151" s="21">
        <f t="shared" si="23"/>
        <v>112.72199999999999</v>
      </c>
      <c r="J151" s="20">
        <f t="shared" si="22"/>
        <v>1.2029000000000001</v>
      </c>
      <c r="K151" s="18">
        <f t="shared" si="21"/>
        <v>0</v>
      </c>
    </row>
    <row r="152" spans="1:93" x14ac:dyDescent="0.25">
      <c r="A152" s="17">
        <v>37043</v>
      </c>
      <c r="B152" s="18">
        <v>3445</v>
      </c>
      <c r="C152" s="19">
        <v>40</v>
      </c>
      <c r="D152" s="19">
        <v>0</v>
      </c>
      <c r="E152" s="18">
        <f t="shared" si="24"/>
        <v>3445</v>
      </c>
      <c r="F152" s="18">
        <f t="shared" si="25"/>
        <v>0</v>
      </c>
      <c r="G152" s="18">
        <f t="shared" si="26"/>
        <v>3445</v>
      </c>
      <c r="H152" s="36">
        <v>95.215000000000003</v>
      </c>
      <c r="I152" s="21">
        <f t="shared" si="23"/>
        <v>112.72199999999999</v>
      </c>
      <c r="J152" s="20">
        <f t="shared" si="22"/>
        <v>1.1838</v>
      </c>
      <c r="K152" s="18">
        <f t="shared" si="21"/>
        <v>0</v>
      </c>
    </row>
    <row r="153" spans="1:93" x14ac:dyDescent="0.25">
      <c r="A153" s="17">
        <v>37073</v>
      </c>
      <c r="B153" s="18">
        <v>11000</v>
      </c>
      <c r="C153" s="19">
        <v>40</v>
      </c>
      <c r="D153" s="19">
        <v>0</v>
      </c>
      <c r="E153" s="18">
        <f t="shared" si="24"/>
        <v>11000</v>
      </c>
      <c r="F153" s="18">
        <f t="shared" si="25"/>
        <v>0</v>
      </c>
      <c r="G153" s="18">
        <f t="shared" si="26"/>
        <v>11000</v>
      </c>
      <c r="H153" s="36">
        <v>94.966999999999999</v>
      </c>
      <c r="I153" s="21">
        <f t="shared" si="23"/>
        <v>112.72199999999999</v>
      </c>
      <c r="J153" s="20">
        <f t="shared" si="22"/>
        <v>1.1869000000000001</v>
      </c>
      <c r="K153" s="18">
        <f t="shared" si="21"/>
        <v>0</v>
      </c>
    </row>
    <row r="154" spans="1:93" x14ac:dyDescent="0.25">
      <c r="A154" s="17">
        <v>37165</v>
      </c>
      <c r="B154" s="18">
        <v>4905</v>
      </c>
      <c r="C154" s="19">
        <v>40</v>
      </c>
      <c r="D154" s="19">
        <v>0</v>
      </c>
      <c r="E154" s="18">
        <f t="shared" si="24"/>
        <v>4905</v>
      </c>
      <c r="F154" s="18">
        <f t="shared" si="25"/>
        <v>0</v>
      </c>
      <c r="G154" s="18">
        <f t="shared" si="26"/>
        <v>4905</v>
      </c>
      <c r="H154" s="36">
        <v>96.855000000000004</v>
      </c>
      <c r="I154" s="21">
        <f t="shared" si="23"/>
        <v>112.72199999999999</v>
      </c>
      <c r="J154" s="20">
        <f t="shared" si="22"/>
        <v>1.1637999999999999</v>
      </c>
      <c r="K154" s="18">
        <f t="shared" si="21"/>
        <v>0</v>
      </c>
    </row>
    <row r="155" spans="1:93" x14ac:dyDescent="0.25">
      <c r="A155" s="17">
        <v>37377</v>
      </c>
      <c r="B155" s="18">
        <v>16711.509999999998</v>
      </c>
      <c r="C155" s="19">
        <v>40</v>
      </c>
      <c r="D155" s="19">
        <v>0</v>
      </c>
      <c r="E155" s="18">
        <f t="shared" si="24"/>
        <v>16711.509999999998</v>
      </c>
      <c r="F155" s="18">
        <f t="shared" si="25"/>
        <v>0</v>
      </c>
      <c r="G155" s="18">
        <f t="shared" si="26"/>
        <v>16711.509999999998</v>
      </c>
      <c r="H155" s="36">
        <v>99.432000000000002</v>
      </c>
      <c r="I155" s="21">
        <f t="shared" si="23"/>
        <v>112.72199999999999</v>
      </c>
      <c r="J155" s="20">
        <f t="shared" si="22"/>
        <v>1.1335999999999999</v>
      </c>
      <c r="K155" s="18">
        <f t="shared" si="21"/>
        <v>0</v>
      </c>
    </row>
    <row r="156" spans="1:93" x14ac:dyDescent="0.25">
      <c r="A156" s="17">
        <v>37469</v>
      </c>
      <c r="B156" s="18">
        <v>12629</v>
      </c>
      <c r="C156" s="19">
        <f>28+12</f>
        <v>40</v>
      </c>
      <c r="D156" s="19">
        <v>0</v>
      </c>
      <c r="E156" s="18">
        <f t="shared" si="24"/>
        <v>12628.999999999998</v>
      </c>
      <c r="F156" s="18">
        <f t="shared" si="25"/>
        <v>0</v>
      </c>
      <c r="G156" s="18">
        <f t="shared" si="26"/>
        <v>12628.999999999998</v>
      </c>
      <c r="H156" s="36">
        <v>100.58499999999999</v>
      </c>
      <c r="I156" s="21">
        <f t="shared" si="23"/>
        <v>112.72199999999999</v>
      </c>
      <c r="J156" s="20">
        <f t="shared" si="22"/>
        <v>1.1206</v>
      </c>
      <c r="K156" s="18">
        <f t="shared" si="21"/>
        <v>0</v>
      </c>
    </row>
    <row r="157" spans="1:93" x14ac:dyDescent="0.25">
      <c r="A157" s="17">
        <v>38292</v>
      </c>
      <c r="B157" s="18">
        <v>10815.04</v>
      </c>
      <c r="C157" s="19">
        <v>40</v>
      </c>
      <c r="D157" s="19">
        <v>0</v>
      </c>
      <c r="E157" s="18">
        <f t="shared" si="24"/>
        <v>10815.04</v>
      </c>
      <c r="F157" s="18">
        <f>+B157-E157</f>
        <v>0</v>
      </c>
      <c r="G157" s="18">
        <f t="shared" si="26"/>
        <v>10815.04</v>
      </c>
      <c r="H157" s="36">
        <v>112.318</v>
      </c>
      <c r="I157" s="21">
        <f t="shared" si="23"/>
        <v>112.72199999999999</v>
      </c>
      <c r="J157" s="20">
        <f t="shared" si="22"/>
        <v>1.0035000000000001</v>
      </c>
      <c r="K157" s="18">
        <f t="shared" si="21"/>
        <v>0</v>
      </c>
    </row>
    <row r="158" spans="1:93" x14ac:dyDescent="0.25">
      <c r="B158" s="22"/>
      <c r="C158" s="23"/>
      <c r="D158" s="23"/>
      <c r="E158" s="22"/>
      <c r="F158" s="22"/>
      <c r="G158" s="22"/>
      <c r="H158" s="37"/>
      <c r="I158" s="25"/>
      <c r="J158" s="24"/>
      <c r="K158" s="22"/>
    </row>
    <row r="159" spans="1:93" s="28" customFormat="1" x14ac:dyDescent="0.25">
      <c r="A159" s="26" t="s">
        <v>17</v>
      </c>
      <c r="B159" s="27">
        <f>SUM(B143:B157)</f>
        <v>311925.15999999997</v>
      </c>
      <c r="E159" s="27">
        <f>SUM(E143:E157)</f>
        <v>311925.15999999997</v>
      </c>
      <c r="F159" s="27">
        <f>SUM(F143:F157)</f>
        <v>0</v>
      </c>
      <c r="G159" s="27">
        <f>SUM(G143:G157)</f>
        <v>311925.15999999997</v>
      </c>
      <c r="H159" s="30"/>
      <c r="I159" s="30"/>
      <c r="J159" s="29"/>
      <c r="K159" s="27">
        <f>SUM(K143:K157)</f>
        <v>0</v>
      </c>
      <c r="L159" s="27"/>
      <c r="M159" s="27"/>
      <c r="N159" s="54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</row>
    <row r="160" spans="1:93" s="28" customFormat="1" x14ac:dyDescent="0.25">
      <c r="A160" s="26" t="s">
        <v>18</v>
      </c>
      <c r="B160" s="27">
        <f>+B161-B159</f>
        <v>-0.15999999997438863</v>
      </c>
      <c r="E160" s="27"/>
      <c r="F160" s="27"/>
      <c r="G160" s="27"/>
      <c r="H160" s="30"/>
      <c r="I160" s="30"/>
      <c r="J160" s="29"/>
      <c r="K160" s="27"/>
      <c r="L160" s="27"/>
      <c r="M160" s="27"/>
      <c r="N160" s="54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</row>
    <row r="161" spans="1:93" s="28" customFormat="1" ht="15.75" thickBot="1" x14ac:dyDescent="0.3">
      <c r="A161" s="26" t="s">
        <v>19</v>
      </c>
      <c r="B161" s="32">
        <f>+'[1]RES DEP'!D18</f>
        <v>311925</v>
      </c>
      <c r="E161" s="27"/>
      <c r="F161" s="27"/>
      <c r="G161" s="27"/>
      <c r="H161" s="30"/>
      <c r="I161" s="30"/>
      <c r="J161" s="29"/>
      <c r="K161" s="27"/>
      <c r="L161" s="27"/>
      <c r="M161" s="27"/>
      <c r="N161" s="54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</row>
    <row r="162" spans="1:93" s="3" customFormat="1" ht="15.75" thickTop="1" x14ac:dyDescent="0.25">
      <c r="A162" s="1"/>
      <c r="B162" s="27"/>
      <c r="E162" s="2"/>
      <c r="F162" s="2"/>
      <c r="G162" s="2"/>
      <c r="H162" s="4"/>
      <c r="I162" s="4"/>
      <c r="J162" s="5"/>
      <c r="K162" s="2"/>
      <c r="L162" s="2"/>
      <c r="M162" s="2"/>
      <c r="N162" s="5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  <row r="163" spans="1:93" s="3" customFormat="1" x14ac:dyDescent="0.25">
      <c r="A163" s="1"/>
      <c r="B163" s="27"/>
      <c r="E163" s="2"/>
      <c r="F163" s="2"/>
      <c r="G163" s="2"/>
      <c r="H163" s="4"/>
      <c r="I163" s="4"/>
      <c r="J163" s="5"/>
      <c r="K163" s="2"/>
      <c r="L163" s="2"/>
      <c r="M163" s="2"/>
      <c r="N163" s="5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</row>
    <row r="164" spans="1:93" s="3" customFormat="1" x14ac:dyDescent="0.25">
      <c r="A164" s="1"/>
      <c r="B164" s="27"/>
      <c r="E164" s="2"/>
      <c r="F164" s="2"/>
      <c r="G164" s="2"/>
      <c r="H164" s="4"/>
      <c r="I164" s="4"/>
      <c r="J164" s="5"/>
      <c r="K164" s="2"/>
      <c r="L164" s="2"/>
      <c r="M164" s="2"/>
      <c r="N164" s="5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</row>
    <row r="166" spans="1:93" s="3" customFormat="1" x14ac:dyDescent="0.25">
      <c r="A166" s="15" t="s">
        <v>24</v>
      </c>
      <c r="B166" s="2"/>
      <c r="D166" s="16">
        <v>0.25</v>
      </c>
      <c r="E166" s="2"/>
      <c r="F166" s="2"/>
      <c r="G166" s="2"/>
      <c r="H166" s="4"/>
      <c r="I166" s="4"/>
      <c r="J166" s="5"/>
      <c r="K166" s="2"/>
      <c r="L166" s="2"/>
      <c r="M166" s="2"/>
      <c r="N166" s="5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</row>
    <row r="167" spans="1:93" x14ac:dyDescent="0.25">
      <c r="A167" s="17">
        <v>34639</v>
      </c>
      <c r="B167" s="18">
        <v>39545</v>
      </c>
      <c r="C167" s="19">
        <v>48</v>
      </c>
      <c r="D167" s="19">
        <v>0</v>
      </c>
      <c r="E167" s="18">
        <f t="shared" ref="E167:E173" si="27">+B167*$D$166/12*C167</f>
        <v>39545</v>
      </c>
      <c r="F167" s="18">
        <f t="shared" ref="F167:F173" si="28">+B167*$D$166/12*D167</f>
        <v>0</v>
      </c>
      <c r="G167" s="18">
        <f>+E167+F167</f>
        <v>39545</v>
      </c>
      <c r="H167" s="20">
        <v>19.554600000000001</v>
      </c>
      <c r="I167" s="21">
        <v>112.72199999999999</v>
      </c>
      <c r="J167" s="20">
        <f>TRUNC((I167/H167),4)</f>
        <v>5.7644000000000002</v>
      </c>
      <c r="K167" s="18">
        <f t="shared" ref="K167:K173" si="29">+F167*J167</f>
        <v>0</v>
      </c>
    </row>
    <row r="168" spans="1:93" x14ac:dyDescent="0.25">
      <c r="A168" s="17">
        <v>34820</v>
      </c>
      <c r="B168" s="18">
        <v>27691.3</v>
      </c>
      <c r="C168" s="19">
        <v>48</v>
      </c>
      <c r="D168" s="19">
        <v>0</v>
      </c>
      <c r="E168" s="18">
        <f t="shared" si="27"/>
        <v>27691.299999999996</v>
      </c>
      <c r="F168" s="18">
        <f t="shared" si="28"/>
        <v>0</v>
      </c>
      <c r="G168" s="18">
        <f t="shared" ref="G168:G173" si="30">+E168+F168</f>
        <v>27691.299999999996</v>
      </c>
      <c r="H168" s="20">
        <v>25.413900000000002</v>
      </c>
      <c r="I168" s="21">
        <f t="shared" ref="I168:I173" si="31">+I167</f>
        <v>112.72199999999999</v>
      </c>
      <c r="J168" s="20">
        <f t="shared" ref="J168:J173" si="32">TRUNC((I168/H168),4)</f>
        <v>4.4353999999999996</v>
      </c>
      <c r="K168" s="18">
        <f t="shared" si="29"/>
        <v>0</v>
      </c>
    </row>
    <row r="169" spans="1:93" x14ac:dyDescent="0.25">
      <c r="A169" s="17">
        <v>34943</v>
      </c>
      <c r="B169" s="18">
        <v>43122.65</v>
      </c>
      <c r="C169" s="19">
        <v>48</v>
      </c>
      <c r="D169" s="19">
        <v>0</v>
      </c>
      <c r="E169" s="18">
        <f t="shared" si="27"/>
        <v>43122.65</v>
      </c>
      <c r="F169" s="18">
        <f t="shared" si="28"/>
        <v>0</v>
      </c>
      <c r="G169" s="18">
        <f t="shared" si="30"/>
        <v>43122.65</v>
      </c>
      <c r="H169" s="20">
        <v>27.761399999999998</v>
      </c>
      <c r="I169" s="21">
        <f t="shared" si="31"/>
        <v>112.72199999999999</v>
      </c>
      <c r="J169" s="20">
        <f t="shared" si="32"/>
        <v>4.0602999999999998</v>
      </c>
      <c r="K169" s="18">
        <f t="shared" si="29"/>
        <v>0</v>
      </c>
    </row>
    <row r="170" spans="1:93" x14ac:dyDescent="0.25">
      <c r="A170" s="17">
        <v>36617</v>
      </c>
      <c r="B170" s="18">
        <f>310137.12/2</f>
        <v>155068.56</v>
      </c>
      <c r="C170" s="19">
        <v>48</v>
      </c>
      <c r="D170" s="19">
        <v>0</v>
      </c>
      <c r="E170" s="18">
        <f t="shared" si="27"/>
        <v>155068.56</v>
      </c>
      <c r="F170" s="18">
        <f t="shared" si="28"/>
        <v>0</v>
      </c>
      <c r="G170" s="18">
        <f t="shared" si="30"/>
        <v>155068.56</v>
      </c>
      <c r="H170" s="20">
        <v>61.018599999999999</v>
      </c>
      <c r="I170" s="21">
        <f t="shared" si="31"/>
        <v>112.72199999999999</v>
      </c>
      <c r="J170" s="20">
        <f t="shared" si="32"/>
        <v>1.8472999999999999</v>
      </c>
      <c r="K170" s="18">
        <f t="shared" si="29"/>
        <v>0</v>
      </c>
    </row>
    <row r="171" spans="1:93" x14ac:dyDescent="0.25">
      <c r="A171" s="17">
        <v>36678</v>
      </c>
      <c r="B171" s="18">
        <v>6478.26</v>
      </c>
      <c r="C171" s="19">
        <v>48</v>
      </c>
      <c r="D171" s="19">
        <v>0</v>
      </c>
      <c r="E171" s="18">
        <f t="shared" si="27"/>
        <v>6478.26</v>
      </c>
      <c r="F171" s="18">
        <f t="shared" si="28"/>
        <v>0</v>
      </c>
      <c r="G171" s="18">
        <f t="shared" si="30"/>
        <v>6478.26</v>
      </c>
      <c r="H171" s="20">
        <v>61.609499999999997</v>
      </c>
      <c r="I171" s="21">
        <f t="shared" si="31"/>
        <v>112.72199999999999</v>
      </c>
      <c r="J171" s="20">
        <f t="shared" si="32"/>
        <v>1.8295999999999999</v>
      </c>
      <c r="K171" s="18">
        <f t="shared" si="29"/>
        <v>0</v>
      </c>
    </row>
    <row r="172" spans="1:93" x14ac:dyDescent="0.25">
      <c r="A172" s="38">
        <v>37043</v>
      </c>
      <c r="B172" s="39">
        <v>157391.29999999999</v>
      </c>
      <c r="C172" s="40">
        <v>48</v>
      </c>
      <c r="D172" s="40">
        <v>0</v>
      </c>
      <c r="E172" s="39">
        <f t="shared" si="27"/>
        <v>157391.29999999999</v>
      </c>
      <c r="F172" s="39">
        <f t="shared" si="28"/>
        <v>0</v>
      </c>
      <c r="G172" s="39">
        <f t="shared" si="30"/>
        <v>157391.29999999999</v>
      </c>
      <c r="H172" s="41">
        <v>65.659300000000002</v>
      </c>
      <c r="I172" s="42">
        <f t="shared" si="31"/>
        <v>112.72199999999999</v>
      </c>
      <c r="J172" s="41">
        <f t="shared" si="32"/>
        <v>1.7166999999999999</v>
      </c>
      <c r="K172" s="39">
        <f t="shared" si="29"/>
        <v>0</v>
      </c>
      <c r="L172" s="18" t="s">
        <v>29</v>
      </c>
      <c r="M172" s="18" t="s">
        <v>30</v>
      </c>
    </row>
    <row r="173" spans="1:93" x14ac:dyDescent="0.25">
      <c r="A173" s="17">
        <v>37530</v>
      </c>
      <c r="B173" s="18">
        <v>135652.17000000001</v>
      </c>
      <c r="C173" s="19">
        <v>48</v>
      </c>
      <c r="D173" s="19">
        <v>0</v>
      </c>
      <c r="E173" s="18">
        <f t="shared" si="27"/>
        <v>135652.17000000001</v>
      </c>
      <c r="F173" s="18">
        <f t="shared" si="28"/>
        <v>0</v>
      </c>
      <c r="G173" s="18">
        <f t="shared" si="30"/>
        <v>135652.17000000001</v>
      </c>
      <c r="H173" s="20">
        <v>70.087500000000006</v>
      </c>
      <c r="I173" s="21">
        <f t="shared" si="31"/>
        <v>112.72199999999999</v>
      </c>
      <c r="J173" s="20">
        <f t="shared" si="32"/>
        <v>1.6083000000000001</v>
      </c>
      <c r="K173" s="18">
        <f t="shared" si="29"/>
        <v>0</v>
      </c>
      <c r="M173" s="18" t="s">
        <v>31</v>
      </c>
    </row>
    <row r="174" spans="1:93" s="35" customFormat="1" x14ac:dyDescent="0.25">
      <c r="A174" s="33"/>
      <c r="B174" s="22"/>
      <c r="C174" s="23"/>
      <c r="D174" s="23"/>
      <c r="E174" s="22"/>
      <c r="F174" s="22"/>
      <c r="G174" s="22"/>
      <c r="H174" s="24"/>
      <c r="I174" s="25"/>
      <c r="J174" s="24"/>
      <c r="K174" s="22"/>
      <c r="L174" s="34"/>
      <c r="M174" s="34"/>
      <c r="N174" s="55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</row>
    <row r="175" spans="1:93" s="28" customFormat="1" x14ac:dyDescent="0.25">
      <c r="A175" s="26" t="s">
        <v>25</v>
      </c>
      <c r="B175" s="27">
        <f>SUM(B167:B174)</f>
        <v>564949.24</v>
      </c>
      <c r="E175" s="27">
        <f>SUM(E167:E174)</f>
        <v>564949.24</v>
      </c>
      <c r="F175" s="27">
        <f>SUM(F167:F174)</f>
        <v>0</v>
      </c>
      <c r="G175" s="27">
        <f>SUM(G167:G174)</f>
        <v>564949.24</v>
      </c>
      <c r="H175" s="30"/>
      <c r="I175" s="30"/>
      <c r="J175" s="29"/>
      <c r="K175" s="27">
        <f>SUM(K167:K174)</f>
        <v>0</v>
      </c>
      <c r="L175" s="27"/>
      <c r="M175" s="27"/>
      <c r="N175" s="54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</row>
    <row r="176" spans="1:93" s="28" customFormat="1" x14ac:dyDescent="0.25">
      <c r="A176" s="26" t="s">
        <v>26</v>
      </c>
      <c r="B176" s="31">
        <f>+B172</f>
        <v>157391.29999999999</v>
      </c>
      <c r="E176" s="31">
        <f>+E172</f>
        <v>157391.29999999999</v>
      </c>
      <c r="F176" s="31"/>
      <c r="G176" s="31">
        <f>+G172</f>
        <v>157391.29999999999</v>
      </c>
      <c r="H176" s="30"/>
      <c r="I176" s="30"/>
      <c r="J176" s="29"/>
      <c r="K176" s="27"/>
      <c r="L176" s="27"/>
      <c r="M176" s="27"/>
      <c r="N176" s="54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</row>
    <row r="177" spans="1:93" s="28" customFormat="1" x14ac:dyDescent="0.25">
      <c r="A177" s="26"/>
      <c r="B177" s="27">
        <f>+B175-B176</f>
        <v>407557.94</v>
      </c>
      <c r="E177" s="27">
        <f>+E175-E176</f>
        <v>407557.94</v>
      </c>
      <c r="F177" s="27">
        <f>+F175-F176</f>
        <v>0</v>
      </c>
      <c r="G177" s="27">
        <f>+G175-G176</f>
        <v>407557.94</v>
      </c>
      <c r="H177" s="30"/>
      <c r="I177" s="30"/>
      <c r="J177" s="29"/>
      <c r="K177" s="27"/>
      <c r="L177" s="27"/>
      <c r="M177" s="27"/>
      <c r="N177" s="54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</row>
    <row r="178" spans="1:93" s="28" customFormat="1" x14ac:dyDescent="0.25">
      <c r="A178" s="26" t="s">
        <v>18</v>
      </c>
      <c r="B178" s="31">
        <f>+B179-B177</f>
        <v>-0.94000000000232831</v>
      </c>
      <c r="E178" s="27"/>
      <c r="F178" s="27"/>
      <c r="G178" s="27"/>
      <c r="H178" s="30"/>
      <c r="I178" s="30"/>
      <c r="J178" s="29"/>
      <c r="K178" s="27"/>
      <c r="L178" s="27"/>
      <c r="M178" s="27"/>
      <c r="N178" s="54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</row>
    <row r="179" spans="1:93" s="28" customFormat="1" ht="15.75" thickBot="1" x14ac:dyDescent="0.3">
      <c r="A179" s="26" t="s">
        <v>19</v>
      </c>
      <c r="B179" s="32">
        <f>+'[1]RES DEP'!D14</f>
        <v>407557</v>
      </c>
      <c r="E179" s="27"/>
      <c r="F179" s="27"/>
      <c r="G179" s="27"/>
      <c r="H179" s="30"/>
      <c r="I179" s="30"/>
      <c r="J179" s="29"/>
      <c r="K179" s="27"/>
      <c r="L179" s="27"/>
      <c r="M179" s="27"/>
      <c r="N179" s="54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</row>
    <row r="180" spans="1:93" s="35" customFormat="1" ht="15.75" thickTop="1" x14ac:dyDescent="0.25">
      <c r="A180" s="33"/>
      <c r="B180" s="34"/>
      <c r="E180" s="34"/>
      <c r="F180" s="34"/>
      <c r="G180" s="34"/>
      <c r="H180" s="43"/>
      <c r="I180" s="43"/>
      <c r="J180" s="44"/>
      <c r="K180" s="34"/>
      <c r="L180" s="34"/>
      <c r="M180" s="34"/>
      <c r="N180" s="55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</row>
    <row r="198" spans="1:1" x14ac:dyDescent="0.25">
      <c r="A198" s="45" t="s">
        <v>27</v>
      </c>
    </row>
  </sheetData>
  <mergeCells count="3">
    <mergeCell ref="C5:D5"/>
    <mergeCell ref="E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DEPON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QMContabilidad6</cp:lastModifiedBy>
  <dcterms:created xsi:type="dcterms:W3CDTF">2017-07-11T15:42:37Z</dcterms:created>
  <dcterms:modified xsi:type="dcterms:W3CDTF">2017-07-14T22:31:59Z</dcterms:modified>
</cp:coreProperties>
</file>