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65" windowWidth="18540" windowHeight="7290" tabRatio="613"/>
  </bookViews>
  <sheets>
    <sheet name="FACTURACION" sheetId="14" r:id="rId1"/>
    <sheet name="SINDICATO" sheetId="8" r:id="rId2"/>
    <sheet name="FORMATO NOMINA" sheetId="4" state="hidden" r:id="rId3"/>
    <sheet name="Hoja1" sheetId="5" state="hidden" r:id="rId4"/>
    <sheet name="Hoja2" sheetId="9" state="hidden" r:id="rId5"/>
    <sheet name="Hoja3" sheetId="10" state="hidden" r:id="rId6"/>
    <sheet name="BANCOS" sheetId="15" r:id="rId7"/>
    <sheet name="POLIZA" sheetId="16" r:id="rId8"/>
  </sheets>
  <definedNames>
    <definedName name="_xlnm._FilterDatabase" localSheetId="2" hidden="1">'FORMATO NOMINA'!$A$5:$AH$64</definedName>
    <definedName name="_xlnm.Print_Area" localSheetId="0">FACTURACION!$A$1:$B$17</definedName>
    <definedName name="_xlnm.Print_Area" localSheetId="1">SINDICATO!$A$1:$J$17</definedName>
  </definedNames>
  <calcPr calcId="124519"/>
</workbook>
</file>

<file path=xl/calcChain.xml><?xml version="1.0" encoding="utf-8"?>
<calcChain xmlns="http://schemas.openxmlformats.org/spreadsheetml/2006/main">
  <c r="B11" i="16"/>
  <c r="B9"/>
  <c r="D13" i="15"/>
  <c r="B15" i="14"/>
  <c r="E15" i="8"/>
  <c r="F15" s="1"/>
  <c r="I15" s="1"/>
  <c r="J15" s="1"/>
  <c r="C13" i="15" s="1"/>
  <c r="D17" i="8"/>
  <c r="G17"/>
  <c r="H17"/>
  <c r="C17"/>
  <c r="D9" i="15"/>
  <c r="D10"/>
  <c r="D11"/>
  <c r="D12"/>
  <c r="B11" i="14"/>
  <c r="B12"/>
  <c r="B13"/>
  <c r="B14"/>
  <c r="C15" l="1"/>
  <c r="E15" s="1"/>
  <c r="F15" s="1"/>
  <c r="G15" s="1"/>
  <c r="E14" i="8"/>
  <c r="B14" i="16"/>
  <c r="A4" i="15"/>
  <c r="A3"/>
  <c r="B4" i="14"/>
  <c r="B3"/>
  <c r="F14" i="8" l="1"/>
  <c r="I14" s="1"/>
  <c r="J14" s="1"/>
  <c r="C12" i="15" s="1"/>
  <c r="C14" i="14"/>
  <c r="E14" s="1"/>
  <c r="F14" s="1"/>
  <c r="G14" s="1"/>
  <c r="B15" i="16"/>
  <c r="B16" s="1"/>
  <c r="E13" i="8"/>
  <c r="C13" i="14" s="1"/>
  <c r="F13" i="8" l="1"/>
  <c r="I13" l="1"/>
  <c r="E13" i="14"/>
  <c r="F13" s="1"/>
  <c r="G13" s="1"/>
  <c r="J13" i="8" l="1"/>
  <c r="C11" i="15" s="1"/>
  <c r="E11" i="8"/>
  <c r="E12"/>
  <c r="C12" i="14" s="1"/>
  <c r="C11" l="1"/>
  <c r="C17" s="1"/>
  <c r="E17" i="8"/>
  <c r="E12" i="14"/>
  <c r="F11" i="8"/>
  <c r="F17" s="1"/>
  <c r="F12"/>
  <c r="I12" s="1"/>
  <c r="E11" i="14" l="1"/>
  <c r="E17" s="1"/>
  <c r="I11" i="8"/>
  <c r="I17" s="1"/>
  <c r="F12" i="14"/>
  <c r="G12" s="1"/>
  <c r="J12" i="8"/>
  <c r="C10" i="15" s="1"/>
  <c r="F11" i="14" l="1"/>
  <c r="J11" i="8"/>
  <c r="AR102" i="4"/>
  <c r="AQ102"/>
  <c r="AR98"/>
  <c r="AQ98"/>
  <c r="AR96"/>
  <c r="AQ96"/>
  <c r="AR94"/>
  <c r="AQ94"/>
  <c r="AR93"/>
  <c r="AQ93"/>
  <c r="AR90"/>
  <c r="AQ90"/>
  <c r="AR89"/>
  <c r="AQ89"/>
  <c r="AR87"/>
  <c r="AQ87"/>
  <c r="AR85"/>
  <c r="AQ85"/>
  <c r="AR83"/>
  <c r="AQ83"/>
  <c r="AR82"/>
  <c r="AQ82"/>
  <c r="AR81"/>
  <c r="AQ81"/>
  <c r="AR77"/>
  <c r="AQ77"/>
  <c r="AR76"/>
  <c r="AQ76"/>
  <c r="AR73"/>
  <c r="AQ73"/>
  <c r="AR72"/>
  <c r="AQ72"/>
  <c r="AR71"/>
  <c r="AQ71"/>
  <c r="AR70"/>
  <c r="AQ70"/>
  <c r="AR69"/>
  <c r="AQ69"/>
  <c r="AP103"/>
  <c r="AP104"/>
  <c r="AP105"/>
  <c r="AP106"/>
  <c r="AP93"/>
  <c r="AP94"/>
  <c r="AP95"/>
  <c r="AP96"/>
  <c r="AP97"/>
  <c r="AP98"/>
  <c r="AP99"/>
  <c r="AP100"/>
  <c r="AP101"/>
  <c r="AP102"/>
  <c r="AP70"/>
  <c r="AP71"/>
  <c r="AP72"/>
  <c r="AP73"/>
  <c r="AP74"/>
  <c r="AP75"/>
  <c r="AP76"/>
  <c r="AP77"/>
  <c r="AP78"/>
  <c r="AP79"/>
  <c r="AP80"/>
  <c r="AP81"/>
  <c r="AP82"/>
  <c r="AP83"/>
  <c r="AP84"/>
  <c r="AP85"/>
  <c r="AP86"/>
  <c r="AP87"/>
  <c r="AP88"/>
  <c r="AP89"/>
  <c r="AP90"/>
  <c r="AP91"/>
  <c r="AP92"/>
  <c r="AP69"/>
  <c r="AJ7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69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H97"/>
  <c r="K44"/>
  <c r="W44" s="1"/>
  <c r="G100"/>
  <c r="K100" s="1"/>
  <c r="G11" i="14" l="1"/>
  <c r="G17" s="1"/>
  <c r="B17" i="16" s="1"/>
  <c r="B18" s="1"/>
  <c r="F17" i="14"/>
  <c r="C9" i="15"/>
  <c r="C15" s="1"/>
  <c r="C18" s="1"/>
  <c r="J17" i="8"/>
  <c r="W100" i="4"/>
  <c r="X100"/>
  <c r="X44"/>
  <c r="Y44" s="1"/>
  <c r="G71"/>
  <c r="G74"/>
  <c r="G88"/>
  <c r="G91"/>
  <c r="G92"/>
  <c r="G75"/>
  <c r="G84"/>
  <c r="G105"/>
  <c r="G99"/>
  <c r="G101"/>
  <c r="G76"/>
  <c r="G79"/>
  <c r="G93"/>
  <c r="G77"/>
  <c r="G104"/>
  <c r="G90"/>
  <c r="G72"/>
  <c r="G102"/>
  <c r="G89"/>
  <c r="G87"/>
  <c r="G73"/>
  <c r="G70"/>
  <c r="G83"/>
  <c r="G98"/>
  <c r="G82"/>
  <c r="G80"/>
  <c r="G69"/>
  <c r="K23"/>
  <c r="X23" s="1"/>
  <c r="K43"/>
  <c r="X43" s="1"/>
  <c r="Y100" l="1"/>
  <c r="W43"/>
  <c r="Y43" s="1"/>
  <c r="W23"/>
  <c r="Y23" s="1"/>
  <c r="K52"/>
  <c r="X52" s="1"/>
  <c r="W52" l="1"/>
  <c r="Y52" s="1"/>
  <c r="K95"/>
  <c r="X95" s="1"/>
  <c r="K80"/>
  <c r="X80" s="1"/>
  <c r="W80" l="1"/>
  <c r="Y80" s="1"/>
  <c r="W95"/>
  <c r="Y95" s="1"/>
  <c r="G66"/>
  <c r="K24" l="1"/>
  <c r="X24" s="1"/>
  <c r="K63"/>
  <c r="X63" s="1"/>
  <c r="W24" l="1"/>
  <c r="Y24" s="1"/>
  <c r="W63"/>
  <c r="Y63" s="1"/>
  <c r="K55" l="1"/>
  <c r="W55" s="1"/>
  <c r="K25"/>
  <c r="X25" s="1"/>
  <c r="X55" l="1"/>
  <c r="Y55" s="1"/>
  <c r="Z55"/>
  <c r="W25"/>
  <c r="Y25" s="1"/>
  <c r="J66" l="1"/>
  <c r="K103" l="1"/>
  <c r="W103" s="1"/>
  <c r="K78"/>
  <c r="W78" s="1"/>
  <c r="K26"/>
  <c r="X26" s="1"/>
  <c r="X78" l="1"/>
  <c r="Y78" s="1"/>
  <c r="X103"/>
  <c r="Y103" s="1"/>
  <c r="W26"/>
  <c r="Y26" s="1"/>
  <c r="K97" l="1"/>
  <c r="W97" s="1"/>
  <c r="Y97" s="1"/>
  <c r="X97" l="1"/>
  <c r="K62"/>
  <c r="X62" s="1"/>
  <c r="W62" l="1"/>
  <c r="Y62" s="1"/>
  <c r="AB132" l="1"/>
  <c r="K132"/>
  <c r="Z132" s="1"/>
  <c r="AB45"/>
  <c r="AB15"/>
  <c r="AC132" l="1"/>
  <c r="W132"/>
  <c r="X132"/>
  <c r="K45"/>
  <c r="K15"/>
  <c r="Y132" l="1"/>
  <c r="X45"/>
  <c r="W45"/>
  <c r="Z45"/>
  <c r="AC45" s="1"/>
  <c r="W15"/>
  <c r="X15"/>
  <c r="Z15"/>
  <c r="AC15" s="1"/>
  <c r="Y45" l="1"/>
  <c r="Y15"/>
  <c r="K37"/>
  <c r="Z37" s="1"/>
  <c r="AB37"/>
  <c r="AB74"/>
  <c r="K74"/>
  <c r="Z74" s="1"/>
  <c r="K58"/>
  <c r="W58" s="1"/>
  <c r="AB58"/>
  <c r="AC37" l="1"/>
  <c r="W37"/>
  <c r="X37"/>
  <c r="AC74"/>
  <c r="W74"/>
  <c r="X74"/>
  <c r="Z58"/>
  <c r="AC58" s="1"/>
  <c r="X58"/>
  <c r="Y58" s="1"/>
  <c r="AB28"/>
  <c r="K28"/>
  <c r="K86"/>
  <c r="W86" s="1"/>
  <c r="Y74" l="1"/>
  <c r="Y37"/>
  <c r="Z28"/>
  <c r="AC28" s="1"/>
  <c r="W28"/>
  <c r="X28"/>
  <c r="Y86"/>
  <c r="Z86"/>
  <c r="AC86" s="1"/>
  <c r="X86"/>
  <c r="Y28" l="1"/>
  <c r="AF28" s="1"/>
  <c r="AB49" l="1"/>
  <c r="K49"/>
  <c r="W49" s="1"/>
  <c r="Z49" l="1"/>
  <c r="AC49" s="1"/>
  <c r="X49"/>
  <c r="Y49" s="1"/>
  <c r="AB22" l="1"/>
  <c r="AB27"/>
  <c r="AB29"/>
  <c r="AB30"/>
  <c r="AB31"/>
  <c r="AB79"/>
  <c r="AB32"/>
  <c r="AB33"/>
  <c r="K22"/>
  <c r="W22" s="1"/>
  <c r="K29"/>
  <c r="X29" s="1"/>
  <c r="W29" l="1"/>
  <c r="Y29" s="1"/>
  <c r="Z22"/>
  <c r="AC22" s="1"/>
  <c r="Z29"/>
  <c r="AC29" s="1"/>
  <c r="X22"/>
  <c r="Y22" s="1"/>
  <c r="K33" l="1"/>
  <c r="Z33" l="1"/>
  <c r="AC33" s="1"/>
  <c r="W33"/>
  <c r="X33"/>
  <c r="Y33" l="1"/>
  <c r="K79"/>
  <c r="W79" l="1"/>
  <c r="X79"/>
  <c r="Z79"/>
  <c r="AC79" s="1"/>
  <c r="Y79" l="1"/>
  <c r="AB61" l="1"/>
  <c r="K61"/>
  <c r="K30"/>
  <c r="AB21"/>
  <c r="K21"/>
  <c r="Z21" s="1"/>
  <c r="AB47"/>
  <c r="K47"/>
  <c r="Z30" l="1"/>
  <c r="AC30" s="1"/>
  <c r="W30"/>
  <c r="X30"/>
  <c r="W61"/>
  <c r="Z61"/>
  <c r="AC61" s="1"/>
  <c r="X47"/>
  <c r="Z47"/>
  <c r="AC47" s="1"/>
  <c r="X61"/>
  <c r="X21"/>
  <c r="W21"/>
  <c r="AC21"/>
  <c r="W47"/>
  <c r="AB51"/>
  <c r="K51"/>
  <c r="Z51" s="1"/>
  <c r="Y30" l="1"/>
  <c r="AF30" s="1"/>
  <c r="Y61"/>
  <c r="Y47"/>
  <c r="Y21"/>
  <c r="AC51"/>
  <c r="W51"/>
  <c r="X51"/>
  <c r="Y51" l="1"/>
  <c r="AF61" l="1"/>
  <c r="AF21" l="1"/>
  <c r="AF47"/>
  <c r="AB56"/>
  <c r="K85" l="1"/>
  <c r="X85" l="1"/>
  <c r="Z85"/>
  <c r="AB85"/>
  <c r="AC85" l="1"/>
  <c r="W85"/>
  <c r="Y85" s="1"/>
  <c r="AF85" s="1"/>
  <c r="AB20" l="1"/>
  <c r="K20"/>
  <c r="W20" l="1"/>
  <c r="Z20"/>
  <c r="AC20" s="1"/>
  <c r="X20"/>
  <c r="Y20" l="1"/>
  <c r="AF20" l="1"/>
  <c r="AB13" l="1"/>
  <c r="AB50"/>
  <c r="K13" l="1"/>
  <c r="Z13" s="1"/>
  <c r="AB48"/>
  <c r="K48"/>
  <c r="Z48" s="1"/>
  <c r="W48" l="1"/>
  <c r="AC48"/>
  <c r="AC13"/>
  <c r="W13"/>
  <c r="X13"/>
  <c r="X48"/>
  <c r="Y13" l="1"/>
  <c r="AF13" s="1"/>
  <c r="Y48"/>
  <c r="AF48" s="1"/>
  <c r="AF112" l="1"/>
  <c r="K31"/>
  <c r="X31" l="1"/>
  <c r="Z31"/>
  <c r="AC31" s="1"/>
  <c r="W31"/>
  <c r="AB57"/>
  <c r="K57" l="1"/>
  <c r="Z57" s="1"/>
  <c r="Y31"/>
  <c r="X57" l="1"/>
  <c r="W57"/>
  <c r="AC57"/>
  <c r="Y57" l="1"/>
  <c r="AF57" s="1"/>
  <c r="AB18" l="1"/>
  <c r="K93" l="1"/>
  <c r="X93" l="1"/>
  <c r="Z93"/>
  <c r="K18"/>
  <c r="AB105"/>
  <c r="AB64"/>
  <c r="AB104"/>
  <c r="AB60"/>
  <c r="AB59"/>
  <c r="AB101"/>
  <c r="AB99"/>
  <c r="AB54"/>
  <c r="AB53"/>
  <c r="AB92"/>
  <c r="AB91"/>
  <c r="AB46"/>
  <c r="AB88"/>
  <c r="AB42"/>
  <c r="AB41"/>
  <c r="AB40"/>
  <c r="AB84"/>
  <c r="AB39"/>
  <c r="AB38"/>
  <c r="AB36"/>
  <c r="AB35"/>
  <c r="AB34"/>
  <c r="AB19"/>
  <c r="AB75"/>
  <c r="AB17"/>
  <c r="AB16"/>
  <c r="AB14"/>
  <c r="AB12"/>
  <c r="AB10"/>
  <c r="AB11"/>
  <c r="AB9"/>
  <c r="AB8"/>
  <c r="AB7"/>
  <c r="X18" l="1"/>
  <c r="Z18"/>
  <c r="AC18" s="1"/>
  <c r="W18"/>
  <c r="AB93"/>
  <c r="Y18" l="1"/>
  <c r="AF18" s="1"/>
  <c r="AC93"/>
  <c r="W93"/>
  <c r="Y93" s="1"/>
  <c r="AF93" s="1"/>
  <c r="K92"/>
  <c r="X92" l="1"/>
  <c r="Z92"/>
  <c r="AC92" s="1"/>
  <c r="AA66"/>
  <c r="W92"/>
  <c r="K69"/>
  <c r="AE66"/>
  <c r="AD66"/>
  <c r="S66"/>
  <c r="R66"/>
  <c r="L66"/>
  <c r="I66"/>
  <c r="H66"/>
  <c r="K50"/>
  <c r="K105"/>
  <c r="K104"/>
  <c r="K102"/>
  <c r="K60"/>
  <c r="K101"/>
  <c r="K56"/>
  <c r="Z56" s="1"/>
  <c r="K99"/>
  <c r="K98"/>
  <c r="K96"/>
  <c r="K54"/>
  <c r="K53"/>
  <c r="K94"/>
  <c r="K91"/>
  <c r="K46"/>
  <c r="K90"/>
  <c r="K89"/>
  <c r="K88"/>
  <c r="K87"/>
  <c r="K42"/>
  <c r="K41"/>
  <c r="K40"/>
  <c r="K84"/>
  <c r="K83"/>
  <c r="K82"/>
  <c r="K81"/>
  <c r="K39"/>
  <c r="K38"/>
  <c r="K36"/>
  <c r="K35"/>
  <c r="K34"/>
  <c r="K32"/>
  <c r="K77"/>
  <c r="K76"/>
  <c r="K75"/>
  <c r="K17"/>
  <c r="K73"/>
  <c r="K16"/>
  <c r="K72"/>
  <c r="K12"/>
  <c r="K71"/>
  <c r="K11"/>
  <c r="K9"/>
  <c r="K70"/>
  <c r="K8"/>
  <c r="AB87" l="1"/>
  <c r="K27"/>
  <c r="W32"/>
  <c r="X32"/>
  <c r="Z32"/>
  <c r="AC32" s="1"/>
  <c r="X46"/>
  <c r="Z46"/>
  <c r="AC46" s="1"/>
  <c r="X39"/>
  <c r="Z39"/>
  <c r="AC39" s="1"/>
  <c r="X35"/>
  <c r="Z35"/>
  <c r="AC35" s="1"/>
  <c r="X36"/>
  <c r="Z36"/>
  <c r="X42"/>
  <c r="Z42"/>
  <c r="AC42" s="1"/>
  <c r="X17"/>
  <c r="Z17"/>
  <c r="X34"/>
  <c r="Z34"/>
  <c r="X38"/>
  <c r="Z38"/>
  <c r="X40"/>
  <c r="Z40"/>
  <c r="AC40" s="1"/>
  <c r="X41"/>
  <c r="Z41"/>
  <c r="X11"/>
  <c r="Z11"/>
  <c r="AC11" s="1"/>
  <c r="X8"/>
  <c r="Z8"/>
  <c r="AC8" s="1"/>
  <c r="X9"/>
  <c r="Z9"/>
  <c r="AC9" s="1"/>
  <c r="X16"/>
  <c r="Z16"/>
  <c r="AC16" s="1"/>
  <c r="X71"/>
  <c r="Z71"/>
  <c r="X91"/>
  <c r="Z91"/>
  <c r="AC91" s="1"/>
  <c r="X75"/>
  <c r="Z75"/>
  <c r="AC75" s="1"/>
  <c r="X72"/>
  <c r="Z72"/>
  <c r="X89"/>
  <c r="Z89"/>
  <c r="X87"/>
  <c r="Z87"/>
  <c r="X73"/>
  <c r="Z73"/>
  <c r="X70"/>
  <c r="Z70"/>
  <c r="X81"/>
  <c r="Z81"/>
  <c r="X76"/>
  <c r="Z76"/>
  <c r="X88"/>
  <c r="Z88"/>
  <c r="AC88" s="1"/>
  <c r="X84"/>
  <c r="Z84"/>
  <c r="AC84" s="1"/>
  <c r="X12"/>
  <c r="Z12"/>
  <c r="AC12" s="1"/>
  <c r="X94"/>
  <c r="Z94"/>
  <c r="X54"/>
  <c r="Z54"/>
  <c r="X102"/>
  <c r="Z102"/>
  <c r="X99"/>
  <c r="Z99"/>
  <c r="AC99" s="1"/>
  <c r="X60"/>
  <c r="Z60"/>
  <c r="AC60" s="1"/>
  <c r="X105"/>
  <c r="Z105"/>
  <c r="AC105" s="1"/>
  <c r="X53"/>
  <c r="Z53"/>
  <c r="AC53" s="1"/>
  <c r="X98"/>
  <c r="Z98"/>
  <c r="X101"/>
  <c r="Z101"/>
  <c r="AC101" s="1"/>
  <c r="X96"/>
  <c r="Z96"/>
  <c r="X104"/>
  <c r="Z104"/>
  <c r="AC104" s="1"/>
  <c r="W50"/>
  <c r="Z50"/>
  <c r="AC50" s="1"/>
  <c r="X90"/>
  <c r="Z90"/>
  <c r="X83"/>
  <c r="Z83"/>
  <c r="X82"/>
  <c r="Z82"/>
  <c r="X77"/>
  <c r="Z77"/>
  <c r="X56"/>
  <c r="X50"/>
  <c r="K14"/>
  <c r="Z14" s="1"/>
  <c r="K59"/>
  <c r="K64"/>
  <c r="K10"/>
  <c r="W10" s="1"/>
  <c r="T66"/>
  <c r="K19"/>
  <c r="Y92"/>
  <c r="AF92" s="1"/>
  <c r="AB82"/>
  <c r="AC56"/>
  <c r="W91"/>
  <c r="AB76"/>
  <c r="U66"/>
  <c r="W39"/>
  <c r="AB72"/>
  <c r="W42"/>
  <c r="W88"/>
  <c r="AF31"/>
  <c r="W9"/>
  <c r="W99"/>
  <c r="W60"/>
  <c r="W16"/>
  <c r="AB83"/>
  <c r="W104"/>
  <c r="AB81"/>
  <c r="W8"/>
  <c r="W12"/>
  <c r="W84"/>
  <c r="K7"/>
  <c r="AB71"/>
  <c r="AB77"/>
  <c r="AB94"/>
  <c r="AB70"/>
  <c r="W11"/>
  <c r="W101"/>
  <c r="AB73"/>
  <c r="AF51"/>
  <c r="W75"/>
  <c r="W40"/>
  <c r="AB89"/>
  <c r="AB90"/>
  <c r="AB102"/>
  <c r="W35"/>
  <c r="W53"/>
  <c r="AB96"/>
  <c r="AB98"/>
  <c r="W46"/>
  <c r="W56"/>
  <c r="W105"/>
  <c r="W27" l="1"/>
  <c r="Z27"/>
  <c r="AC27" s="1"/>
  <c r="X27"/>
  <c r="Y32"/>
  <c r="Y11"/>
  <c r="AF11" s="1"/>
  <c r="Y60"/>
  <c r="AF60" s="1"/>
  <c r="Y105"/>
  <c r="AF105" s="1"/>
  <c r="Y12"/>
  <c r="AF12" s="1"/>
  <c r="Y46"/>
  <c r="AF46" s="1"/>
  <c r="Y35"/>
  <c r="AF35" s="1"/>
  <c r="Y84"/>
  <c r="AF84" s="1"/>
  <c r="Y39"/>
  <c r="AF39" s="1"/>
  <c r="X19"/>
  <c r="Z19"/>
  <c r="AC19" s="1"/>
  <c r="Z10"/>
  <c r="AC10" s="1"/>
  <c r="X7"/>
  <c r="Z7"/>
  <c r="AC7" s="1"/>
  <c r="X64"/>
  <c r="Z64"/>
  <c r="AC64" s="1"/>
  <c r="Y104"/>
  <c r="AF104" s="1"/>
  <c r="X59"/>
  <c r="Z59"/>
  <c r="AC59" s="1"/>
  <c r="X14"/>
  <c r="W14"/>
  <c r="W69"/>
  <c r="X69" s="1"/>
  <c r="Y50"/>
  <c r="AF50" s="1"/>
  <c r="X10"/>
  <c r="W59"/>
  <c r="AC14"/>
  <c r="W64"/>
  <c r="W19"/>
  <c r="AF79"/>
  <c r="Y88"/>
  <c r="AF88" s="1"/>
  <c r="Y40"/>
  <c r="AF40" s="1"/>
  <c r="Y16"/>
  <c r="AF16" s="1"/>
  <c r="Y8"/>
  <c r="AF8" s="1"/>
  <c r="Y91"/>
  <c r="AF91" s="1"/>
  <c r="Y42"/>
  <c r="AF42" s="1"/>
  <c r="Y75"/>
  <c r="AF75" s="1"/>
  <c r="Y99"/>
  <c r="AF99" s="1"/>
  <c r="Y101"/>
  <c r="AF101" s="1"/>
  <c r="Y53"/>
  <c r="AF53" s="1"/>
  <c r="Y9"/>
  <c r="AF9" s="1"/>
  <c r="Y56"/>
  <c r="AF56" s="1"/>
  <c r="AC77"/>
  <c r="AC102"/>
  <c r="AC98"/>
  <c r="AC82"/>
  <c r="AC81"/>
  <c r="AC87"/>
  <c r="AC83"/>
  <c r="AC94"/>
  <c r="AC72"/>
  <c r="AC70"/>
  <c r="AC89"/>
  <c r="AC73"/>
  <c r="AC76"/>
  <c r="AC71"/>
  <c r="AC90"/>
  <c r="AC96"/>
  <c r="AB66"/>
  <c r="W82"/>
  <c r="Y82" s="1"/>
  <c r="AF82" s="1"/>
  <c r="W83"/>
  <c r="Y83" s="1"/>
  <c r="AF83" s="1"/>
  <c r="W98"/>
  <c r="Y98" s="1"/>
  <c r="AF98" s="1"/>
  <c r="W76"/>
  <c r="Y76" s="1"/>
  <c r="AF76" s="1"/>
  <c r="W34"/>
  <c r="AC34"/>
  <c r="AC17"/>
  <c r="AC54"/>
  <c r="W38"/>
  <c r="AC38"/>
  <c r="W36"/>
  <c r="AC36"/>
  <c r="W41"/>
  <c r="AC41"/>
  <c r="W72"/>
  <c r="Y72" s="1"/>
  <c r="AF72" s="1"/>
  <c r="W17"/>
  <c r="W89"/>
  <c r="Y89" s="1"/>
  <c r="AF89" s="1"/>
  <c r="W90"/>
  <c r="Y90" s="1"/>
  <c r="AF90" s="1"/>
  <c r="W81"/>
  <c r="Y81" s="1"/>
  <c r="AF81" s="1"/>
  <c r="W77"/>
  <c r="Y77" s="1"/>
  <c r="AF77" s="1"/>
  <c r="W71"/>
  <c r="Y71" s="1"/>
  <c r="AF71" s="1"/>
  <c r="O66"/>
  <c r="W87"/>
  <c r="Y87" s="1"/>
  <c r="AF87" s="1"/>
  <c r="W94"/>
  <c r="Y94" s="1"/>
  <c r="AF94" s="1"/>
  <c r="W102"/>
  <c r="Y102" s="1"/>
  <c r="AF102" s="1"/>
  <c r="P66"/>
  <c r="Q66"/>
  <c r="W7"/>
  <c r="W54"/>
  <c r="W73"/>
  <c r="Y73" s="1"/>
  <c r="AF73" s="1"/>
  <c r="W70"/>
  <c r="Y70" s="1"/>
  <c r="AF70" s="1"/>
  <c r="W96"/>
  <c r="Y96" s="1"/>
  <c r="AF96" s="1"/>
  <c r="Y27" l="1"/>
  <c r="AF27" s="1"/>
  <c r="Y64"/>
  <c r="AF64" s="1"/>
  <c r="Y19"/>
  <c r="AF19" s="1"/>
  <c r="Y14"/>
  <c r="AF14" s="1"/>
  <c r="Y59"/>
  <c r="AF59" s="1"/>
  <c r="Y69"/>
  <c r="Z69"/>
  <c r="AC69" s="1"/>
  <c r="AC110" s="1"/>
  <c r="AC111" s="1"/>
  <c r="Y10"/>
  <c r="AF10" s="1"/>
  <c r="AF32"/>
  <c r="Y17"/>
  <c r="AF17" s="1"/>
  <c r="Y36"/>
  <c r="Y34"/>
  <c r="AF34" s="1"/>
  <c r="Y54"/>
  <c r="AF54" s="1"/>
  <c r="Y38"/>
  <c r="AF38" s="1"/>
  <c r="Y41"/>
  <c r="AF41" s="1"/>
  <c r="V66"/>
  <c r="Y7"/>
  <c r="AF7" s="1"/>
  <c r="K66" l="1"/>
  <c r="Z66"/>
  <c r="X66"/>
  <c r="W66" l="1"/>
  <c r="AC66"/>
  <c r="Y66" l="1"/>
  <c r="AF66"/>
  <c r="AC67"/>
  <c r="AC68" s="1"/>
</calcChain>
</file>

<file path=xl/sharedStrings.xml><?xml version="1.0" encoding="utf-8"?>
<sst xmlns="http://schemas.openxmlformats.org/spreadsheetml/2006/main" count="827" uniqueCount="477">
  <si>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</si>
  <si>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</si>
  <si>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</si>
  <si>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</si>
  <si>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</si>
  <si>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</si>
  <si>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</si>
  <si>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</si>
  <si>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</si>
  <si>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</si>
  <si>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</si>
  <si>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</si>
  <si>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</si>
  <si>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</si>
  <si>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</si>
  <si>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</si>
  <si>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</si>
  <si>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</si>
  <si>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</si>
  <si>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</si>
  <si>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</si>
  <si>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</si>
  <si>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</si>
  <si>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</si>
  <si>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</si>
  <si>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</si>
  <si>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</si>
  <si>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</si>
  <si>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</si>
  <si>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</si>
  <si>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</si>
  <si>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</si>
  <si>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</si>
  <si>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</si>
  <si>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</si>
  <si>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</si>
  <si>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</si>
  <si>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</si>
  <si>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</si>
  <si>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</si>
  <si>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</si>
  <si>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</si>
  <si>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</si>
  <si>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</si>
  <si>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</si>
  <si>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</si>
  <si>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</si>
  <si>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</si>
  <si>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</si>
  <si>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</si>
  <si>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</si>
  <si>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</si>
  <si>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</si>
  <si>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</si>
  <si>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</si>
  <si>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</si>
  <si>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</si>
  <si>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</si>
  <si>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</si>
  <si>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</si>
  <si>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</si>
  <si>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</si>
  <si>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</si>
  <si>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</si>
  <si>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</si>
  <si>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</si>
  <si>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</si>
  <si>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</si>
  <si>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</si>
  <si>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</si>
  <si>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</si>
  <si>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</si>
  <si>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</si>
  <si>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</si>
  <si>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</si>
  <si>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</si>
  <si>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</si>
  <si>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</si>
  <si>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</si>
  <si>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</si>
  <si>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</si>
  <si>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</si>
  <si>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</si>
  <si>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</si>
  <si>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</si>
  <si>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</si>
  <si>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</si>
  <si>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</si>
  <si>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</si>
  <si>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</si>
  <si>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</si>
  <si>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</si>
  <si>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</si>
  <si>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</si>
  <si>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</si>
  <si>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</si>
  <si>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</si>
  <si>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</si>
  <si>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</si>
  <si>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</si>
  <si>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</si>
  <si>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</si>
  <si>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</si>
  <si>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</si>
  <si>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</si>
  <si>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</si>
  <si>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</si>
  <si>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</si>
  <si>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</si>
  <si>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</si>
  <si>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</si>
  <si>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</si>
  <si>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</si>
  <si>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</si>
  <si>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</si>
  <si>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</si>
  <si>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</si>
  <si>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</si>
  <si>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</si>
  <si>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</si>
  <si>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</si>
  <si>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</si>
  <si>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</si>
  <si>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</si>
  <si>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</si>
  <si>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</si>
  <si>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NUÑEZ DE JESUS JOSE DANIEL</t>
  </si>
  <si>
    <t>RIVERA AGUILAR GABRIEL</t>
  </si>
  <si>
    <t>CASTILLO ORDOÑEZ JORGE</t>
  </si>
  <si>
    <t>FECHA DE INICIO</t>
  </si>
  <si>
    <t>ANAEL</t>
  </si>
  <si>
    <t>ARTURO</t>
  </si>
  <si>
    <t>COACH</t>
  </si>
  <si>
    <t>ADMON VENTAS</t>
  </si>
  <si>
    <t>MOISES</t>
  </si>
  <si>
    <t>CUENTA</t>
  </si>
  <si>
    <t>OBSERVACIONES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</si>
  <si>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</si>
  <si>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</si>
  <si>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</si>
  <si>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</si>
  <si>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</si>
  <si>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</si>
  <si>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</si>
  <si>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</si>
  <si>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</si>
  <si>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</si>
  <si>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</si>
  <si>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</si>
  <si>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</si>
  <si>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</si>
  <si>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</si>
  <si>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</si>
  <si>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</si>
  <si>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</si>
  <si>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</si>
  <si>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</si>
  <si>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</si>
  <si>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</si>
  <si>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</si>
  <si>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</si>
  <si>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</si>
  <si>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</si>
  <si>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</si>
  <si>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</si>
  <si>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</si>
  <si>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</si>
  <si>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</si>
  <si>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</si>
  <si>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</si>
  <si>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</si>
  <si>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HP16</t>
  </si>
  <si>
    <t>JEFE DE TALLER</t>
  </si>
  <si>
    <t>REYES ARMADILLO JORGE ANDRES</t>
  </si>
  <si>
    <t>FALTAS</t>
  </si>
  <si>
    <t>GUERRERO GOMEZ MARVIN NOE</t>
  </si>
  <si>
    <t>SOLORZANO LUNA MARIANA</t>
  </si>
  <si>
    <t>MATILDE SANTIAGO URIEL</t>
  </si>
  <si>
    <t>CORTES ORTIZ JOSE DAVID</t>
  </si>
  <si>
    <t>SIFONTES SARDUA DAYAN JESUS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</si>
  <si>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</si>
  <si>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</si>
  <si>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</si>
  <si>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</si>
  <si>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</si>
  <si>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</si>
  <si>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</si>
  <si>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</si>
  <si>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</si>
  <si>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</si>
  <si>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</si>
  <si>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</si>
  <si>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</si>
  <si>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</si>
  <si>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</si>
  <si>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</si>
  <si>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</si>
  <si>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</si>
  <si>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</si>
  <si>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</si>
  <si>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</si>
  <si>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</si>
  <si>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</si>
  <si>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</si>
  <si>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</si>
  <si>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</si>
  <si>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COACH BDC</t>
  </si>
  <si>
    <t>BAJA</t>
  </si>
  <si>
    <t>CUENTA EN TRAMITE</t>
  </si>
  <si>
    <t>NUEVO INGRESO 10/10/2016 PAGAR 2 DIAS LABORADOS. SUELDO SEMANAL $739.23</t>
  </si>
  <si>
    <t>MUÑOZ RODRIGUEZ CONRADO ISRAEL</t>
  </si>
  <si>
    <t>NUEVO INGRESO 05/10/2016 SUELDO SEMANAL $1026.69</t>
  </si>
  <si>
    <t>Periodo Semana 41</t>
  </si>
  <si>
    <t>05/10/2016 AL 11/10/2016</t>
  </si>
  <si>
    <t>0AB27</t>
  </si>
  <si>
    <t>Aguilar Bravo Cristian Saul</t>
  </si>
  <si>
    <t>0AG07</t>
  </si>
  <si>
    <t>Aguilar Gonzalez Anael</t>
  </si>
  <si>
    <t>00016</t>
  </si>
  <si>
    <t>Arenas Vargas Moises</t>
  </si>
  <si>
    <t>0AZ14</t>
  </si>
  <si>
    <t>Arroyo Zarazua Gilberto</t>
  </si>
  <si>
    <t>ASA16</t>
  </si>
  <si>
    <t>Arteaga Silva Alfredo</t>
  </si>
  <si>
    <t>0BC22</t>
  </si>
  <si>
    <t>Barcenas Comenero Jorge Alejandro</t>
  </si>
  <si>
    <t>BSH12</t>
  </si>
  <si>
    <t>Barragan Serrano Hector Tonatiuh</t>
  </si>
  <si>
    <t>Berdeja Leon Francisco Gerardo</t>
  </si>
  <si>
    <t>CHL02</t>
  </si>
  <si>
    <t>Camacho Hernandez Leopoldo</t>
  </si>
  <si>
    <t>00018</t>
  </si>
  <si>
    <t>Carrasco Tovar Arturo</t>
  </si>
  <si>
    <t>0CO24</t>
  </si>
  <si>
    <t>Castillo Ordoñez Jorge</t>
  </si>
  <si>
    <t>CLJ08</t>
  </si>
  <si>
    <t>Coronel De Leon Jonathan</t>
  </si>
  <si>
    <t>0CM22</t>
  </si>
  <si>
    <t>Cortes Miranda Carlos Armando</t>
  </si>
  <si>
    <t>0DC20</t>
  </si>
  <si>
    <t>De Jesus Cruz Juan Carlos</t>
  </si>
  <si>
    <t>DAM16</t>
  </si>
  <si>
    <t>Dominguez Alcantara Miguel Angel</t>
  </si>
  <si>
    <t>FRJ17</t>
  </si>
  <si>
    <t>Feregrino Ramirez Juan Manuel</t>
  </si>
  <si>
    <t>RGJ24</t>
  </si>
  <si>
    <t>GAR10</t>
  </si>
  <si>
    <t>Gallegos Romero  Cristian</t>
  </si>
  <si>
    <t>GGA16</t>
  </si>
  <si>
    <t>Gandarillas Garcia Alejandro</t>
  </si>
  <si>
    <t>GR009</t>
  </si>
  <si>
    <t>Garcia Rodriguez Sergio Eduardo</t>
  </si>
  <si>
    <t>GRF22</t>
  </si>
  <si>
    <t>Gonzalez Ramirez Francisco Javier</t>
  </si>
  <si>
    <t>GPB13</t>
  </si>
  <si>
    <t>Granados Perez Brenda Laura</t>
  </si>
  <si>
    <t>GGM11</t>
  </si>
  <si>
    <t>Guerrero Gomez Marvin Noe</t>
  </si>
  <si>
    <t>GOA30</t>
  </si>
  <si>
    <t>Gutierrez  Olvera Armando</t>
  </si>
  <si>
    <t>HAR20</t>
  </si>
  <si>
    <t>Hernandez Arreola Rodolfo Mayolo</t>
  </si>
  <si>
    <t>0HC24</t>
  </si>
  <si>
    <t>Hernandez Chavez Pedro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</si>
  <si>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</si>
  <si>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</si>
  <si>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</si>
  <si>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</si>
  <si>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</si>
  <si>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</si>
  <si>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</si>
  <si>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</si>
  <si>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</si>
  <si>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</si>
  <si>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</si>
  <si>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</si>
  <si>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0MH09</t>
  </si>
  <si>
    <t>Maldonado Hernandez Erick</t>
  </si>
  <si>
    <t>MGA13</t>
  </si>
  <si>
    <t>Mata Gonzalez Alejandro</t>
  </si>
  <si>
    <t>0MC14</t>
  </si>
  <si>
    <t>Medina Castro Carlos Manuel</t>
  </si>
  <si>
    <t>00030</t>
  </si>
  <si>
    <t>Melendez Padilla Claudia Cristina</t>
  </si>
  <si>
    <t>0MH25</t>
  </si>
  <si>
    <t>Mijangos Hernandez Julio Cesar</t>
  </si>
  <si>
    <t>MPJ04</t>
  </si>
  <si>
    <t>Miranda Peon Julio Cesar</t>
  </si>
  <si>
    <t>MRC05</t>
  </si>
  <si>
    <t>Muñoz Rodriguez Conrado Israel</t>
  </si>
  <si>
    <t>PDJ11</t>
  </si>
  <si>
    <t>Padilla Ruiz Jose Antonio</t>
  </si>
  <si>
    <t>0PG04</t>
  </si>
  <si>
    <t>Paleta Guadarrama Ricardo</t>
  </si>
  <si>
    <t>PNO16</t>
  </si>
  <si>
    <t>Patiño Navarro Oscar Martin</t>
  </si>
  <si>
    <t>QAO12</t>
  </si>
  <si>
    <t>Quillo Arriaga Osiel Jonathan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</si>
  <si>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</si>
  <si>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</si>
  <si>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</si>
  <si>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</si>
  <si>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</si>
  <si>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</si>
  <si>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</si>
  <si>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</si>
  <si>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</si>
  <si>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</si>
  <si>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</si>
  <si>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</si>
  <si>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</si>
  <si>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</si>
  <si>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</si>
  <si>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</si>
  <si>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</si>
  <si>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</si>
  <si>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SLM15</t>
  </si>
  <si>
    <t>Solorzano Luna Mariana</t>
  </si>
  <si>
    <t>SPO10</t>
  </si>
  <si>
    <t>0TS31</t>
  </si>
  <si>
    <t>Tirado Saavedra Carlos Alejandro</t>
  </si>
  <si>
    <t>Toribio Del Angel Oscar</t>
  </si>
  <si>
    <t>TPG16</t>
  </si>
  <si>
    <t>Troncoso Peña Gerardo</t>
  </si>
  <si>
    <t>VH015</t>
  </si>
  <si>
    <t>Valdez Hernandez Elda Nely</t>
  </si>
  <si>
    <t>VCL19</t>
  </si>
  <si>
    <t>Vazquez Chavez Liliana Andrea</t>
  </si>
  <si>
    <t>0VG25</t>
  </si>
  <si>
    <t>Vera Garcia Gerardo</t>
  </si>
  <si>
    <t>Total Depto</t>
  </si>
  <si>
    <t>Departamento 2 1200XSERVICOS</t>
  </si>
  <si>
    <t>0AP14</t>
  </si>
  <si>
    <t>Aguilar Perez Marcos Artemio</t>
  </si>
  <si>
    <t>0AL17</t>
  </si>
  <si>
    <t>Alavez Lopez Inocencio</t>
  </si>
  <si>
    <t>AOR06</t>
  </si>
  <si>
    <t>Aleman Orduña Raul</t>
  </si>
  <si>
    <t>ALC22</t>
  </si>
  <si>
    <t>Armenta Lujano Carlos</t>
  </si>
  <si>
    <t>AR001</t>
  </si>
  <si>
    <t>Arvizu Rodriguez Alejandro Uriel</t>
  </si>
  <si>
    <t>BSR16</t>
  </si>
  <si>
    <t>Blanco Salomon Raciel Ivan</t>
  </si>
  <si>
    <t>0CR14</t>
  </si>
  <si>
    <t>Cancino Rodriguez Gregorio</t>
  </si>
  <si>
    <t>0CT26</t>
  </si>
  <si>
    <t>Castañon Tavares Manuel</t>
  </si>
  <si>
    <t>00CHG</t>
  </si>
  <si>
    <t>Cortes Hernandez German</t>
  </si>
  <si>
    <t>COJ20</t>
  </si>
  <si>
    <t>Cortes Ortiz Jose David</t>
  </si>
  <si>
    <t>0CO02</t>
  </si>
  <si>
    <t>Cortez Ovando Faustino Ali</t>
  </si>
  <si>
    <t>0ER14</t>
  </si>
  <si>
    <t>Enriquez Rubio Fernando</t>
  </si>
  <si>
    <t>0FG14</t>
  </si>
  <si>
    <t>HAR22</t>
  </si>
  <si>
    <t>Hernandez Aguilar Roberto Carlos</t>
  </si>
  <si>
    <t>0HS11</t>
  </si>
  <si>
    <t>Hernandez Silva Edgar Samuel</t>
  </si>
  <si>
    <t>JEK23</t>
  </si>
  <si>
    <t>Jimenez Estrada Kevin Jonas</t>
  </si>
  <si>
    <t>0MA08</t>
  </si>
  <si>
    <t>Martinez Alvarado  Adrian</t>
  </si>
  <si>
    <t>000MG</t>
  </si>
  <si>
    <t>Martinez Gallegos Luis Fernando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</si>
  <si>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</si>
  <si>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</si>
  <si>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</si>
  <si>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</si>
  <si>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</si>
  <si>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</si>
  <si>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MSA27</t>
  </si>
  <si>
    <t>Morales Sanchez Angel</t>
  </si>
  <si>
    <t>0NS26</t>
  </si>
  <si>
    <t>Nuñez De Jesus Jose Daniel</t>
  </si>
  <si>
    <t>0OB15</t>
  </si>
  <si>
    <t>Olvera Bautista J. Dolores 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</si>
  <si>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</si>
  <si>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</si>
  <si>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</si>
  <si>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</si>
  <si>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</si>
  <si>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</si>
  <si>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RCI22</t>
  </si>
  <si>
    <t>Resendiz Campuzano Israel</t>
  </si>
  <si>
    <t>0RE14</t>
  </si>
  <si>
    <t>Resendiz Echeverria Mario Alberto</t>
  </si>
  <si>
    <t>RZ014</t>
  </si>
  <si>
    <t>Reyes Hurtado Guillermo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</si>
  <si>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</si>
  <si>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</si>
  <si>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</si>
  <si>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</si>
  <si>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</si>
  <si>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</si>
  <si>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</si>
  <si>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</si>
  <si>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0TG06</t>
  </si>
  <si>
    <t>Tellez Gaytan Daniel</t>
  </si>
  <si>
    <t>0VM14</t>
  </si>
  <si>
    <t>Valdez Martinez Jose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</si>
  <si>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</si>
  <si>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</si>
  <si>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</si>
  <si>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</si>
  <si>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</si>
  <si>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</si>
  <si>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>BARCENAS COMENERO JORGE ALEJANDRO</t>
  </si>
  <si>
    <t>BERDEJA LEON FRANCISCO GERARDO</t>
  </si>
  <si>
    <t>GALLEGOS ROMERO  CRISTIAN</t>
  </si>
  <si>
    <t>Gallegos Ramirez  Jose</t>
  </si>
  <si>
    <t>GALLEGOS RAMIREZ  JOSE</t>
  </si>
  <si>
    <t>GUTIERREZ  OLVERA ARMANDO</t>
  </si>
  <si>
    <t>HERNANDEZ CHAVEZ PEDRO</t>
  </si>
  <si>
    <t>HERNANDEZ SOLIS GUMECINDO</t>
  </si>
  <si>
    <t>HURTADO PAJARO JOSE EDUARDO</t>
  </si>
  <si>
    <t>LOBATO RECAMIER ROSSELIN CATALINA</t>
  </si>
  <si>
    <t xml:space="preserve">LUPERCIO ESPINO ALAN JAIRO </t>
  </si>
  <si>
    <t>RODRIGUEZ RODRIGUEZ RODOLFO ANUAR</t>
  </si>
  <si>
    <t>AGUILAR PEREZ MARCOS ARTEMIO</t>
  </si>
  <si>
    <t>Fonseca Guillen Jose Felipe</t>
  </si>
  <si>
    <t>MARTINEZ ALVARADO  ADRIAN</t>
  </si>
  <si>
    <t>OLVERA BAUTISTA J. DOLORES  GILBERTO</t>
  </si>
  <si>
    <t>Soto Perez Oscar jesus</t>
  </si>
  <si>
    <t>VALDEZ MARTINEZ jose MARTIN</t>
  </si>
  <si>
    <t>VEGA GRANADOS JUAN MANUEL</t>
  </si>
  <si>
    <t>SOTO PEREZ OSCAR jesus</t>
  </si>
  <si>
    <t>CONTPAQ i</t>
  </si>
  <si>
    <t xml:space="preserve"> </t>
  </si>
  <si>
    <t xml:space="preserve">      NÓMINAS</t>
  </si>
  <si>
    <t>Código</t>
  </si>
  <si>
    <t>Empleado</t>
  </si>
  <si>
    <t>*TOTAL* *PERCEPCIONES*</t>
  </si>
  <si>
    <t>*TOTAL* *DEDUCCIONES*</t>
  </si>
  <si>
    <t>*NETO*</t>
  </si>
  <si>
    <t>Soto Perez Oscar JESUS</t>
  </si>
  <si>
    <t>Fonseca GUillen Jose Felipe</t>
  </si>
  <si>
    <t>FACTURA 2</t>
  </si>
  <si>
    <t>COMISIONES</t>
  </si>
  <si>
    <t>IVA</t>
  </si>
  <si>
    <t>TOTAL</t>
  </si>
  <si>
    <t>011 SINDICATO ASOCIACIÓN -- QRO MOTORS</t>
  </si>
  <si>
    <t>APOYO</t>
  </si>
  <si>
    <t>otros 2</t>
  </si>
  <si>
    <t>GAYTAN MARTINEZ RAUL</t>
  </si>
  <si>
    <t>ASIMILADOS</t>
  </si>
  <si>
    <t>BAL1603023W9</t>
  </si>
  <si>
    <t>Cuenta</t>
  </si>
  <si>
    <t>Metodo de pago</t>
  </si>
  <si>
    <t>Importe</t>
  </si>
  <si>
    <t>28 Tarjeta de Débito</t>
  </si>
  <si>
    <t>Total Tarjeta de Débito</t>
  </si>
  <si>
    <t>FERRER GONZALEZ MARIA ELENA</t>
  </si>
  <si>
    <t>QUERETARO MOTORS</t>
  </si>
  <si>
    <t>PERIODO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</si>
  <si>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</si>
  <si>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</si>
  <si>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</si>
  <si>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</si>
  <si>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</si>
  <si>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</si>
  <si>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</si>
  <si>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</si>
  <si>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</si>
  <si>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Total</t>
  </si>
  <si>
    <t>TOTAL PERCEPCIONES</t>
  </si>
  <si>
    <t>SANTANDER</t>
  </si>
  <si>
    <t>Total de movimientos 5</t>
  </si>
  <si>
    <t>DESC CTA 254</t>
  </si>
  <si>
    <t>BECERRA JIMENEZ ALEJANDRO BONIFACIO</t>
  </si>
  <si>
    <t>29 Tarjeta de Débito</t>
  </si>
  <si>
    <t>SEMANA 44</t>
  </si>
  <si>
    <t>Periodo 44 al 44 Semanal del 25/10/2017 al 31/10/2017</t>
  </si>
  <si>
    <t>DESGLOSE DE NOMINA SEMANA 44</t>
  </si>
  <si>
    <t>25/10/2017 AL 31/10/2017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</si>
</sst>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7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4B082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288">
    <xf numFmtId="0" fontId="0" fillId="0" borderId="0"/>
    <xf numFmtId="0" fontId="35" fillId="0" borderId="0"/>
    <xf numFmtId="43" fontId="33" fillId="0" borderId="0" applyFill="0" applyBorder="0" applyAlignment="0" applyProtection="0"/>
    <xf numFmtId="0" fontId="34" fillId="0" borderId="0"/>
    <xf numFmtId="0" fontId="33" fillId="0" borderId="0"/>
    <xf numFmtId="0" fontId="32" fillId="0" borderId="0"/>
    <xf numFmtId="0" fontId="33" fillId="0" borderId="0"/>
    <xf numFmtId="0" fontId="32" fillId="0" borderId="0"/>
    <xf numFmtId="43" fontId="33" fillId="0" borderId="0" applyFill="0" applyBorder="0" applyAlignment="0" applyProtection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33" fillId="0" borderId="0"/>
    <xf numFmtId="43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6" fontId="33" fillId="0" borderId="0" applyFill="0" applyBorder="0" applyAlignment="0" applyProtection="0"/>
    <xf numFmtId="166" fontId="33" fillId="0" borderId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167" fontId="35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6" fillId="0" borderId="0"/>
    <xf numFmtId="0" fontId="33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3" fontId="26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43" fontId="33" fillId="0" borderId="0" applyFill="0" applyBorder="0" applyAlignment="0" applyProtection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44" fontId="33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33" fillId="0" borderId="0"/>
    <xf numFmtId="43" fontId="33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33" fillId="0" borderId="0"/>
    <xf numFmtId="43" fontId="33" fillId="0" borderId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33" fillId="0" borderId="0"/>
    <xf numFmtId="43" fontId="33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</cellStyleXfs>
  <cellXfs count="210">
    <xf numFmtId="0" fontId="0" fillId="0" borderId="0" xfId="0"/>
    <xf numFmtId="43" fontId="33" fillId="0" borderId="0" xfId="2"/>
    <xf numFmtId="0" fontId="37" fillId="0" borderId="0" xfId="3" applyFont="1" applyFill="1" applyAlignment="1" applyProtection="1">
      <alignment horizontal="left"/>
    </xf>
    <xf numFmtId="0" fontId="37" fillId="0" borderId="0" xfId="3" applyFont="1" applyFill="1" applyAlignment="1" applyProtection="1">
      <alignment horizontal="center"/>
    </xf>
    <xf numFmtId="43" fontId="38" fillId="0" borderId="0" xfId="2" applyFont="1" applyFill="1" applyAlignment="1" applyProtection="1">
      <alignment horizontal="center"/>
    </xf>
    <xf numFmtId="43" fontId="39" fillId="0" borderId="0" xfId="2" applyFont="1" applyFill="1" applyAlignment="1" applyProtection="1">
      <alignment horizontal="center"/>
    </xf>
    <xf numFmtId="0" fontId="38" fillId="0" borderId="0" xfId="0" applyFont="1" applyFill="1" applyProtection="1"/>
    <xf numFmtId="0" fontId="38" fillId="0" borderId="0" xfId="0" applyFont="1" applyProtection="1"/>
    <xf numFmtId="0" fontId="40" fillId="0" borderId="0" xfId="3" applyFont="1" applyFill="1" applyAlignment="1" applyProtection="1">
      <alignment horizontal="left"/>
    </xf>
    <xf numFmtId="0" fontId="40" fillId="0" borderId="0" xfId="3" applyFont="1" applyFill="1" applyAlignment="1" applyProtection="1">
      <alignment horizontal="center"/>
    </xf>
    <xf numFmtId="15" fontId="37" fillId="0" borderId="0" xfId="3" applyNumberFormat="1" applyFont="1" applyFill="1" applyAlignment="1" applyProtection="1">
      <alignment horizontal="left"/>
    </xf>
    <xf numFmtId="15" fontId="37" fillId="0" borderId="0" xfId="3" applyNumberFormat="1" applyFont="1" applyFill="1" applyAlignment="1" applyProtection="1">
      <alignment horizontal="center"/>
    </xf>
    <xf numFmtId="0" fontId="39" fillId="0" borderId="0" xfId="0" applyFont="1"/>
    <xf numFmtId="43" fontId="38" fillId="0" borderId="0" xfId="2" applyFont="1"/>
    <xf numFmtId="43" fontId="39" fillId="0" borderId="0" xfId="2" applyFont="1"/>
    <xf numFmtId="43" fontId="38" fillId="0" borderId="0" xfId="2" applyFont="1" applyFill="1"/>
    <xf numFmtId="0" fontId="39" fillId="0" borderId="0" xfId="0" applyFont="1" applyFill="1"/>
    <xf numFmtId="0" fontId="38" fillId="0" borderId="1" xfId="0" applyFont="1" applyBorder="1"/>
    <xf numFmtId="0" fontId="38" fillId="0" borderId="0" xfId="0" applyFont="1" applyFill="1"/>
    <xf numFmtId="0" fontId="38" fillId="0" borderId="0" xfId="0" applyFont="1"/>
    <xf numFmtId="0" fontId="41" fillId="0" borderId="0" xfId="0" applyFont="1"/>
    <xf numFmtId="0" fontId="39" fillId="0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8" fillId="0" borderId="0" xfId="0" applyFont="1" applyBorder="1"/>
    <xf numFmtId="43" fontId="39" fillId="4" borderId="2" xfId="2" applyFont="1" applyFill="1" applyBorder="1" applyAlignment="1">
      <alignment horizontal="center" wrapText="1"/>
    </xf>
    <xf numFmtId="43" fontId="33" fillId="0" borderId="0" xfId="2" applyProtection="1"/>
    <xf numFmtId="43" fontId="33" fillId="0" borderId="0" xfId="2" applyFill="1"/>
    <xf numFmtId="43" fontId="39" fillId="4" borderId="1" xfId="2" applyFont="1" applyFill="1" applyBorder="1" applyAlignment="1">
      <alignment horizontal="center" wrapText="1"/>
    </xf>
    <xf numFmtId="43" fontId="39" fillId="4" borderId="8" xfId="2" applyFont="1" applyFill="1" applyBorder="1" applyAlignment="1">
      <alignment horizontal="center" wrapText="1"/>
    </xf>
    <xf numFmtId="0" fontId="39" fillId="0" borderId="6" xfId="0" applyFont="1" applyFill="1" applyBorder="1"/>
    <xf numFmtId="0" fontId="38" fillId="0" borderId="8" xfId="0" applyFont="1" applyFill="1" applyBorder="1"/>
    <xf numFmtId="43" fontId="38" fillId="0" borderId="8" xfId="2" applyFont="1" applyFill="1" applyBorder="1"/>
    <xf numFmtId="43" fontId="39" fillId="0" borderId="8" xfId="2" applyFont="1" applyFill="1" applyBorder="1"/>
    <xf numFmtId="0" fontId="38" fillId="0" borderId="7" xfId="0" applyFont="1" applyBorder="1"/>
    <xf numFmtId="43" fontId="38" fillId="0" borderId="7" xfId="2" applyFont="1" applyBorder="1"/>
    <xf numFmtId="43" fontId="39" fillId="2" borderId="7" xfId="2" applyFont="1" applyFill="1" applyBorder="1"/>
    <xf numFmtId="43" fontId="38" fillId="0" borderId="7" xfId="2" applyFont="1" applyFill="1" applyBorder="1" applyAlignment="1">
      <alignment horizontal="center"/>
    </xf>
    <xf numFmtId="43" fontId="33" fillId="0" borderId="7" xfId="2" applyFill="1" applyBorder="1"/>
    <xf numFmtId="0" fontId="38" fillId="0" borderId="7" xfId="0" applyFont="1" applyFill="1" applyBorder="1"/>
    <xf numFmtId="14" fontId="38" fillId="0" borderId="7" xfId="0" applyNumberFormat="1" applyFont="1" applyFill="1" applyBorder="1"/>
    <xf numFmtId="43" fontId="38" fillId="0" borderId="7" xfId="2" applyFont="1" applyFill="1" applyBorder="1"/>
    <xf numFmtId="0" fontId="39" fillId="0" borderId="7" xfId="0" applyFont="1" applyFill="1" applyBorder="1"/>
    <xf numFmtId="12" fontId="38" fillId="0" borderId="7" xfId="2" applyNumberFormat="1" applyFont="1" applyFill="1" applyBorder="1"/>
    <xf numFmtId="0" fontId="38" fillId="0" borderId="7" xfId="0" applyFont="1" applyFill="1" applyBorder="1" applyAlignment="1">
      <alignment horizontal="right"/>
    </xf>
    <xf numFmtId="43" fontId="38" fillId="0" borderId="8" xfId="2" applyFont="1" applyFill="1" applyBorder="1" applyAlignment="1">
      <alignment horizontal="center"/>
    </xf>
    <xf numFmtId="0" fontId="39" fillId="0" borderId="7" xfId="0" applyFont="1" applyBorder="1"/>
    <xf numFmtId="43" fontId="39" fillId="0" borderId="7" xfId="2" applyFont="1" applyBorder="1"/>
    <xf numFmtId="43" fontId="39" fillId="8" borderId="7" xfId="2" applyFont="1" applyFill="1" applyBorder="1"/>
    <xf numFmtId="43" fontId="33" fillId="0" borderId="7" xfId="2" applyBorder="1"/>
    <xf numFmtId="0" fontId="39" fillId="3" borderId="7" xfId="0" applyFont="1" applyFill="1" applyBorder="1" applyAlignment="1">
      <alignment horizontal="center"/>
    </xf>
    <xf numFmtId="0" fontId="0" fillId="0" borderId="7" xfId="0" applyFill="1" applyBorder="1"/>
    <xf numFmtId="43" fontId="38" fillId="6" borderId="7" xfId="2" applyFont="1" applyFill="1" applyBorder="1"/>
    <xf numFmtId="43" fontId="42" fillId="4" borderId="2" xfId="2" applyFont="1" applyFill="1" applyBorder="1" applyAlignment="1">
      <alignment horizontal="center" vertical="center" wrapText="1"/>
    </xf>
    <xf numFmtId="43" fontId="43" fillId="0" borderId="0" xfId="2" applyFont="1" applyProtection="1"/>
    <xf numFmtId="43" fontId="43" fillId="0" borderId="0" xfId="2" applyFont="1"/>
    <xf numFmtId="43" fontId="43" fillId="0" borderId="0" xfId="2" applyFont="1" applyFill="1"/>
    <xf numFmtId="43" fontId="43" fillId="0" borderId="7" xfId="2" applyFont="1" applyBorder="1"/>
    <xf numFmtId="0" fontId="44" fillId="0" borderId="7" xfId="0" applyFont="1" applyFill="1" applyBorder="1"/>
    <xf numFmtId="4" fontId="44" fillId="0" borderId="7" xfId="0" applyNumberFormat="1" applyFont="1" applyFill="1" applyBorder="1"/>
    <xf numFmtId="0" fontId="39" fillId="9" borderId="7" xfId="0" applyFont="1" applyFill="1" applyBorder="1"/>
    <xf numFmtId="43" fontId="36" fillId="0" borderId="7" xfId="2" applyFont="1" applyFill="1" applyBorder="1"/>
    <xf numFmtId="43" fontId="39" fillId="0" borderId="7" xfId="2" applyFont="1" applyFill="1" applyBorder="1"/>
    <xf numFmtId="43" fontId="45" fillId="0" borderId="7" xfId="2" applyFont="1" applyFill="1" applyBorder="1"/>
    <xf numFmtId="2" fontId="38" fillId="0" borderId="7" xfId="0" applyNumberFormat="1" applyFont="1" applyFill="1" applyBorder="1"/>
    <xf numFmtId="43" fontId="45" fillId="7" borderId="7" xfId="2" applyFont="1" applyFill="1" applyBorder="1"/>
    <xf numFmtId="0" fontId="0" fillId="0" borderId="0" xfId="0" applyFill="1"/>
    <xf numFmtId="14" fontId="45" fillId="0" borderId="7" xfId="0" applyNumberFormat="1" applyFont="1" applyFill="1" applyBorder="1"/>
    <xf numFmtId="164" fontId="45" fillId="0" borderId="7" xfId="0" applyNumberFormat="1" applyFont="1" applyFill="1" applyBorder="1"/>
    <xf numFmtId="0" fontId="45" fillId="0" borderId="7" xfId="0" applyFont="1" applyFill="1" applyBorder="1" applyAlignment="1">
      <alignment wrapText="1"/>
    </xf>
    <xf numFmtId="4" fontId="45" fillId="0" borderId="7" xfId="0" applyNumberFormat="1" applyFont="1" applyFill="1" applyBorder="1" applyAlignment="1">
      <alignment wrapText="1"/>
    </xf>
    <xf numFmtId="0" fontId="46" fillId="0" borderId="7" xfId="0" applyFont="1" applyFill="1" applyBorder="1"/>
    <xf numFmtId="164" fontId="45" fillId="0" borderId="7" xfId="0" applyNumberFormat="1" applyFont="1" applyFill="1" applyBorder="1" applyAlignment="1">
      <alignment horizontal="right" vertical="center"/>
    </xf>
    <xf numFmtId="43" fontId="39" fillId="6" borderId="7" xfId="2" applyFont="1" applyFill="1" applyBorder="1"/>
    <xf numFmtId="43" fontId="38" fillId="6" borderId="7" xfId="2" applyFont="1" applyFill="1" applyBorder="1" applyAlignment="1">
      <alignment horizontal="center"/>
    </xf>
    <xf numFmtId="0" fontId="45" fillId="0" borderId="7" xfId="0" applyFont="1" applyFill="1" applyBorder="1"/>
    <xf numFmtId="4" fontId="45" fillId="0" borderId="7" xfId="0" applyNumberFormat="1" applyFont="1" applyFill="1" applyBorder="1"/>
    <xf numFmtId="4" fontId="38" fillId="0" borderId="7" xfId="0" applyNumberFormat="1" applyFont="1" applyFill="1" applyBorder="1"/>
    <xf numFmtId="43" fontId="38" fillId="0" borderId="7" xfId="0" applyNumberFormat="1" applyFont="1" applyFill="1" applyBorder="1"/>
    <xf numFmtId="43" fontId="39" fillId="4" borderId="2" xfId="2" applyFont="1" applyFill="1" applyBorder="1" applyAlignment="1">
      <alignment horizontal="center" wrapText="1"/>
    </xf>
    <xf numFmtId="14" fontId="38" fillId="0" borderId="7" xfId="0" applyNumberFormat="1" applyFont="1" applyBorder="1"/>
    <xf numFmtId="0" fontId="39" fillId="0" borderId="7" xfId="2" applyNumberFormat="1" applyFont="1" applyFill="1" applyBorder="1" applyAlignment="1">
      <alignment horizontal="center"/>
    </xf>
    <xf numFmtId="0" fontId="45" fillId="0" borderId="0" xfId="0" applyFont="1" applyFill="1" applyBorder="1"/>
    <xf numFmtId="43" fontId="39" fillId="0" borderId="7" xfId="2" applyFont="1" applyFill="1" applyBorder="1" applyAlignment="1">
      <alignment horizontal="center"/>
    </xf>
    <xf numFmtId="0" fontId="38" fillId="10" borderId="7" xfId="0" applyFont="1" applyFill="1" applyBorder="1"/>
    <xf numFmtId="164" fontId="45" fillId="10" borderId="7" xfId="0" applyNumberFormat="1" applyFont="1" applyFill="1" applyBorder="1"/>
    <xf numFmtId="43" fontId="38" fillId="10" borderId="7" xfId="2" applyFont="1" applyFill="1" applyBorder="1"/>
    <xf numFmtId="43" fontId="36" fillId="10" borderId="7" xfId="2" applyFont="1" applyFill="1" applyBorder="1"/>
    <xf numFmtId="0" fontId="39" fillId="10" borderId="7" xfId="0" applyFont="1" applyFill="1" applyBorder="1"/>
    <xf numFmtId="43" fontId="47" fillId="0" borderId="7" xfId="2" applyFont="1" applyFill="1" applyBorder="1" applyAlignment="1">
      <alignment horizontal="center"/>
    </xf>
    <xf numFmtId="43" fontId="48" fillId="0" borderId="7" xfId="2" applyFont="1" applyFill="1" applyBorder="1"/>
    <xf numFmtId="43" fontId="48" fillId="0" borderId="7" xfId="2" applyFont="1" applyBorder="1"/>
    <xf numFmtId="0" fontId="38" fillId="6" borderId="7" xfId="0" applyFont="1" applyFill="1" applyBorder="1"/>
    <xf numFmtId="14" fontId="38" fillId="6" borderId="7" xfId="0" applyNumberFormat="1" applyFont="1" applyFill="1" applyBorder="1"/>
    <xf numFmtId="0" fontId="39" fillId="6" borderId="7" xfId="0" applyFont="1" applyFill="1" applyBorder="1"/>
    <xf numFmtId="0" fontId="38" fillId="8" borderId="7" xfId="0" applyFont="1" applyFill="1" applyBorder="1"/>
    <xf numFmtId="164" fontId="45" fillId="8" borderId="7" xfId="0" applyNumberFormat="1" applyFont="1" applyFill="1" applyBorder="1"/>
    <xf numFmtId="43" fontId="48" fillId="8" borderId="7" xfId="2" applyFont="1" applyFill="1" applyBorder="1"/>
    <xf numFmtId="43" fontId="38" fillId="8" borderId="7" xfId="2" applyFont="1" applyFill="1" applyBorder="1"/>
    <xf numFmtId="43" fontId="36" fillId="8" borderId="7" xfId="2" applyFont="1" applyFill="1" applyBorder="1"/>
    <xf numFmtId="0" fontId="39" fillId="8" borderId="7" xfId="2" applyNumberFormat="1" applyFont="1" applyFill="1" applyBorder="1" applyAlignment="1">
      <alignment horizontal="center"/>
    </xf>
    <xf numFmtId="43" fontId="39" fillId="8" borderId="7" xfId="2" applyFont="1" applyFill="1" applyBorder="1" applyAlignment="1">
      <alignment horizontal="center"/>
    </xf>
    <xf numFmtId="43" fontId="38" fillId="8" borderId="7" xfId="2" applyFont="1" applyFill="1" applyBorder="1" applyAlignment="1">
      <alignment horizontal="center"/>
    </xf>
    <xf numFmtId="0" fontId="45" fillId="8" borderId="7" xfId="0" applyFont="1" applyFill="1" applyBorder="1" applyAlignment="1">
      <alignment wrapText="1"/>
    </xf>
    <xf numFmtId="4" fontId="45" fillId="8" borderId="7" xfId="0" applyNumberFormat="1" applyFont="1" applyFill="1" applyBorder="1" applyAlignment="1">
      <alignment wrapText="1"/>
    </xf>
    <xf numFmtId="43" fontId="45" fillId="8" borderId="7" xfId="2" applyFont="1" applyFill="1" applyBorder="1"/>
    <xf numFmtId="0" fontId="38" fillId="8" borderId="0" xfId="0" applyFont="1" applyFill="1"/>
    <xf numFmtId="0" fontId="39" fillId="8" borderId="7" xfId="0" applyFont="1" applyFill="1" applyBorder="1"/>
    <xf numFmtId="0" fontId="38" fillId="7" borderId="7" xfId="0" applyFont="1" applyFill="1" applyBorder="1"/>
    <xf numFmtId="164" fontId="45" fillId="7" borderId="7" xfId="0" applyNumberFormat="1" applyFont="1" applyFill="1" applyBorder="1"/>
    <xf numFmtId="43" fontId="38" fillId="7" borderId="7" xfId="2" applyFont="1" applyFill="1" applyBorder="1"/>
    <xf numFmtId="43" fontId="36" fillId="7" borderId="7" xfId="2" applyFont="1" applyFill="1" applyBorder="1"/>
    <xf numFmtId="0" fontId="39" fillId="7" borderId="7" xfId="0" applyFont="1" applyFill="1" applyBorder="1"/>
    <xf numFmtId="0" fontId="32" fillId="0" borderId="0" xfId="5"/>
    <xf numFmtId="0" fontId="49" fillId="0" borderId="0" xfId="5" applyFont="1"/>
    <xf numFmtId="49" fontId="49" fillId="0" borderId="0" xfId="5" applyNumberFormat="1" applyFont="1"/>
    <xf numFmtId="0" fontId="49" fillId="0" borderId="0" xfId="5" applyFont="1" applyAlignment="1">
      <alignment horizontal="right"/>
    </xf>
    <xf numFmtId="49" fontId="56" fillId="0" borderId="0" xfId="5" applyNumberFormat="1" applyFont="1"/>
    <xf numFmtId="49" fontId="56" fillId="0" borderId="0" xfId="5" applyNumberFormat="1" applyFont="1" applyAlignment="1">
      <alignment horizontal="left"/>
    </xf>
    <xf numFmtId="0" fontId="36" fillId="0" borderId="7" xfId="0" applyFont="1" applyFill="1" applyBorder="1"/>
    <xf numFmtId="4" fontId="36" fillId="0" borderId="7" xfId="0" applyNumberFormat="1" applyFont="1" applyFill="1" applyBorder="1"/>
    <xf numFmtId="0" fontId="49" fillId="0" borderId="0" xfId="5" applyFont="1"/>
    <xf numFmtId="49" fontId="49" fillId="0" borderId="0" xfId="5" applyNumberFormat="1" applyFont="1"/>
    <xf numFmtId="165" fontId="49" fillId="0" borderId="0" xfId="5" applyNumberFormat="1" applyFont="1"/>
    <xf numFmtId="14" fontId="38" fillId="6" borderId="7" xfId="0" applyNumberFormat="1" applyFont="1" applyFill="1" applyBorder="1" applyAlignment="1"/>
    <xf numFmtId="0" fontId="39" fillId="6" borderId="7" xfId="2" applyNumberFormat="1" applyFont="1" applyFill="1" applyBorder="1" applyAlignment="1">
      <alignment horizontal="center"/>
    </xf>
    <xf numFmtId="43" fontId="39" fillId="6" borderId="7" xfId="2" applyFont="1" applyFill="1" applyBorder="1" applyAlignment="1">
      <alignment horizontal="center"/>
    </xf>
    <xf numFmtId="43" fontId="43" fillId="6" borderId="7" xfId="2" applyFont="1" applyFill="1" applyBorder="1"/>
    <xf numFmtId="43" fontId="33" fillId="6" borderId="7" xfId="2" applyFill="1" applyBorder="1"/>
    <xf numFmtId="0" fontId="38" fillId="6" borderId="0" xfId="0" applyFont="1" applyFill="1"/>
    <xf numFmtId="49" fontId="49" fillId="6" borderId="0" xfId="5" applyNumberFormat="1" applyFont="1" applyFill="1"/>
    <xf numFmtId="0" fontId="49" fillId="6" borderId="0" xfId="5" applyFont="1" applyFill="1"/>
    <xf numFmtId="165" fontId="49" fillId="6" borderId="0" xfId="5" applyNumberFormat="1" applyFont="1" applyFill="1"/>
    <xf numFmtId="164" fontId="45" fillId="6" borderId="7" xfId="0" applyNumberFormat="1" applyFont="1" applyFill="1" applyBorder="1"/>
    <xf numFmtId="43" fontId="36" fillId="6" borderId="7" xfId="2" applyFont="1" applyFill="1" applyBorder="1"/>
    <xf numFmtId="0" fontId="45" fillId="6" borderId="7" xfId="0" applyFont="1" applyFill="1" applyBorder="1" applyAlignment="1">
      <alignment wrapText="1"/>
    </xf>
    <xf numFmtId="4" fontId="45" fillId="6" borderId="7" xfId="0" applyNumberFormat="1" applyFont="1" applyFill="1" applyBorder="1" applyAlignment="1">
      <alignment wrapText="1"/>
    </xf>
    <xf numFmtId="43" fontId="45" fillId="6" borderId="7" xfId="2" applyFont="1" applyFill="1" applyBorder="1"/>
    <xf numFmtId="2" fontId="38" fillId="6" borderId="7" xfId="0" applyNumberFormat="1" applyFont="1" applyFill="1" applyBorder="1"/>
    <xf numFmtId="14" fontId="45" fillId="6" borderId="7" xfId="0" applyNumberFormat="1" applyFont="1" applyFill="1" applyBorder="1"/>
    <xf numFmtId="43" fontId="33" fillId="6" borderId="0" xfId="2" applyFill="1"/>
    <xf numFmtId="0" fontId="32" fillId="0" borderId="0" xfId="5"/>
    <xf numFmtId="0" fontId="49" fillId="0" borderId="0" xfId="5" applyFont="1"/>
    <xf numFmtId="49" fontId="56" fillId="0" borderId="0" xfId="5" applyNumberFormat="1" applyFont="1"/>
    <xf numFmtId="0" fontId="33" fillId="0" borderId="0" xfId="6"/>
    <xf numFmtId="49" fontId="50" fillId="0" borderId="0" xfId="6" applyNumberFormat="1" applyFont="1" applyAlignment="1">
      <alignment horizontal="center"/>
    </xf>
    <xf numFmtId="0" fontId="52" fillId="0" borderId="0" xfId="6" applyFont="1" applyAlignment="1">
      <alignment horizontal="center"/>
    </xf>
    <xf numFmtId="0" fontId="33" fillId="0" borderId="0" xfId="6" applyAlignment="1"/>
    <xf numFmtId="49" fontId="51" fillId="0" borderId="0" xfId="6" applyNumberFormat="1" applyFont="1" applyAlignment="1">
      <alignment horizontal="center" vertical="top"/>
    </xf>
    <xf numFmtId="0" fontId="53" fillId="0" borderId="0" xfId="6" applyFont="1" applyAlignment="1">
      <alignment horizontal="left" vertical="center"/>
    </xf>
    <xf numFmtId="0" fontId="33" fillId="0" borderId="0" xfId="6" applyAlignment="1">
      <alignment horizontal="left" vertical="center"/>
    </xf>
    <xf numFmtId="0" fontId="54" fillId="0" borderId="0" xfId="6" applyFont="1" applyAlignment="1"/>
    <xf numFmtId="0" fontId="49" fillId="0" borderId="0" xfId="6" applyFont="1" applyAlignment="1">
      <alignment horizontal="left"/>
    </xf>
    <xf numFmtId="0" fontId="33" fillId="0" borderId="0" xfId="6" applyAlignment="1">
      <alignment horizontal="left"/>
    </xf>
    <xf numFmtId="49" fontId="56" fillId="11" borderId="9" xfId="6" applyNumberFormat="1" applyFont="1" applyFill="1" applyBorder="1" applyAlignment="1">
      <alignment horizontal="center" vertical="center" wrapText="1"/>
    </xf>
    <xf numFmtId="0" fontId="56" fillId="11" borderId="9" xfId="6" applyFont="1" applyFill="1" applyBorder="1" applyAlignment="1">
      <alignment horizontal="center" vertical="center" wrapText="1"/>
    </xf>
    <xf numFmtId="0" fontId="57" fillId="11" borderId="9" xfId="6" applyFont="1" applyFill="1" applyBorder="1" applyAlignment="1">
      <alignment horizontal="center" vertical="center" wrapText="1"/>
    </xf>
    <xf numFmtId="0" fontId="58" fillId="11" borderId="9" xfId="6" applyFont="1" applyFill="1" applyBorder="1" applyAlignment="1">
      <alignment horizontal="center" vertical="center" wrapText="1"/>
    </xf>
    <xf numFmtId="0" fontId="49" fillId="0" borderId="0" xfId="5" applyFont="1" applyFill="1"/>
    <xf numFmtId="49" fontId="49" fillId="12" borderId="0" xfId="5" applyNumberFormat="1" applyFont="1" applyFill="1"/>
    <xf numFmtId="43" fontId="49" fillId="0" borderId="0" xfId="0" applyNumberFormat="1" applyFont="1"/>
    <xf numFmtId="43" fontId="49" fillId="0" borderId="0" xfId="6" applyNumberFormat="1" applyFont="1" applyFill="1"/>
    <xf numFmtId="0" fontId="55" fillId="0" borderId="0" xfId="1582" applyFont="1" applyAlignment="1"/>
    <xf numFmtId="0" fontId="0" fillId="0" borderId="0" xfId="0"/>
    <xf numFmtId="43" fontId="65" fillId="0" borderId="14" xfId="0" applyNumberFormat="1" applyFont="1" applyBorder="1"/>
    <xf numFmtId="44" fontId="0" fillId="0" borderId="0" xfId="2821" applyFont="1" applyFill="1"/>
    <xf numFmtId="44" fontId="65" fillId="0" borderId="14" xfId="0" applyNumberFormat="1" applyFont="1" applyFill="1" applyBorder="1"/>
    <xf numFmtId="0" fontId="57" fillId="11" borderId="13" xfId="6" applyFont="1" applyFill="1" applyBorder="1" applyAlignment="1">
      <alignment horizontal="center" vertical="center" wrapText="1"/>
    </xf>
    <xf numFmtId="43" fontId="49" fillId="0" borderId="0" xfId="6" applyNumberFormat="1" applyFont="1" applyFill="1"/>
    <xf numFmtId="0" fontId="3" fillId="0" borderId="0" xfId="5287"/>
    <xf numFmtId="0" fontId="66" fillId="0" borderId="0" xfId="5287" applyFont="1"/>
    <xf numFmtId="0" fontId="67" fillId="0" borderId="15" xfId="5287" applyFont="1" applyFill="1" applyBorder="1" applyAlignment="1">
      <alignment horizontal="centerContinuous"/>
    </xf>
    <xf numFmtId="169" fontId="67" fillId="0" borderId="15" xfId="5287" applyNumberFormat="1" applyFont="1" applyFill="1" applyBorder="1" applyAlignment="1">
      <alignment horizontal="centerContinuous"/>
    </xf>
    <xf numFmtId="169" fontId="66" fillId="0" borderId="0" xfId="5287" applyNumberFormat="1" applyFont="1"/>
    <xf numFmtId="43" fontId="3" fillId="0" borderId="0" xfId="5287" applyNumberFormat="1"/>
    <xf numFmtId="0" fontId="68" fillId="0" borderId="0" xfId="5287" applyFont="1"/>
    <xf numFmtId="169" fontId="68" fillId="0" borderId="0" xfId="5287" applyNumberFormat="1" applyFont="1"/>
    <xf numFmtId="0" fontId="69" fillId="0" borderId="16" xfId="0" applyFont="1" applyBorder="1"/>
    <xf numFmtId="0" fontId="66" fillId="0" borderId="16" xfId="0" applyFont="1" applyBorder="1"/>
    <xf numFmtId="0" fontId="0" fillId="0" borderId="16" xfId="0" applyFont="1" applyBorder="1"/>
    <xf numFmtId="0" fontId="0" fillId="0" borderId="16" xfId="0" applyBorder="1"/>
    <xf numFmtId="0" fontId="65" fillId="6" borderId="16" xfId="0" applyFont="1" applyFill="1" applyBorder="1"/>
    <xf numFmtId="14" fontId="69" fillId="0" borderId="16" xfId="0" applyNumberFormat="1" applyFont="1" applyBorder="1"/>
    <xf numFmtId="43" fontId="2" fillId="0" borderId="16" xfId="8" applyFont="1" applyBorder="1"/>
    <xf numFmtId="43" fontId="2" fillId="0" borderId="17" xfId="8" applyFont="1" applyBorder="1"/>
    <xf numFmtId="43" fontId="2" fillId="0" borderId="18" xfId="8" applyFont="1" applyBorder="1"/>
    <xf numFmtId="43" fontId="2" fillId="0" borderId="19" xfId="8" applyFont="1" applyBorder="1"/>
    <xf numFmtId="43" fontId="2" fillId="0" borderId="20" xfId="8" applyFont="1" applyBorder="1"/>
    <xf numFmtId="43" fontId="66" fillId="0" borderId="19" xfId="8" applyFont="1" applyBorder="1"/>
    <xf numFmtId="0" fontId="38" fillId="6" borderId="0" xfId="0" applyFont="1" applyFill="1" applyBorder="1"/>
    <xf numFmtId="0" fontId="0" fillId="0" borderId="0" xfId="0" applyFill="1" applyBorder="1"/>
    <xf numFmtId="43" fontId="1" fillId="0" borderId="16" xfId="8" applyFont="1" applyBorder="1"/>
    <xf numFmtId="0" fontId="59" fillId="0" borderId="10" xfId="6" applyFont="1" applyBorder="1" applyAlignment="1">
      <alignment horizontal="center"/>
    </xf>
    <xf numFmtId="0" fontId="59" fillId="0" borderId="11" xfId="6" applyFont="1" applyBorder="1" applyAlignment="1">
      <alignment horizontal="center"/>
    </xf>
    <xf numFmtId="0" fontId="59" fillId="0" borderId="12" xfId="6" applyFont="1" applyBorder="1" applyAlignment="1">
      <alignment horizontal="center"/>
    </xf>
    <xf numFmtId="0" fontId="39" fillId="9" borderId="7" xfId="0" applyFont="1" applyFill="1" applyBorder="1" applyAlignment="1">
      <alignment horizontal="center"/>
    </xf>
    <xf numFmtId="0" fontId="39" fillId="3" borderId="5" xfId="0" applyFont="1" applyFill="1" applyBorder="1" applyAlignment="1">
      <alignment horizontal="center"/>
    </xf>
    <xf numFmtId="0" fontId="39" fillId="3" borderId="7" xfId="0" applyFont="1" applyFill="1" applyBorder="1" applyAlignment="1">
      <alignment horizontal="center"/>
    </xf>
    <xf numFmtId="43" fontId="39" fillId="4" borderId="1" xfId="2" applyFont="1" applyFill="1" applyBorder="1" applyAlignment="1">
      <alignment horizontal="center" wrapText="1"/>
    </xf>
    <xf numFmtId="43" fontId="39" fillId="4" borderId="2" xfId="2" applyFont="1" applyFill="1" applyBorder="1" applyAlignment="1">
      <alignment horizontal="center" wrapText="1"/>
    </xf>
    <xf numFmtId="43" fontId="42" fillId="4" borderId="3" xfId="2" applyFont="1" applyFill="1" applyBorder="1" applyAlignment="1">
      <alignment horizontal="center" wrapText="1"/>
    </xf>
    <xf numFmtId="43" fontId="42" fillId="4" borderId="4" xfId="2" applyFont="1" applyFill="1" applyBorder="1" applyAlignment="1">
      <alignment horizontal="center" wrapText="1"/>
    </xf>
    <xf numFmtId="43" fontId="33" fillId="3" borderId="5" xfId="2" applyFill="1" applyBorder="1" applyAlignment="1">
      <alignment horizontal="center"/>
    </xf>
    <xf numFmtId="0" fontId="39" fillId="5" borderId="2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 wrapText="1"/>
    </xf>
    <xf numFmtId="43" fontId="39" fillId="4" borderId="2" xfId="2" applyFont="1" applyFill="1" applyBorder="1" applyAlignment="1">
      <alignment horizontal="center" vertical="center" wrapText="1"/>
    </xf>
    <xf numFmtId="43" fontId="39" fillId="4" borderId="8" xfId="2" applyFont="1" applyFill="1" applyBorder="1" applyAlignment="1">
      <alignment horizontal="center" vertical="center" wrapText="1"/>
    </xf>
    <xf numFmtId="3" fontId="39" fillId="4" borderId="2" xfId="0" applyNumberFormat="1" applyFont="1" applyFill="1" applyBorder="1" applyAlignment="1">
      <alignment horizontal="center"/>
    </xf>
    <xf numFmtId="3" fontId="39" fillId="4" borderId="8" xfId="0" applyNumberFormat="1" applyFont="1" applyFill="1" applyBorder="1" applyAlignment="1">
      <alignment horizontal="center"/>
    </xf>
    <xf numFmtId="3" fontId="39" fillId="4" borderId="1" xfId="0" applyNumberFormat="1" applyFont="1" applyFill="1" applyBorder="1"/>
    <xf numFmtId="3" fontId="39" fillId="4" borderId="2" xfId="0" applyNumberFormat="1" applyFont="1" applyFill="1" applyBorder="1"/>
  </cellXfs>
  <cellStyles count="5288">
    <cellStyle name="Excel Built-in Normal" xfId="1"/>
    <cellStyle name="Excel Built-in Normal 2" xfId="62"/>
    <cellStyle name="Excel Built-in Normal 3" xfId="64"/>
    <cellStyle name="Followed Hyperlink" xfId="44"/>
    <cellStyle name="Followed Hyperlink 10" xfId="45"/>
    <cellStyle name="Followed Hyperlink 11" xfId="46"/>
    <cellStyle name="Followed Hyperlink 12" xfId="47"/>
    <cellStyle name="Followed Hyperlink 12 2" xfId="60"/>
    <cellStyle name="Followed Hyperlink 13" xfId="65"/>
    <cellStyle name="Followed Hyperlink 14" xfId="61"/>
    <cellStyle name="Followed Hyperlink 15" xfId="66"/>
    <cellStyle name="Followed Hyperlink 15 2" xfId="67"/>
    <cellStyle name="Followed Hyperlink 16" xfId="68"/>
    <cellStyle name="Followed Hyperlink 17" xfId="69"/>
    <cellStyle name="Followed Hyperlink 17 2" xfId="70"/>
    <cellStyle name="Followed Hyperlink 18" xfId="71"/>
    <cellStyle name="Followed Hyperlink 19" xfId="72"/>
    <cellStyle name="Followed Hyperlink 19 2" xfId="73"/>
    <cellStyle name="Followed Hyperlink 2" xfId="74"/>
    <cellStyle name="Followed Hyperlink 2 2" xfId="75"/>
    <cellStyle name="Followed Hyperlink 3" xfId="76"/>
    <cellStyle name="Followed Hyperlink 4" xfId="77"/>
    <cellStyle name="Followed Hyperlink 4 2" xfId="78"/>
    <cellStyle name="Followed Hyperlink 5" xfId="79"/>
    <cellStyle name="Followed Hyperlink 6" xfId="80"/>
    <cellStyle name="Followed Hyperlink 6 2" xfId="81"/>
    <cellStyle name="Followed Hyperlink 7" xfId="82"/>
    <cellStyle name="Followed Hyperlink 8" xfId="83"/>
    <cellStyle name="Followed Hyperlink 9" xfId="84"/>
    <cellStyle name="Hyperlink" xfId="85"/>
    <cellStyle name="Hyperlink 10" xfId="86"/>
    <cellStyle name="Hyperlink 11" xfId="87"/>
    <cellStyle name="Hyperlink 12" xfId="88"/>
    <cellStyle name="Hyperlink 12 2" xfId="89"/>
    <cellStyle name="Hyperlink 13" xfId="90"/>
    <cellStyle name="Hyperlink 14" xfId="91"/>
    <cellStyle name="Hyperlink 15" xfId="92"/>
    <cellStyle name="Hyperlink 15 2" xfId="93"/>
    <cellStyle name="Hyperlink 16" xfId="94"/>
    <cellStyle name="Hyperlink 17" xfId="95"/>
    <cellStyle name="Hyperlink 17 2" xfId="96"/>
    <cellStyle name="Hyperlink 18" xfId="97"/>
    <cellStyle name="Hyperlink 19" xfId="98"/>
    <cellStyle name="Hyperlink 19 2" xfId="99"/>
    <cellStyle name="Hyperlink 2" xfId="100"/>
    <cellStyle name="Hyperlink 2 2" xfId="101"/>
    <cellStyle name="Hyperlink 3" xfId="102"/>
    <cellStyle name="Hyperlink 4" xfId="103"/>
    <cellStyle name="Hyperlink 4 2" xfId="104"/>
    <cellStyle name="Hyperlink 5" xfId="105"/>
    <cellStyle name="Hyperlink 6" xfId="106"/>
    <cellStyle name="Hyperlink 6 2" xfId="107"/>
    <cellStyle name="Hyperlink 7" xfId="108"/>
    <cellStyle name="Hyperlink 8" xfId="109"/>
    <cellStyle name="Hyperlink 9" xfId="110"/>
    <cellStyle name="Millares" xfId="2" builtinId="3"/>
    <cellStyle name="Millares 10" xfId="964"/>
    <cellStyle name="Millares 11" xfId="1588"/>
    <cellStyle name="Millares 2" xfId="8"/>
    <cellStyle name="Millares 2 2" xfId="18"/>
    <cellStyle name="Millares 2 2 2" xfId="112"/>
    <cellStyle name="Millares 2 3" xfId="113"/>
    <cellStyle name="Millares 2 4" xfId="114"/>
    <cellStyle name="Millares 2 4 2" xfId="535"/>
    <cellStyle name="Millares 2 4 2 2" xfId="840"/>
    <cellStyle name="Millares 2 4 2 2 2" xfId="1453"/>
    <cellStyle name="Millares 2 4 2 2 2 2" xfId="2688"/>
    <cellStyle name="Millares 2 4 2 2 2 2 2" xfId="5154"/>
    <cellStyle name="Millares 2 4 2 2 2 3" xfId="3921"/>
    <cellStyle name="Millares 2 4 2 2 3" xfId="2077"/>
    <cellStyle name="Millares 2 4 2 2 3 2" xfId="4543"/>
    <cellStyle name="Millares 2 4 2 2 4" xfId="3310"/>
    <cellStyle name="Millares 2 4 2 3" xfId="1150"/>
    <cellStyle name="Millares 2 4 2 3 2" xfId="2385"/>
    <cellStyle name="Millares 2 4 2 3 2 2" xfId="4851"/>
    <cellStyle name="Millares 2 4 2 3 3" xfId="3618"/>
    <cellStyle name="Millares 2 4 2 4" xfId="1774"/>
    <cellStyle name="Millares 2 4 2 4 2" xfId="4240"/>
    <cellStyle name="Millares 2 4 2 5" xfId="3007"/>
    <cellStyle name="Millares 2 4 3" xfId="689"/>
    <cellStyle name="Millares 2 4 3 2" xfId="1302"/>
    <cellStyle name="Millares 2 4 3 2 2" xfId="2537"/>
    <cellStyle name="Millares 2 4 3 2 2 2" xfId="5003"/>
    <cellStyle name="Millares 2 4 3 2 3" xfId="3770"/>
    <cellStyle name="Millares 2 4 3 3" xfId="1926"/>
    <cellStyle name="Millares 2 4 3 3 2" xfId="4392"/>
    <cellStyle name="Millares 2 4 3 4" xfId="3159"/>
    <cellStyle name="Millares 2 4 4" xfId="999"/>
    <cellStyle name="Millares 2 4 4 2" xfId="2234"/>
    <cellStyle name="Millares 2 4 4 2 2" xfId="4700"/>
    <cellStyle name="Millares 2 4 4 3" xfId="3467"/>
    <cellStyle name="Millares 2 4 5" xfId="1623"/>
    <cellStyle name="Millares 2 4 5 2" xfId="4089"/>
    <cellStyle name="Millares 2 4 6" xfId="2856"/>
    <cellStyle name="Millares 2 5" xfId="115"/>
    <cellStyle name="Millares 2 6" xfId="111"/>
    <cellStyle name="Millares 2 6 2" xfId="534"/>
    <cellStyle name="Millares 2 6 2 2" xfId="839"/>
    <cellStyle name="Millares 2 6 2 2 2" xfId="1452"/>
    <cellStyle name="Millares 2 6 2 2 2 2" xfId="2687"/>
    <cellStyle name="Millares 2 6 2 2 2 2 2" xfId="5153"/>
    <cellStyle name="Millares 2 6 2 2 2 3" xfId="3920"/>
    <cellStyle name="Millares 2 6 2 2 3" xfId="2076"/>
    <cellStyle name="Millares 2 6 2 2 3 2" xfId="4542"/>
    <cellStyle name="Millares 2 6 2 2 4" xfId="3309"/>
    <cellStyle name="Millares 2 6 2 3" xfId="1149"/>
    <cellStyle name="Millares 2 6 2 3 2" xfId="2384"/>
    <cellStyle name="Millares 2 6 2 3 2 2" xfId="4850"/>
    <cellStyle name="Millares 2 6 2 3 3" xfId="3617"/>
    <cellStyle name="Millares 2 6 2 4" xfId="1773"/>
    <cellStyle name="Millares 2 6 2 4 2" xfId="4239"/>
    <cellStyle name="Millares 2 6 2 5" xfId="3006"/>
    <cellStyle name="Millares 2 6 3" xfId="688"/>
    <cellStyle name="Millares 2 6 3 2" xfId="1301"/>
    <cellStyle name="Millares 2 6 3 2 2" xfId="2536"/>
    <cellStyle name="Millares 2 6 3 2 2 2" xfId="5002"/>
    <cellStyle name="Millares 2 6 3 2 3" xfId="3769"/>
    <cellStyle name="Millares 2 6 3 3" xfId="1925"/>
    <cellStyle name="Millares 2 6 3 3 2" xfId="4391"/>
    <cellStyle name="Millares 2 6 3 4" xfId="3158"/>
    <cellStyle name="Millares 2 6 4" xfId="998"/>
    <cellStyle name="Millares 2 6 4 2" xfId="2233"/>
    <cellStyle name="Millares 2 6 4 2 2" xfId="4699"/>
    <cellStyle name="Millares 2 6 4 3" xfId="3466"/>
    <cellStyle name="Millares 2 6 5" xfId="1622"/>
    <cellStyle name="Millares 2 6 5 2" xfId="4088"/>
    <cellStyle name="Millares 2 6 6" xfId="2855"/>
    <cellStyle name="Millares 2 7" xfId="17"/>
    <cellStyle name="Millares 3" xfId="19"/>
    <cellStyle name="Millares 3 2" xfId="20"/>
    <cellStyle name="Millares 3 3" xfId="116"/>
    <cellStyle name="Millares 3 3 2" xfId="536"/>
    <cellStyle name="Millares 3 3 2 2" xfId="841"/>
    <cellStyle name="Millares 3 3 2 2 2" xfId="1454"/>
    <cellStyle name="Millares 3 3 2 2 2 2" xfId="2689"/>
    <cellStyle name="Millares 3 3 2 2 2 2 2" xfId="5155"/>
    <cellStyle name="Millares 3 3 2 2 2 3" xfId="3922"/>
    <cellStyle name="Millares 3 3 2 2 3" xfId="2078"/>
    <cellStyle name="Millares 3 3 2 2 3 2" xfId="4544"/>
    <cellStyle name="Millares 3 3 2 2 4" xfId="3311"/>
    <cellStyle name="Millares 3 3 2 3" xfId="1151"/>
    <cellStyle name="Millares 3 3 2 3 2" xfId="2386"/>
    <cellStyle name="Millares 3 3 2 3 2 2" xfId="4852"/>
    <cellStyle name="Millares 3 3 2 3 3" xfId="3619"/>
    <cellStyle name="Millares 3 3 2 4" xfId="1775"/>
    <cellStyle name="Millares 3 3 2 4 2" xfId="4241"/>
    <cellStyle name="Millares 3 3 2 5" xfId="3008"/>
    <cellStyle name="Millares 3 3 3" xfId="690"/>
    <cellStyle name="Millares 3 3 3 2" xfId="1303"/>
    <cellStyle name="Millares 3 3 3 2 2" xfId="2538"/>
    <cellStyle name="Millares 3 3 3 2 2 2" xfId="5004"/>
    <cellStyle name="Millares 3 3 3 2 3" xfId="3771"/>
    <cellStyle name="Millares 3 3 3 3" xfId="1927"/>
    <cellStyle name="Millares 3 3 3 3 2" xfId="4393"/>
    <cellStyle name="Millares 3 3 3 4" xfId="3160"/>
    <cellStyle name="Millares 3 3 4" xfId="1000"/>
    <cellStyle name="Millares 3 3 4 2" xfId="2235"/>
    <cellStyle name="Millares 3 3 4 2 2" xfId="4701"/>
    <cellStyle name="Millares 3 3 4 3" xfId="3468"/>
    <cellStyle name="Millares 3 3 5" xfId="1624"/>
    <cellStyle name="Millares 3 3 5 2" xfId="4090"/>
    <cellStyle name="Millares 3 3 6" xfId="2857"/>
    <cellStyle name="Millares 4" xfId="21"/>
    <cellStyle name="Millares 4 2" xfId="22"/>
    <cellStyle name="Millares 4 2 2" xfId="118"/>
    <cellStyle name="Millares 4 3" xfId="48"/>
    <cellStyle name="Millares 4 3 2" xfId="119"/>
    <cellStyle name="Millares 4 3 2 2" xfId="537"/>
    <cellStyle name="Millares 4 3 2 2 2" xfId="842"/>
    <cellStyle name="Millares 4 3 2 2 2 2" xfId="1455"/>
    <cellStyle name="Millares 4 3 2 2 2 2 2" xfId="2690"/>
    <cellStyle name="Millares 4 3 2 2 2 2 2 2" xfId="5156"/>
    <cellStyle name="Millares 4 3 2 2 2 2 3" xfId="3923"/>
    <cellStyle name="Millares 4 3 2 2 2 3" xfId="2079"/>
    <cellStyle name="Millares 4 3 2 2 2 3 2" xfId="4545"/>
    <cellStyle name="Millares 4 3 2 2 2 4" xfId="3312"/>
    <cellStyle name="Millares 4 3 2 2 3" xfId="1152"/>
    <cellStyle name="Millares 4 3 2 2 3 2" xfId="2387"/>
    <cellStyle name="Millares 4 3 2 2 3 2 2" xfId="4853"/>
    <cellStyle name="Millares 4 3 2 2 3 3" xfId="3620"/>
    <cellStyle name="Millares 4 3 2 2 4" xfId="1776"/>
    <cellStyle name="Millares 4 3 2 2 4 2" xfId="4242"/>
    <cellStyle name="Millares 4 3 2 2 5" xfId="3009"/>
    <cellStyle name="Millares 4 3 2 3" xfId="691"/>
    <cellStyle name="Millares 4 3 2 3 2" xfId="1304"/>
    <cellStyle name="Millares 4 3 2 3 2 2" xfId="2539"/>
    <cellStyle name="Millares 4 3 2 3 2 2 2" xfId="5005"/>
    <cellStyle name="Millares 4 3 2 3 2 3" xfId="3772"/>
    <cellStyle name="Millares 4 3 2 3 3" xfId="1928"/>
    <cellStyle name="Millares 4 3 2 3 3 2" xfId="4394"/>
    <cellStyle name="Millares 4 3 2 3 4" xfId="3161"/>
    <cellStyle name="Millares 4 3 2 4" xfId="1001"/>
    <cellStyle name="Millares 4 3 2 4 2" xfId="2236"/>
    <cellStyle name="Millares 4 3 2 4 2 2" xfId="4702"/>
    <cellStyle name="Millares 4 3 2 4 3" xfId="3469"/>
    <cellStyle name="Millares 4 3 2 5" xfId="1625"/>
    <cellStyle name="Millares 4 3 2 5 2" xfId="4091"/>
    <cellStyle name="Millares 4 3 2 6" xfId="2858"/>
    <cellStyle name="Millares 4 4" xfId="117"/>
    <cellStyle name="Millares 5" xfId="16"/>
    <cellStyle name="Millares 5 2" xfId="120"/>
    <cellStyle name="Millares 5 2 2" xfId="538"/>
    <cellStyle name="Millares 5 2 2 2" xfId="843"/>
    <cellStyle name="Millares 5 2 2 2 2" xfId="1456"/>
    <cellStyle name="Millares 5 2 2 2 2 2" xfId="2691"/>
    <cellStyle name="Millares 5 2 2 2 2 2 2" xfId="5157"/>
    <cellStyle name="Millares 5 2 2 2 2 3" xfId="3924"/>
    <cellStyle name="Millares 5 2 2 2 3" xfId="2080"/>
    <cellStyle name="Millares 5 2 2 2 3 2" xfId="4546"/>
    <cellStyle name="Millares 5 2 2 2 4" xfId="3313"/>
    <cellStyle name="Millares 5 2 2 3" xfId="1153"/>
    <cellStyle name="Millares 5 2 2 3 2" xfId="2388"/>
    <cellStyle name="Millares 5 2 2 3 2 2" xfId="4854"/>
    <cellStyle name="Millares 5 2 2 3 3" xfId="3621"/>
    <cellStyle name="Millares 5 2 2 4" xfId="1777"/>
    <cellStyle name="Millares 5 2 2 4 2" xfId="4243"/>
    <cellStyle name="Millares 5 2 2 5" xfId="3010"/>
    <cellStyle name="Millares 5 2 3" xfId="692"/>
    <cellStyle name="Millares 5 2 3 2" xfId="1305"/>
    <cellStyle name="Millares 5 2 3 2 2" xfId="2540"/>
    <cellStyle name="Millares 5 2 3 2 2 2" xfId="5006"/>
    <cellStyle name="Millares 5 2 3 2 3" xfId="3773"/>
    <cellStyle name="Millares 5 2 3 3" xfId="1929"/>
    <cellStyle name="Millares 5 2 3 3 2" xfId="4395"/>
    <cellStyle name="Millares 5 2 3 4" xfId="3162"/>
    <cellStyle name="Millares 5 2 4" xfId="1002"/>
    <cellStyle name="Millares 5 2 4 2" xfId="2237"/>
    <cellStyle name="Millares 5 2 4 2 2" xfId="4703"/>
    <cellStyle name="Millares 5 2 4 3" xfId="3470"/>
    <cellStyle name="Millares 5 2 5" xfId="1626"/>
    <cellStyle name="Millares 5 2 5 2" xfId="4092"/>
    <cellStyle name="Millares 5 2 6" xfId="2859"/>
    <cellStyle name="Millares 6" xfId="121"/>
    <cellStyle name="Millares 6 2" xfId="539"/>
    <cellStyle name="Millares 6 2 2" xfId="844"/>
    <cellStyle name="Millares 6 2 2 2" xfId="1457"/>
    <cellStyle name="Millares 6 2 2 2 2" xfId="2692"/>
    <cellStyle name="Millares 6 2 2 2 2 2" xfId="5158"/>
    <cellStyle name="Millares 6 2 2 2 3" xfId="3925"/>
    <cellStyle name="Millares 6 2 2 3" xfId="2081"/>
    <cellStyle name="Millares 6 2 2 3 2" xfId="4547"/>
    <cellStyle name="Millares 6 2 2 4" xfId="3314"/>
    <cellStyle name="Millares 6 2 3" xfId="1154"/>
    <cellStyle name="Millares 6 2 3 2" xfId="2389"/>
    <cellStyle name="Millares 6 2 3 2 2" xfId="4855"/>
    <cellStyle name="Millares 6 2 3 3" xfId="3622"/>
    <cellStyle name="Millares 6 2 4" xfId="1778"/>
    <cellStyle name="Millares 6 2 4 2" xfId="4244"/>
    <cellStyle name="Millares 6 2 5" xfId="3011"/>
    <cellStyle name="Millares 6 3" xfId="693"/>
    <cellStyle name="Millares 6 3 2" xfId="1306"/>
    <cellStyle name="Millares 6 3 2 2" xfId="2541"/>
    <cellStyle name="Millares 6 3 2 2 2" xfId="5007"/>
    <cellStyle name="Millares 6 3 2 3" xfId="3774"/>
    <cellStyle name="Millares 6 3 3" xfId="1930"/>
    <cellStyle name="Millares 6 3 3 2" xfId="4396"/>
    <cellStyle name="Millares 6 3 4" xfId="3163"/>
    <cellStyle name="Millares 6 4" xfId="1003"/>
    <cellStyle name="Millares 6 4 2" xfId="2238"/>
    <cellStyle name="Millares 6 4 2 2" xfId="4704"/>
    <cellStyle name="Millares 6 4 3" xfId="3471"/>
    <cellStyle name="Millares 6 5" xfId="1627"/>
    <cellStyle name="Millares 6 5 2" xfId="4093"/>
    <cellStyle name="Millares 6 6" xfId="2860"/>
    <cellStyle name="Millares 7" xfId="122"/>
    <cellStyle name="Millares 7 2" xfId="540"/>
    <cellStyle name="Millares 7 2 2" xfId="845"/>
    <cellStyle name="Millares 7 2 2 2" xfId="1458"/>
    <cellStyle name="Millares 7 2 2 2 2" xfId="2693"/>
    <cellStyle name="Millares 7 2 2 2 2 2" xfId="5159"/>
    <cellStyle name="Millares 7 2 2 2 3" xfId="3926"/>
    <cellStyle name="Millares 7 2 2 3" xfId="2082"/>
    <cellStyle name="Millares 7 2 2 3 2" xfId="4548"/>
    <cellStyle name="Millares 7 2 2 4" xfId="3315"/>
    <cellStyle name="Millares 7 2 3" xfId="1155"/>
    <cellStyle name="Millares 7 2 3 2" xfId="2390"/>
    <cellStyle name="Millares 7 2 3 2 2" xfId="4856"/>
    <cellStyle name="Millares 7 2 3 3" xfId="3623"/>
    <cellStyle name="Millares 7 2 4" xfId="1779"/>
    <cellStyle name="Millares 7 2 4 2" xfId="4245"/>
    <cellStyle name="Millares 7 2 5" xfId="3012"/>
    <cellStyle name="Millares 7 3" xfId="694"/>
    <cellStyle name="Millares 7 3 2" xfId="1307"/>
    <cellStyle name="Millares 7 3 2 2" xfId="2542"/>
    <cellStyle name="Millares 7 3 2 2 2" xfId="5008"/>
    <cellStyle name="Millares 7 3 2 3" xfId="3775"/>
    <cellStyle name="Millares 7 3 3" xfId="1931"/>
    <cellStyle name="Millares 7 3 3 2" xfId="4397"/>
    <cellStyle name="Millares 7 3 4" xfId="3164"/>
    <cellStyle name="Millares 7 4" xfId="1004"/>
    <cellStyle name="Millares 7 4 2" xfId="2239"/>
    <cellStyle name="Millares 7 4 2 2" xfId="4705"/>
    <cellStyle name="Millares 7 4 3" xfId="3472"/>
    <cellStyle name="Millares 7 5" xfId="1628"/>
    <cellStyle name="Millares 7 5 2" xfId="4094"/>
    <cellStyle name="Millares 7 6" xfId="2861"/>
    <cellStyle name="Millares 8" xfId="417"/>
    <cellStyle name="Millares 9" xfId="654"/>
    <cellStyle name="Moneda" xfId="2821" builtinId="4"/>
    <cellStyle name="Moneda 2" xfId="123"/>
    <cellStyle name="Moneda 2 2" xfId="443"/>
    <cellStyle name="Moneda 2 3" xfId="541"/>
    <cellStyle name="Moneda 2 3 2" xfId="846"/>
    <cellStyle name="Moneda 2 3 2 2" xfId="1459"/>
    <cellStyle name="Moneda 2 3 2 2 2" xfId="2694"/>
    <cellStyle name="Moneda 2 3 2 2 2 2" xfId="5160"/>
    <cellStyle name="Moneda 2 3 2 2 3" xfId="3927"/>
    <cellStyle name="Moneda 2 3 2 3" xfId="2083"/>
    <cellStyle name="Moneda 2 3 2 3 2" xfId="4549"/>
    <cellStyle name="Moneda 2 3 2 4" xfId="3316"/>
    <cellStyle name="Moneda 2 3 3" xfId="1156"/>
    <cellStyle name="Moneda 2 3 3 2" xfId="2391"/>
    <cellStyle name="Moneda 2 3 3 2 2" xfId="4857"/>
    <cellStyle name="Moneda 2 3 3 3" xfId="3624"/>
    <cellStyle name="Moneda 2 3 4" xfId="1780"/>
    <cellStyle name="Moneda 2 3 4 2" xfId="4246"/>
    <cellStyle name="Moneda 2 3 5" xfId="3013"/>
    <cellStyle name="Moneda 2 4" xfId="695"/>
    <cellStyle name="Moneda 2 4 2" xfId="1308"/>
    <cellStyle name="Moneda 2 4 2 2" xfId="2543"/>
    <cellStyle name="Moneda 2 4 2 2 2" xfId="5009"/>
    <cellStyle name="Moneda 2 4 2 3" xfId="3776"/>
    <cellStyle name="Moneda 2 4 3" xfId="1932"/>
    <cellStyle name="Moneda 2 4 3 2" xfId="4398"/>
    <cellStyle name="Moneda 2 4 4" xfId="3165"/>
    <cellStyle name="Moneda 2 5" xfId="1005"/>
    <cellStyle name="Moneda 2 5 2" xfId="2240"/>
    <cellStyle name="Moneda 2 5 2 2" xfId="4706"/>
    <cellStyle name="Moneda 2 5 3" xfId="3473"/>
    <cellStyle name="Moneda 2 6" xfId="1629"/>
    <cellStyle name="Moneda 2 6 2" xfId="4095"/>
    <cellStyle name="Moneda 2 7" xfId="2862"/>
    <cellStyle name="Moneda 3" xfId="124"/>
    <cellStyle name="Moneda 3 2" xfId="542"/>
    <cellStyle name="Moneda 3 2 2" xfId="847"/>
    <cellStyle name="Moneda 3 2 2 2" xfId="1460"/>
    <cellStyle name="Moneda 3 2 2 2 2" xfId="2695"/>
    <cellStyle name="Moneda 3 2 2 2 2 2" xfId="5161"/>
    <cellStyle name="Moneda 3 2 2 2 3" xfId="3928"/>
    <cellStyle name="Moneda 3 2 2 3" xfId="2084"/>
    <cellStyle name="Moneda 3 2 2 3 2" xfId="4550"/>
    <cellStyle name="Moneda 3 2 2 4" xfId="3317"/>
    <cellStyle name="Moneda 3 2 3" xfId="1157"/>
    <cellStyle name="Moneda 3 2 3 2" xfId="2392"/>
    <cellStyle name="Moneda 3 2 3 2 2" xfId="4858"/>
    <cellStyle name="Moneda 3 2 3 3" xfId="3625"/>
    <cellStyle name="Moneda 3 2 4" xfId="1781"/>
    <cellStyle name="Moneda 3 2 4 2" xfId="4247"/>
    <cellStyle name="Moneda 3 2 5" xfId="3014"/>
    <cellStyle name="Moneda 3 3" xfId="696"/>
    <cellStyle name="Moneda 3 3 2" xfId="1309"/>
    <cellStyle name="Moneda 3 3 2 2" xfId="2544"/>
    <cellStyle name="Moneda 3 3 2 2 2" xfId="5010"/>
    <cellStyle name="Moneda 3 3 2 3" xfId="3777"/>
    <cellStyle name="Moneda 3 3 3" xfId="1933"/>
    <cellStyle name="Moneda 3 3 3 2" xfId="4399"/>
    <cellStyle name="Moneda 3 3 4" xfId="3166"/>
    <cellStyle name="Moneda 3 4" xfId="1006"/>
    <cellStyle name="Moneda 3 4 2" xfId="2241"/>
    <cellStyle name="Moneda 3 4 2 2" xfId="4707"/>
    <cellStyle name="Moneda 3 4 3" xfId="3474"/>
    <cellStyle name="Moneda 3 5" xfId="1630"/>
    <cellStyle name="Moneda 3 5 2" xfId="4096"/>
    <cellStyle name="Moneda 3 6" xfId="2863"/>
    <cellStyle name="Moneda 4" xfId="125"/>
    <cellStyle name="Moneda 4 2" xfId="543"/>
    <cellStyle name="Moneda 4 2 2" xfId="848"/>
    <cellStyle name="Moneda 4 2 2 2" xfId="1461"/>
    <cellStyle name="Moneda 4 2 2 2 2" xfId="2696"/>
    <cellStyle name="Moneda 4 2 2 2 2 2" xfId="5162"/>
    <cellStyle name="Moneda 4 2 2 2 3" xfId="3929"/>
    <cellStyle name="Moneda 4 2 2 3" xfId="2085"/>
    <cellStyle name="Moneda 4 2 2 3 2" xfId="4551"/>
    <cellStyle name="Moneda 4 2 2 4" xfId="3318"/>
    <cellStyle name="Moneda 4 2 3" xfId="1158"/>
    <cellStyle name="Moneda 4 2 3 2" xfId="2393"/>
    <cellStyle name="Moneda 4 2 3 2 2" xfId="4859"/>
    <cellStyle name="Moneda 4 2 3 3" xfId="3626"/>
    <cellStyle name="Moneda 4 2 4" xfId="1782"/>
    <cellStyle name="Moneda 4 2 4 2" xfId="4248"/>
    <cellStyle name="Moneda 4 2 5" xfId="3015"/>
    <cellStyle name="Moneda 4 3" xfId="697"/>
    <cellStyle name="Moneda 4 3 2" xfId="1310"/>
    <cellStyle name="Moneda 4 3 2 2" xfId="2545"/>
    <cellStyle name="Moneda 4 3 2 2 2" xfId="5011"/>
    <cellStyle name="Moneda 4 3 2 3" xfId="3778"/>
    <cellStyle name="Moneda 4 3 3" xfId="1934"/>
    <cellStyle name="Moneda 4 3 3 2" xfId="4400"/>
    <cellStyle name="Moneda 4 3 4" xfId="3167"/>
    <cellStyle name="Moneda 4 4" xfId="1007"/>
    <cellStyle name="Moneda 4 4 2" xfId="2242"/>
    <cellStyle name="Moneda 4 4 2 2" xfId="4708"/>
    <cellStyle name="Moneda 4 4 3" xfId="3475"/>
    <cellStyle name="Moneda 4 5" xfId="1631"/>
    <cellStyle name="Moneda 4 5 2" xfId="4097"/>
    <cellStyle name="Moneda 4 6" xfId="2864"/>
    <cellStyle name="Moneda 5" xfId="126"/>
    <cellStyle name="Moneda 5 2" xfId="127"/>
    <cellStyle name="Moneda 6" xfId="128"/>
    <cellStyle name="Moneda 6 2" xfId="544"/>
    <cellStyle name="Moneda 6 2 2" xfId="849"/>
    <cellStyle name="Moneda 6 2 2 2" xfId="1462"/>
    <cellStyle name="Moneda 6 2 2 2 2" xfId="2697"/>
    <cellStyle name="Moneda 6 2 2 2 2 2" xfId="5163"/>
    <cellStyle name="Moneda 6 2 2 2 3" xfId="3930"/>
    <cellStyle name="Moneda 6 2 2 3" xfId="2086"/>
    <cellStyle name="Moneda 6 2 2 3 2" xfId="4552"/>
    <cellStyle name="Moneda 6 2 2 4" xfId="3319"/>
    <cellStyle name="Moneda 6 2 3" xfId="1159"/>
    <cellStyle name="Moneda 6 2 3 2" xfId="2394"/>
    <cellStyle name="Moneda 6 2 3 2 2" xfId="4860"/>
    <cellStyle name="Moneda 6 2 3 3" xfId="3627"/>
    <cellStyle name="Moneda 6 2 4" xfId="1783"/>
    <cellStyle name="Moneda 6 2 4 2" xfId="4249"/>
    <cellStyle name="Moneda 6 2 5" xfId="3016"/>
    <cellStyle name="Moneda 6 3" xfId="698"/>
    <cellStyle name="Moneda 6 3 2" xfId="1311"/>
    <cellStyle name="Moneda 6 3 2 2" xfId="2546"/>
    <cellStyle name="Moneda 6 3 2 2 2" xfId="5012"/>
    <cellStyle name="Moneda 6 3 2 3" xfId="3779"/>
    <cellStyle name="Moneda 6 3 3" xfId="1935"/>
    <cellStyle name="Moneda 6 3 3 2" xfId="4401"/>
    <cellStyle name="Moneda 6 3 4" xfId="3168"/>
    <cellStyle name="Moneda 6 4" xfId="1008"/>
    <cellStyle name="Moneda 6 4 2" xfId="2243"/>
    <cellStyle name="Moneda 6 4 2 2" xfId="4709"/>
    <cellStyle name="Moneda 6 4 3" xfId="3476"/>
    <cellStyle name="Moneda 6 5" xfId="1632"/>
    <cellStyle name="Moneda 6 5 2" xfId="4098"/>
    <cellStyle name="Moneda 6 6" xfId="2865"/>
    <cellStyle name="Moneda 7" xfId="129"/>
    <cellStyle name="Moneda 7 2" xfId="130"/>
    <cellStyle name="Moneda 8" xfId="131"/>
    <cellStyle name="Moneda 8 2" xfId="545"/>
    <cellStyle name="Moneda 8 2 2" xfId="850"/>
    <cellStyle name="Moneda 8 2 2 2" xfId="1463"/>
    <cellStyle name="Moneda 8 2 2 2 2" xfId="2698"/>
    <cellStyle name="Moneda 8 2 2 2 2 2" xfId="5164"/>
    <cellStyle name="Moneda 8 2 2 2 3" xfId="3931"/>
    <cellStyle name="Moneda 8 2 2 3" xfId="2087"/>
    <cellStyle name="Moneda 8 2 2 3 2" xfId="4553"/>
    <cellStyle name="Moneda 8 2 2 4" xfId="3320"/>
    <cellStyle name="Moneda 8 2 3" xfId="1160"/>
    <cellStyle name="Moneda 8 2 3 2" xfId="2395"/>
    <cellStyle name="Moneda 8 2 3 2 2" xfId="4861"/>
    <cellStyle name="Moneda 8 2 3 3" xfId="3628"/>
    <cellStyle name="Moneda 8 2 4" xfId="1784"/>
    <cellStyle name="Moneda 8 2 4 2" xfId="4250"/>
    <cellStyle name="Moneda 8 2 5" xfId="3017"/>
    <cellStyle name="Moneda 8 3" xfId="699"/>
    <cellStyle name="Moneda 8 3 2" xfId="1312"/>
    <cellStyle name="Moneda 8 3 2 2" xfId="2547"/>
    <cellStyle name="Moneda 8 3 2 2 2" xfId="5013"/>
    <cellStyle name="Moneda 8 3 2 3" xfId="3780"/>
    <cellStyle name="Moneda 8 3 3" xfId="1936"/>
    <cellStyle name="Moneda 8 3 3 2" xfId="4402"/>
    <cellStyle name="Moneda 8 3 4" xfId="3169"/>
    <cellStyle name="Moneda 8 4" xfId="1009"/>
    <cellStyle name="Moneda 8 4 2" xfId="2244"/>
    <cellStyle name="Moneda 8 4 2 2" xfId="4710"/>
    <cellStyle name="Moneda 8 4 3" xfId="3477"/>
    <cellStyle name="Moneda 8 5" xfId="1633"/>
    <cellStyle name="Moneda 8 5 2" xfId="4099"/>
    <cellStyle name="Moneda 8 6" xfId="2866"/>
    <cellStyle name="Normal" xfId="0" builtinId="0"/>
    <cellStyle name="Normal 10" xfId="23"/>
    <cellStyle name="Normal 10 2" xfId="132"/>
    <cellStyle name="Normal 10 2 2" xfId="546"/>
    <cellStyle name="Normal 10 2 2 2" xfId="851"/>
    <cellStyle name="Normal 10 2 2 2 2" xfId="1464"/>
    <cellStyle name="Normal 10 2 2 2 2 2" xfId="2699"/>
    <cellStyle name="Normal 10 2 2 2 2 2 2" xfId="5165"/>
    <cellStyle name="Normal 10 2 2 2 2 3" xfId="3932"/>
    <cellStyle name="Normal 10 2 2 2 3" xfId="2088"/>
    <cellStyle name="Normal 10 2 2 2 3 2" xfId="4554"/>
    <cellStyle name="Normal 10 2 2 2 4" xfId="3321"/>
    <cellStyle name="Normal 10 2 2 3" xfId="1161"/>
    <cellStyle name="Normal 10 2 2 3 2" xfId="2396"/>
    <cellStyle name="Normal 10 2 2 3 2 2" xfId="4862"/>
    <cellStyle name="Normal 10 2 2 3 3" xfId="3629"/>
    <cellStyle name="Normal 10 2 2 4" xfId="1785"/>
    <cellStyle name="Normal 10 2 2 4 2" xfId="4251"/>
    <cellStyle name="Normal 10 2 2 5" xfId="3018"/>
    <cellStyle name="Normal 10 2 3" xfId="700"/>
    <cellStyle name="Normal 10 2 3 2" xfId="1313"/>
    <cellStyle name="Normal 10 2 3 2 2" xfId="2548"/>
    <cellStyle name="Normal 10 2 3 2 2 2" xfId="5014"/>
    <cellStyle name="Normal 10 2 3 2 3" xfId="3781"/>
    <cellStyle name="Normal 10 2 3 3" xfId="1937"/>
    <cellStyle name="Normal 10 2 3 3 2" xfId="4403"/>
    <cellStyle name="Normal 10 2 3 4" xfId="3170"/>
    <cellStyle name="Normal 10 2 4" xfId="1010"/>
    <cellStyle name="Normal 10 2 4 2" xfId="2245"/>
    <cellStyle name="Normal 10 2 4 2 2" xfId="4711"/>
    <cellStyle name="Normal 10 2 4 3" xfId="3478"/>
    <cellStyle name="Normal 10 2 5" xfId="1634"/>
    <cellStyle name="Normal 10 2 5 2" xfId="4100"/>
    <cellStyle name="Normal 10 2 6" xfId="2867"/>
    <cellStyle name="Normal 10 3" xfId="133"/>
    <cellStyle name="Normal 10 3 2" xfId="547"/>
    <cellStyle name="Normal 10 3 2 2" xfId="852"/>
    <cellStyle name="Normal 10 3 2 2 2" xfId="1465"/>
    <cellStyle name="Normal 10 3 2 2 2 2" xfId="2700"/>
    <cellStyle name="Normal 10 3 2 2 2 2 2" xfId="5166"/>
    <cellStyle name="Normal 10 3 2 2 2 3" xfId="3933"/>
    <cellStyle name="Normal 10 3 2 2 3" xfId="2089"/>
    <cellStyle name="Normal 10 3 2 2 3 2" xfId="4555"/>
    <cellStyle name="Normal 10 3 2 2 4" xfId="3322"/>
    <cellStyle name="Normal 10 3 2 3" xfId="1162"/>
    <cellStyle name="Normal 10 3 2 3 2" xfId="2397"/>
    <cellStyle name="Normal 10 3 2 3 2 2" xfId="4863"/>
    <cellStyle name="Normal 10 3 2 3 3" xfId="3630"/>
    <cellStyle name="Normal 10 3 2 4" xfId="1786"/>
    <cellStyle name="Normal 10 3 2 4 2" xfId="4252"/>
    <cellStyle name="Normal 10 3 2 5" xfId="3019"/>
    <cellStyle name="Normal 10 3 3" xfId="701"/>
    <cellStyle name="Normal 10 3 3 2" xfId="1314"/>
    <cellStyle name="Normal 10 3 3 2 2" xfId="2549"/>
    <cellStyle name="Normal 10 3 3 2 2 2" xfId="5015"/>
    <cellStyle name="Normal 10 3 3 2 3" xfId="3782"/>
    <cellStyle name="Normal 10 3 3 3" xfId="1938"/>
    <cellStyle name="Normal 10 3 3 3 2" xfId="4404"/>
    <cellStyle name="Normal 10 3 3 4" xfId="3171"/>
    <cellStyle name="Normal 10 3 4" xfId="1011"/>
    <cellStyle name="Normal 10 3 4 2" xfId="2246"/>
    <cellStyle name="Normal 10 3 4 2 2" xfId="4712"/>
    <cellStyle name="Normal 10 3 4 3" xfId="3479"/>
    <cellStyle name="Normal 10 3 5" xfId="1635"/>
    <cellStyle name="Normal 10 3 5 2" xfId="4101"/>
    <cellStyle name="Normal 10 3 6" xfId="2868"/>
    <cellStyle name="Normal 10 4" xfId="509"/>
    <cellStyle name="Normal 10 4 2" xfId="814"/>
    <cellStyle name="Normal 10 4 2 2" xfId="1427"/>
    <cellStyle name="Normal 10 4 2 2 2" xfId="2662"/>
    <cellStyle name="Normal 10 4 2 2 2 2" xfId="5128"/>
    <cellStyle name="Normal 10 4 2 2 3" xfId="3895"/>
    <cellStyle name="Normal 10 4 2 3" xfId="2051"/>
    <cellStyle name="Normal 10 4 2 3 2" xfId="4517"/>
    <cellStyle name="Normal 10 4 2 4" xfId="3284"/>
    <cellStyle name="Normal 10 4 3" xfId="1124"/>
    <cellStyle name="Normal 10 4 3 2" xfId="2359"/>
    <cellStyle name="Normal 10 4 3 2 2" xfId="4825"/>
    <cellStyle name="Normal 10 4 3 3" xfId="3592"/>
    <cellStyle name="Normal 10 4 4" xfId="1748"/>
    <cellStyle name="Normal 10 4 4 2" xfId="4214"/>
    <cellStyle name="Normal 10 4 5" xfId="2981"/>
    <cellStyle name="Normal 10 5" xfId="663"/>
    <cellStyle name="Normal 10 5 2" xfId="1276"/>
    <cellStyle name="Normal 10 5 2 2" xfId="2511"/>
    <cellStyle name="Normal 10 5 2 2 2" xfId="4977"/>
    <cellStyle name="Normal 10 5 2 3" xfId="3744"/>
    <cellStyle name="Normal 10 5 3" xfId="1900"/>
    <cellStyle name="Normal 10 5 3 2" xfId="4366"/>
    <cellStyle name="Normal 10 5 4" xfId="3133"/>
    <cellStyle name="Normal 10 6" xfId="973"/>
    <cellStyle name="Normal 10 6 2" xfId="2208"/>
    <cellStyle name="Normal 10 6 2 2" xfId="4674"/>
    <cellStyle name="Normal 10 6 3" xfId="3441"/>
    <cellStyle name="Normal 10 7" xfId="1597"/>
    <cellStyle name="Normal 10 7 2" xfId="4063"/>
    <cellStyle name="Normal 10 8" xfId="2830"/>
    <cellStyle name="Normal 11" xfId="15"/>
    <cellStyle name="Normal 11 2" xfId="50"/>
    <cellStyle name="Normal 11 2 2" xfId="529"/>
    <cellStyle name="Normal 11 2 2 2" xfId="834"/>
    <cellStyle name="Normal 11 2 2 2 2" xfId="1447"/>
    <cellStyle name="Normal 11 2 2 2 2 2" xfId="2682"/>
    <cellStyle name="Normal 11 2 2 2 2 2 2" xfId="5148"/>
    <cellStyle name="Normal 11 2 2 2 2 3" xfId="3915"/>
    <cellStyle name="Normal 11 2 2 2 3" xfId="2071"/>
    <cellStyle name="Normal 11 2 2 2 3 2" xfId="4537"/>
    <cellStyle name="Normal 11 2 2 2 4" xfId="3304"/>
    <cellStyle name="Normal 11 2 2 3" xfId="1144"/>
    <cellStyle name="Normal 11 2 2 3 2" xfId="2379"/>
    <cellStyle name="Normal 11 2 2 3 2 2" xfId="4845"/>
    <cellStyle name="Normal 11 2 2 3 3" xfId="3612"/>
    <cellStyle name="Normal 11 2 2 4" xfId="1768"/>
    <cellStyle name="Normal 11 2 2 4 2" xfId="4234"/>
    <cellStyle name="Normal 11 2 2 5" xfId="3001"/>
    <cellStyle name="Normal 11 2 3" xfId="683"/>
    <cellStyle name="Normal 11 2 3 2" xfId="1296"/>
    <cellStyle name="Normal 11 2 3 2 2" xfId="2531"/>
    <cellStyle name="Normal 11 2 3 2 2 2" xfId="4997"/>
    <cellStyle name="Normal 11 2 3 2 3" xfId="3764"/>
    <cellStyle name="Normal 11 2 3 3" xfId="1920"/>
    <cellStyle name="Normal 11 2 3 3 2" xfId="4386"/>
    <cellStyle name="Normal 11 2 3 4" xfId="3153"/>
    <cellStyle name="Normal 11 2 4" xfId="993"/>
    <cellStyle name="Normal 11 2 4 2" xfId="2228"/>
    <cellStyle name="Normal 11 2 4 2 2" xfId="4694"/>
    <cellStyle name="Normal 11 2 4 3" xfId="3461"/>
    <cellStyle name="Normal 11 2 5" xfId="1617"/>
    <cellStyle name="Normal 11 2 5 2" xfId="4083"/>
    <cellStyle name="Normal 11 2 6" xfId="2850"/>
    <cellStyle name="Normal 11 3" xfId="134"/>
    <cellStyle name="Normal 11 3 2" xfId="548"/>
    <cellStyle name="Normal 11 3 2 2" xfId="853"/>
    <cellStyle name="Normal 11 3 2 2 2" xfId="1466"/>
    <cellStyle name="Normal 11 3 2 2 2 2" xfId="2701"/>
    <cellStyle name="Normal 11 3 2 2 2 2 2" xfId="5167"/>
    <cellStyle name="Normal 11 3 2 2 2 3" xfId="3934"/>
    <cellStyle name="Normal 11 3 2 2 3" xfId="2090"/>
    <cellStyle name="Normal 11 3 2 2 3 2" xfId="4556"/>
    <cellStyle name="Normal 11 3 2 2 4" xfId="3323"/>
    <cellStyle name="Normal 11 3 2 3" xfId="1163"/>
    <cellStyle name="Normal 11 3 2 3 2" xfId="2398"/>
    <cellStyle name="Normal 11 3 2 3 2 2" xfId="4864"/>
    <cellStyle name="Normal 11 3 2 3 3" xfId="3631"/>
    <cellStyle name="Normal 11 3 2 4" xfId="1787"/>
    <cellStyle name="Normal 11 3 2 4 2" xfId="4253"/>
    <cellStyle name="Normal 11 3 2 5" xfId="3020"/>
    <cellStyle name="Normal 11 3 3" xfId="702"/>
    <cellStyle name="Normal 11 3 3 2" xfId="1315"/>
    <cellStyle name="Normal 11 3 3 2 2" xfId="2550"/>
    <cellStyle name="Normal 11 3 3 2 2 2" xfId="5016"/>
    <cellStyle name="Normal 11 3 3 2 3" xfId="3783"/>
    <cellStyle name="Normal 11 3 3 3" xfId="1939"/>
    <cellStyle name="Normal 11 3 3 3 2" xfId="4405"/>
    <cellStyle name="Normal 11 3 3 4" xfId="3172"/>
    <cellStyle name="Normal 11 3 4" xfId="1012"/>
    <cellStyle name="Normal 11 3 4 2" xfId="2247"/>
    <cellStyle name="Normal 11 3 4 2 2" xfId="4713"/>
    <cellStyle name="Normal 11 3 4 3" xfId="3480"/>
    <cellStyle name="Normal 11 3 5" xfId="1636"/>
    <cellStyle name="Normal 11 3 5 2" xfId="4102"/>
    <cellStyle name="Normal 11 3 6" xfId="2869"/>
    <cellStyle name="Normal 12" xfId="51"/>
    <cellStyle name="Normal 12 2" xfId="135"/>
    <cellStyle name="Normal 12 2 2" xfId="549"/>
    <cellStyle name="Normal 12 2 2 2" xfId="854"/>
    <cellStyle name="Normal 12 2 2 2 2" xfId="1467"/>
    <cellStyle name="Normal 12 2 2 2 2 2" xfId="2702"/>
    <cellStyle name="Normal 12 2 2 2 2 2 2" xfId="5168"/>
    <cellStyle name="Normal 12 2 2 2 2 3" xfId="3935"/>
    <cellStyle name="Normal 12 2 2 2 3" xfId="2091"/>
    <cellStyle name="Normal 12 2 2 2 3 2" xfId="4557"/>
    <cellStyle name="Normal 12 2 2 2 4" xfId="3324"/>
    <cellStyle name="Normal 12 2 2 3" xfId="1164"/>
    <cellStyle name="Normal 12 2 2 3 2" xfId="2399"/>
    <cellStyle name="Normal 12 2 2 3 2 2" xfId="4865"/>
    <cellStyle name="Normal 12 2 2 3 3" xfId="3632"/>
    <cellStyle name="Normal 12 2 2 4" xfId="1788"/>
    <cellStyle name="Normal 12 2 2 4 2" xfId="4254"/>
    <cellStyle name="Normal 12 2 2 5" xfId="3021"/>
    <cellStyle name="Normal 12 2 3" xfId="703"/>
    <cellStyle name="Normal 12 2 3 2" xfId="1316"/>
    <cellStyle name="Normal 12 2 3 2 2" xfId="2551"/>
    <cellStyle name="Normal 12 2 3 2 2 2" xfId="5017"/>
    <cellStyle name="Normal 12 2 3 2 3" xfId="3784"/>
    <cellStyle name="Normal 12 2 3 3" xfId="1940"/>
    <cellStyle name="Normal 12 2 3 3 2" xfId="4406"/>
    <cellStyle name="Normal 12 2 3 4" xfId="3173"/>
    <cellStyle name="Normal 12 2 4" xfId="1013"/>
    <cellStyle name="Normal 12 2 4 2" xfId="2248"/>
    <cellStyle name="Normal 12 2 4 2 2" xfId="4714"/>
    <cellStyle name="Normal 12 2 4 3" xfId="3481"/>
    <cellStyle name="Normal 12 2 5" xfId="1637"/>
    <cellStyle name="Normal 12 2 5 2" xfId="4103"/>
    <cellStyle name="Normal 12 2 6" xfId="2870"/>
    <cellStyle name="Normal 12 3" xfId="136"/>
    <cellStyle name="Normal 12 3 2" xfId="550"/>
    <cellStyle name="Normal 12 3 2 2" xfId="855"/>
    <cellStyle name="Normal 12 3 2 2 2" xfId="1468"/>
    <cellStyle name="Normal 12 3 2 2 2 2" xfId="2703"/>
    <cellStyle name="Normal 12 3 2 2 2 2 2" xfId="5169"/>
    <cellStyle name="Normal 12 3 2 2 2 3" xfId="3936"/>
    <cellStyle name="Normal 12 3 2 2 3" xfId="2092"/>
    <cellStyle name="Normal 12 3 2 2 3 2" xfId="4558"/>
    <cellStyle name="Normal 12 3 2 2 4" xfId="3325"/>
    <cellStyle name="Normal 12 3 2 3" xfId="1165"/>
    <cellStyle name="Normal 12 3 2 3 2" xfId="2400"/>
    <cellStyle name="Normal 12 3 2 3 2 2" xfId="4866"/>
    <cellStyle name="Normal 12 3 2 3 3" xfId="3633"/>
    <cellStyle name="Normal 12 3 2 4" xfId="1789"/>
    <cellStyle name="Normal 12 3 2 4 2" xfId="4255"/>
    <cellStyle name="Normal 12 3 2 5" xfId="3022"/>
    <cellStyle name="Normal 12 3 3" xfId="704"/>
    <cellStyle name="Normal 12 3 3 2" xfId="1317"/>
    <cellStyle name="Normal 12 3 3 2 2" xfId="2552"/>
    <cellStyle name="Normal 12 3 3 2 2 2" xfId="5018"/>
    <cellStyle name="Normal 12 3 3 2 3" xfId="3785"/>
    <cellStyle name="Normal 12 3 3 3" xfId="1941"/>
    <cellStyle name="Normal 12 3 3 3 2" xfId="4407"/>
    <cellStyle name="Normal 12 3 3 4" xfId="3174"/>
    <cellStyle name="Normal 12 3 4" xfId="1014"/>
    <cellStyle name="Normal 12 3 4 2" xfId="2249"/>
    <cellStyle name="Normal 12 3 4 2 2" xfId="4715"/>
    <cellStyle name="Normal 12 3 4 3" xfId="3482"/>
    <cellStyle name="Normal 12 3 5" xfId="1638"/>
    <cellStyle name="Normal 12 3 5 2" xfId="4104"/>
    <cellStyle name="Normal 12 3 6" xfId="2871"/>
    <cellStyle name="Normal 12 4" xfId="52"/>
    <cellStyle name="Normal 12 4 2" xfId="137"/>
    <cellStyle name="Normal 12 4 3" xfId="6"/>
    <cellStyle name="Normal 12 4 4" xfId="530"/>
    <cellStyle name="Normal 12 4 4 2" xfId="835"/>
    <cellStyle name="Normal 12 4 4 2 2" xfId="1448"/>
    <cellStyle name="Normal 12 4 4 2 2 2" xfId="2683"/>
    <cellStyle name="Normal 12 4 4 2 2 2 2" xfId="5149"/>
    <cellStyle name="Normal 12 4 4 2 2 3" xfId="3916"/>
    <cellStyle name="Normal 12 4 4 2 3" xfId="2072"/>
    <cellStyle name="Normal 12 4 4 2 3 2" xfId="4538"/>
    <cellStyle name="Normal 12 4 4 2 4" xfId="3305"/>
    <cellStyle name="Normal 12 4 4 3" xfId="1145"/>
    <cellStyle name="Normal 12 4 4 3 2" xfId="2380"/>
    <cellStyle name="Normal 12 4 4 3 2 2" xfId="4846"/>
    <cellStyle name="Normal 12 4 4 3 3" xfId="3613"/>
    <cellStyle name="Normal 12 4 4 4" xfId="1769"/>
    <cellStyle name="Normal 12 4 4 4 2" xfId="4235"/>
    <cellStyle name="Normal 12 4 4 5" xfId="3002"/>
    <cellStyle name="Normal 12 4 5" xfId="684"/>
    <cellStyle name="Normal 12 4 5 2" xfId="1297"/>
    <cellStyle name="Normal 12 4 5 2 2" xfId="2532"/>
    <cellStyle name="Normal 12 4 5 2 2 2" xfId="4998"/>
    <cellStyle name="Normal 12 4 5 2 3" xfId="3765"/>
    <cellStyle name="Normal 12 4 5 3" xfId="1921"/>
    <cellStyle name="Normal 12 4 5 3 2" xfId="4387"/>
    <cellStyle name="Normal 12 4 5 4" xfId="3154"/>
    <cellStyle name="Normal 12 4 6" xfId="994"/>
    <cellStyle name="Normal 12 4 6 2" xfId="2229"/>
    <cellStyle name="Normal 12 4 6 2 2" xfId="4695"/>
    <cellStyle name="Normal 12 4 6 3" xfId="3462"/>
    <cellStyle name="Normal 12 4 7" xfId="1618"/>
    <cellStyle name="Normal 12 4 7 2" xfId="4084"/>
    <cellStyle name="Normal 12 4 8" xfId="2851"/>
    <cellStyle name="Normal 12 5" xfId="138"/>
    <cellStyle name="Normal 12 5 2" xfId="551"/>
    <cellStyle name="Normal 12 5 2 2" xfId="856"/>
    <cellStyle name="Normal 12 5 2 2 2" xfId="1469"/>
    <cellStyle name="Normal 12 5 2 2 2 2" xfId="2704"/>
    <cellStyle name="Normal 12 5 2 2 2 2 2" xfId="5170"/>
    <cellStyle name="Normal 12 5 2 2 2 3" xfId="3937"/>
    <cellStyle name="Normal 12 5 2 2 3" xfId="2093"/>
    <cellStyle name="Normal 12 5 2 2 3 2" xfId="4559"/>
    <cellStyle name="Normal 12 5 2 2 4" xfId="3326"/>
    <cellStyle name="Normal 12 5 2 3" xfId="1166"/>
    <cellStyle name="Normal 12 5 2 3 2" xfId="2401"/>
    <cellStyle name="Normal 12 5 2 3 2 2" xfId="4867"/>
    <cellStyle name="Normal 12 5 2 3 3" xfId="3634"/>
    <cellStyle name="Normal 12 5 2 4" xfId="1790"/>
    <cellStyle name="Normal 12 5 2 4 2" xfId="4256"/>
    <cellStyle name="Normal 12 5 2 5" xfId="3023"/>
    <cellStyle name="Normal 12 5 3" xfId="705"/>
    <cellStyle name="Normal 12 5 3 2" xfId="1318"/>
    <cellStyle name="Normal 12 5 3 2 2" xfId="2553"/>
    <cellStyle name="Normal 12 5 3 2 2 2" xfId="5019"/>
    <cellStyle name="Normal 12 5 3 2 3" xfId="3786"/>
    <cellStyle name="Normal 12 5 3 3" xfId="1942"/>
    <cellStyle name="Normal 12 5 3 3 2" xfId="4408"/>
    <cellStyle name="Normal 12 5 3 4" xfId="3175"/>
    <cellStyle name="Normal 12 5 4" xfId="1015"/>
    <cellStyle name="Normal 12 5 4 2" xfId="2250"/>
    <cellStyle name="Normal 12 5 4 2 2" xfId="4716"/>
    <cellStyle name="Normal 12 5 4 3" xfId="3483"/>
    <cellStyle name="Normal 12 5 5" xfId="1639"/>
    <cellStyle name="Normal 12 5 5 2" xfId="4105"/>
    <cellStyle name="Normal 12 5 6" xfId="2872"/>
    <cellStyle name="Normal 13" xfId="139"/>
    <cellStyle name="Normal 13 2" xfId="552"/>
    <cellStyle name="Normal 13 2 2" xfId="857"/>
    <cellStyle name="Normal 13 2 2 2" xfId="1470"/>
    <cellStyle name="Normal 13 2 2 2 2" xfId="2705"/>
    <cellStyle name="Normal 13 2 2 2 2 2" xfId="5171"/>
    <cellStyle name="Normal 13 2 2 2 3" xfId="3938"/>
    <cellStyle name="Normal 13 2 2 3" xfId="2094"/>
    <cellStyle name="Normal 13 2 2 3 2" xfId="4560"/>
    <cellStyle name="Normal 13 2 2 4" xfId="3327"/>
    <cellStyle name="Normal 13 2 3" xfId="1167"/>
    <cellStyle name="Normal 13 2 3 2" xfId="2402"/>
    <cellStyle name="Normal 13 2 3 2 2" xfId="4868"/>
    <cellStyle name="Normal 13 2 3 3" xfId="3635"/>
    <cellStyle name="Normal 13 2 4" xfId="1791"/>
    <cellStyle name="Normal 13 2 4 2" xfId="4257"/>
    <cellStyle name="Normal 13 2 5" xfId="3024"/>
    <cellStyle name="Normal 13 3" xfId="706"/>
    <cellStyle name="Normal 13 3 2" xfId="1319"/>
    <cellStyle name="Normal 13 3 2 2" xfId="2554"/>
    <cellStyle name="Normal 13 3 2 2 2" xfId="5020"/>
    <cellStyle name="Normal 13 3 2 3" xfId="3787"/>
    <cellStyle name="Normal 13 3 3" xfId="1943"/>
    <cellStyle name="Normal 13 3 3 2" xfId="4409"/>
    <cellStyle name="Normal 13 3 4" xfId="3176"/>
    <cellStyle name="Normal 13 4" xfId="1016"/>
    <cellStyle name="Normal 13 4 2" xfId="2251"/>
    <cellStyle name="Normal 13 4 2 2" xfId="4717"/>
    <cellStyle name="Normal 13 4 3" xfId="3484"/>
    <cellStyle name="Normal 13 5" xfId="1640"/>
    <cellStyle name="Normal 13 5 2" xfId="4106"/>
    <cellStyle name="Normal 13 6" xfId="2873"/>
    <cellStyle name="Normal 14" xfId="140"/>
    <cellStyle name="Normal 14 2" xfId="553"/>
    <cellStyle name="Normal 14 2 2" xfId="858"/>
    <cellStyle name="Normal 14 2 2 2" xfId="1471"/>
    <cellStyle name="Normal 14 2 2 2 2" xfId="2706"/>
    <cellStyle name="Normal 14 2 2 2 2 2" xfId="5172"/>
    <cellStyle name="Normal 14 2 2 2 3" xfId="3939"/>
    <cellStyle name="Normal 14 2 2 3" xfId="2095"/>
    <cellStyle name="Normal 14 2 2 3 2" xfId="4561"/>
    <cellStyle name="Normal 14 2 2 4" xfId="3328"/>
    <cellStyle name="Normal 14 2 3" xfId="1168"/>
    <cellStyle name="Normal 14 2 3 2" xfId="2403"/>
    <cellStyle name="Normal 14 2 3 2 2" xfId="4869"/>
    <cellStyle name="Normal 14 2 3 3" xfId="3636"/>
    <cellStyle name="Normal 14 2 4" xfId="1792"/>
    <cellStyle name="Normal 14 2 4 2" xfId="4258"/>
    <cellStyle name="Normal 14 2 5" xfId="3025"/>
    <cellStyle name="Normal 14 3" xfId="707"/>
    <cellStyle name="Normal 14 3 2" xfId="1320"/>
    <cellStyle name="Normal 14 3 2 2" xfId="2555"/>
    <cellStyle name="Normal 14 3 2 2 2" xfId="5021"/>
    <cellStyle name="Normal 14 3 2 3" xfId="3788"/>
    <cellStyle name="Normal 14 3 3" xfId="1944"/>
    <cellStyle name="Normal 14 3 3 2" xfId="4410"/>
    <cellStyle name="Normal 14 3 4" xfId="3177"/>
    <cellStyle name="Normal 14 4" xfId="1017"/>
    <cellStyle name="Normal 14 4 2" xfId="2252"/>
    <cellStyle name="Normal 14 4 2 2" xfId="4718"/>
    <cellStyle name="Normal 14 4 3" xfId="3485"/>
    <cellStyle name="Normal 14 5" xfId="1641"/>
    <cellStyle name="Normal 14 5 2" xfId="4107"/>
    <cellStyle name="Normal 14 6" xfId="2874"/>
    <cellStyle name="Normal 15" xfId="53"/>
    <cellStyle name="Normal 15 2" xfId="141"/>
    <cellStyle name="Normal 15 3" xfId="142"/>
    <cellStyle name="Normal 15 3 2" xfId="554"/>
    <cellStyle name="Normal 15 3 2 2" xfId="859"/>
    <cellStyle name="Normal 15 3 2 2 2" xfId="1472"/>
    <cellStyle name="Normal 15 3 2 2 2 2" xfId="2707"/>
    <cellStyle name="Normal 15 3 2 2 2 2 2" xfId="5173"/>
    <cellStyle name="Normal 15 3 2 2 2 3" xfId="3940"/>
    <cellStyle name="Normal 15 3 2 2 3" xfId="2096"/>
    <cellStyle name="Normal 15 3 2 2 3 2" xfId="4562"/>
    <cellStyle name="Normal 15 3 2 2 4" xfId="3329"/>
    <cellStyle name="Normal 15 3 2 3" xfId="1169"/>
    <cellStyle name="Normal 15 3 2 3 2" xfId="2404"/>
    <cellStyle name="Normal 15 3 2 3 2 2" xfId="4870"/>
    <cellStyle name="Normal 15 3 2 3 3" xfId="3637"/>
    <cellStyle name="Normal 15 3 2 4" xfId="1793"/>
    <cellStyle name="Normal 15 3 2 4 2" xfId="4259"/>
    <cellStyle name="Normal 15 3 2 5" xfId="3026"/>
    <cellStyle name="Normal 15 3 3" xfId="708"/>
    <cellStyle name="Normal 15 3 3 2" xfId="1321"/>
    <cellStyle name="Normal 15 3 3 2 2" xfId="2556"/>
    <cellStyle name="Normal 15 3 3 2 2 2" xfId="5022"/>
    <cellStyle name="Normal 15 3 3 2 3" xfId="3789"/>
    <cellStyle name="Normal 15 3 3 3" xfId="1945"/>
    <cellStyle name="Normal 15 3 3 3 2" xfId="4411"/>
    <cellStyle name="Normal 15 3 3 4" xfId="3178"/>
    <cellStyle name="Normal 15 3 4" xfId="1018"/>
    <cellStyle name="Normal 15 3 4 2" xfId="2253"/>
    <cellStyle name="Normal 15 3 4 2 2" xfId="4719"/>
    <cellStyle name="Normal 15 3 4 3" xfId="3486"/>
    <cellStyle name="Normal 15 3 5" xfId="1642"/>
    <cellStyle name="Normal 15 3 5 2" xfId="4108"/>
    <cellStyle name="Normal 15 3 6" xfId="2875"/>
    <cellStyle name="Normal 16" xfId="143"/>
    <cellStyle name="Normal 16 2" xfId="144"/>
    <cellStyle name="Normal 16 3" xfId="145"/>
    <cellStyle name="Normal 16 3 2" xfId="556"/>
    <cellStyle name="Normal 16 3 2 2" xfId="861"/>
    <cellStyle name="Normal 16 3 2 2 2" xfId="1474"/>
    <cellStyle name="Normal 16 3 2 2 2 2" xfId="2709"/>
    <cellStyle name="Normal 16 3 2 2 2 2 2" xfId="5175"/>
    <cellStyle name="Normal 16 3 2 2 2 3" xfId="3942"/>
    <cellStyle name="Normal 16 3 2 2 3" xfId="2098"/>
    <cellStyle name="Normal 16 3 2 2 3 2" xfId="4564"/>
    <cellStyle name="Normal 16 3 2 2 4" xfId="3331"/>
    <cellStyle name="Normal 16 3 2 3" xfId="1171"/>
    <cellStyle name="Normal 16 3 2 3 2" xfId="2406"/>
    <cellStyle name="Normal 16 3 2 3 2 2" xfId="4872"/>
    <cellStyle name="Normal 16 3 2 3 3" xfId="3639"/>
    <cellStyle name="Normal 16 3 2 4" xfId="1795"/>
    <cellStyle name="Normal 16 3 2 4 2" xfId="4261"/>
    <cellStyle name="Normal 16 3 2 5" xfId="3028"/>
    <cellStyle name="Normal 16 3 3" xfId="710"/>
    <cellStyle name="Normal 16 3 3 2" xfId="1323"/>
    <cellStyle name="Normal 16 3 3 2 2" xfId="2558"/>
    <cellStyle name="Normal 16 3 3 2 2 2" xfId="5024"/>
    <cellStyle name="Normal 16 3 3 2 3" xfId="3791"/>
    <cellStyle name="Normal 16 3 3 3" xfId="1947"/>
    <cellStyle name="Normal 16 3 3 3 2" xfId="4413"/>
    <cellStyle name="Normal 16 3 3 4" xfId="3180"/>
    <cellStyle name="Normal 16 3 4" xfId="1020"/>
    <cellStyle name="Normal 16 3 4 2" xfId="2255"/>
    <cellStyle name="Normal 16 3 4 2 2" xfId="4721"/>
    <cellStyle name="Normal 16 3 4 3" xfId="3488"/>
    <cellStyle name="Normal 16 3 5" xfId="1644"/>
    <cellStyle name="Normal 16 3 5 2" xfId="4110"/>
    <cellStyle name="Normal 16 3 6" xfId="2877"/>
    <cellStyle name="Normal 16 4" xfId="146"/>
    <cellStyle name="Normal 16 5" xfId="555"/>
    <cellStyle name="Normal 16 5 2" xfId="860"/>
    <cellStyle name="Normal 16 5 2 2" xfId="1473"/>
    <cellStyle name="Normal 16 5 2 2 2" xfId="2708"/>
    <cellStyle name="Normal 16 5 2 2 2 2" xfId="5174"/>
    <cellStyle name="Normal 16 5 2 2 3" xfId="3941"/>
    <cellStyle name="Normal 16 5 2 3" xfId="2097"/>
    <cellStyle name="Normal 16 5 2 3 2" xfId="4563"/>
    <cellStyle name="Normal 16 5 2 4" xfId="3330"/>
    <cellStyle name="Normal 16 5 3" xfId="1170"/>
    <cellStyle name="Normal 16 5 3 2" xfId="2405"/>
    <cellStyle name="Normal 16 5 3 2 2" xfId="4871"/>
    <cellStyle name="Normal 16 5 3 3" xfId="3638"/>
    <cellStyle name="Normal 16 5 4" xfId="1794"/>
    <cellStyle name="Normal 16 5 4 2" xfId="4260"/>
    <cellStyle name="Normal 16 5 5" xfId="3027"/>
    <cellStyle name="Normal 16 6" xfId="709"/>
    <cellStyle name="Normal 16 6 2" xfId="1322"/>
    <cellStyle name="Normal 16 6 2 2" xfId="2557"/>
    <cellStyle name="Normal 16 6 2 2 2" xfId="5023"/>
    <cellStyle name="Normal 16 6 2 3" xfId="3790"/>
    <cellStyle name="Normal 16 6 3" xfId="1946"/>
    <cellStyle name="Normal 16 6 3 2" xfId="4412"/>
    <cellStyle name="Normal 16 6 4" xfId="3179"/>
    <cellStyle name="Normal 16 7" xfId="1019"/>
    <cellStyle name="Normal 16 7 2" xfId="2254"/>
    <cellStyle name="Normal 16 7 2 2" xfId="4720"/>
    <cellStyle name="Normal 16 7 3" xfId="3487"/>
    <cellStyle name="Normal 16 8" xfId="1643"/>
    <cellStyle name="Normal 16 8 2" xfId="4109"/>
    <cellStyle name="Normal 16 9" xfId="2876"/>
    <cellStyle name="Normal 17" xfId="147"/>
    <cellStyle name="Normal 17 2" xfId="148"/>
    <cellStyle name="Normal 17 3" xfId="149"/>
    <cellStyle name="Normal 17 3 2" xfId="557"/>
    <cellStyle name="Normal 17 3 2 2" xfId="862"/>
    <cellStyle name="Normal 17 3 2 2 2" xfId="1475"/>
    <cellStyle name="Normal 17 3 2 2 2 2" xfId="2710"/>
    <cellStyle name="Normal 17 3 2 2 2 2 2" xfId="5176"/>
    <cellStyle name="Normal 17 3 2 2 2 3" xfId="3943"/>
    <cellStyle name="Normal 17 3 2 2 3" xfId="2099"/>
    <cellStyle name="Normal 17 3 2 2 3 2" xfId="4565"/>
    <cellStyle name="Normal 17 3 2 2 4" xfId="3332"/>
    <cellStyle name="Normal 17 3 2 3" xfId="1172"/>
    <cellStyle name="Normal 17 3 2 3 2" xfId="2407"/>
    <cellStyle name="Normal 17 3 2 3 2 2" xfId="4873"/>
    <cellStyle name="Normal 17 3 2 3 3" xfId="3640"/>
    <cellStyle name="Normal 17 3 2 4" xfId="1796"/>
    <cellStyle name="Normal 17 3 2 4 2" xfId="4262"/>
    <cellStyle name="Normal 17 3 2 5" xfId="3029"/>
    <cellStyle name="Normal 17 3 3" xfId="711"/>
    <cellStyle name="Normal 17 3 3 2" xfId="1324"/>
    <cellStyle name="Normal 17 3 3 2 2" xfId="2559"/>
    <cellStyle name="Normal 17 3 3 2 2 2" xfId="5025"/>
    <cellStyle name="Normal 17 3 3 2 3" xfId="3792"/>
    <cellStyle name="Normal 17 3 3 3" xfId="1948"/>
    <cellStyle name="Normal 17 3 3 3 2" xfId="4414"/>
    <cellStyle name="Normal 17 3 3 4" xfId="3181"/>
    <cellStyle name="Normal 17 3 4" xfId="1021"/>
    <cellStyle name="Normal 17 3 4 2" xfId="2256"/>
    <cellStyle name="Normal 17 3 4 2 2" xfId="4722"/>
    <cellStyle name="Normal 17 3 4 3" xfId="3489"/>
    <cellStyle name="Normal 17 3 5" xfId="1645"/>
    <cellStyle name="Normal 17 3 5 2" xfId="4111"/>
    <cellStyle name="Normal 17 3 6" xfId="2878"/>
    <cellStyle name="Normal 18" xfId="150"/>
    <cellStyle name="Normal 18 2" xfId="558"/>
    <cellStyle name="Normal 18 2 2" xfId="863"/>
    <cellStyle name="Normal 18 2 2 2" xfId="1476"/>
    <cellStyle name="Normal 18 2 2 2 2" xfId="2711"/>
    <cellStyle name="Normal 18 2 2 2 2 2" xfId="5177"/>
    <cellStyle name="Normal 18 2 2 2 3" xfId="3944"/>
    <cellStyle name="Normal 18 2 2 3" xfId="2100"/>
    <cellStyle name="Normal 18 2 2 3 2" xfId="4566"/>
    <cellStyle name="Normal 18 2 2 4" xfId="3333"/>
    <cellStyle name="Normal 18 2 3" xfId="1173"/>
    <cellStyle name="Normal 18 2 3 2" xfId="2408"/>
    <cellStyle name="Normal 18 2 3 2 2" xfId="4874"/>
    <cellStyle name="Normal 18 2 3 3" xfId="3641"/>
    <cellStyle name="Normal 18 2 4" xfId="1797"/>
    <cellStyle name="Normal 18 2 4 2" xfId="4263"/>
    <cellStyle name="Normal 18 2 5" xfId="3030"/>
    <cellStyle name="Normal 18 3" xfId="712"/>
    <cellStyle name="Normal 18 3 2" xfId="1325"/>
    <cellStyle name="Normal 18 3 2 2" xfId="2560"/>
    <cellStyle name="Normal 18 3 2 2 2" xfId="5026"/>
    <cellStyle name="Normal 18 3 2 3" xfId="3793"/>
    <cellStyle name="Normal 18 3 3" xfId="1949"/>
    <cellStyle name="Normal 18 3 3 2" xfId="4415"/>
    <cellStyle name="Normal 18 3 4" xfId="3182"/>
    <cellStyle name="Normal 18 4" xfId="1022"/>
    <cellStyle name="Normal 18 4 2" xfId="2257"/>
    <cellStyle name="Normal 18 4 2 2" xfId="4723"/>
    <cellStyle name="Normal 18 4 3" xfId="3490"/>
    <cellStyle name="Normal 18 5" xfId="1646"/>
    <cellStyle name="Normal 18 5 2" xfId="4112"/>
    <cellStyle name="Normal 18 6" xfId="2879"/>
    <cellStyle name="Normal 19" xfId="151"/>
    <cellStyle name="Normal 19 2" xfId="152"/>
    <cellStyle name="Normal 2" xfId="5"/>
    <cellStyle name="Normal 2 10" xfId="154"/>
    <cellStyle name="Normal 2 11" xfId="155"/>
    <cellStyle name="Normal 2 11 2" xfId="156"/>
    <cellStyle name="Normal 2 12" xfId="157"/>
    <cellStyle name="Normal 2 13" xfId="153"/>
    <cellStyle name="Normal 2 14" xfId="24"/>
    <cellStyle name="Normal 2 14 2" xfId="510"/>
    <cellStyle name="Normal 2 14 2 2" xfId="815"/>
    <cellStyle name="Normal 2 14 2 2 2" xfId="1428"/>
    <cellStyle name="Normal 2 14 2 2 2 2" xfId="2663"/>
    <cellStyle name="Normal 2 14 2 2 2 2 2" xfId="5129"/>
    <cellStyle name="Normal 2 14 2 2 2 3" xfId="3896"/>
    <cellStyle name="Normal 2 14 2 2 3" xfId="2052"/>
    <cellStyle name="Normal 2 14 2 2 3 2" xfId="4518"/>
    <cellStyle name="Normal 2 14 2 2 4" xfId="3285"/>
    <cellStyle name="Normal 2 14 2 3" xfId="1125"/>
    <cellStyle name="Normal 2 14 2 3 2" xfId="2360"/>
    <cellStyle name="Normal 2 14 2 3 2 2" xfId="4826"/>
    <cellStyle name="Normal 2 14 2 3 3" xfId="3593"/>
    <cellStyle name="Normal 2 14 2 4" xfId="1749"/>
    <cellStyle name="Normal 2 14 2 4 2" xfId="4215"/>
    <cellStyle name="Normal 2 14 2 5" xfId="2982"/>
    <cellStyle name="Normal 2 14 3" xfId="664"/>
    <cellStyle name="Normal 2 14 3 2" xfId="1277"/>
    <cellStyle name="Normal 2 14 3 2 2" xfId="2512"/>
    <cellStyle name="Normal 2 14 3 2 2 2" xfId="4978"/>
    <cellStyle name="Normal 2 14 3 2 3" xfId="3745"/>
    <cellStyle name="Normal 2 14 3 3" xfId="1901"/>
    <cellStyle name="Normal 2 14 3 3 2" xfId="4367"/>
    <cellStyle name="Normal 2 14 3 4" xfId="3134"/>
    <cellStyle name="Normal 2 14 4" xfId="974"/>
    <cellStyle name="Normal 2 14 4 2" xfId="2209"/>
    <cellStyle name="Normal 2 14 4 2 2" xfId="4675"/>
    <cellStyle name="Normal 2 14 4 3" xfId="3442"/>
    <cellStyle name="Normal 2 14 5" xfId="1598"/>
    <cellStyle name="Normal 2 14 5 2" xfId="4064"/>
    <cellStyle name="Normal 2 14 6" xfId="2831"/>
    <cellStyle name="Normal 2 15" xfId="501"/>
    <cellStyle name="Normal 2 15 2" xfId="806"/>
    <cellStyle name="Normal 2 15 2 2" xfId="1419"/>
    <cellStyle name="Normal 2 15 2 2 2" xfId="2654"/>
    <cellStyle name="Normal 2 15 2 2 2 2" xfId="5120"/>
    <cellStyle name="Normal 2 15 2 2 3" xfId="3887"/>
    <cellStyle name="Normal 2 15 2 3" xfId="2043"/>
    <cellStyle name="Normal 2 15 2 3 2" xfId="4509"/>
    <cellStyle name="Normal 2 15 2 4" xfId="3276"/>
    <cellStyle name="Normal 2 15 3" xfId="1116"/>
    <cellStyle name="Normal 2 15 3 2" xfId="2351"/>
    <cellStyle name="Normal 2 15 3 2 2" xfId="4817"/>
    <cellStyle name="Normal 2 15 3 3" xfId="3584"/>
    <cellStyle name="Normal 2 15 4" xfId="1740"/>
    <cellStyle name="Normal 2 15 4 2" xfId="4206"/>
    <cellStyle name="Normal 2 15 5" xfId="2973"/>
    <cellStyle name="Normal 2 16" xfId="655"/>
    <cellStyle name="Normal 2 16 2" xfId="1268"/>
    <cellStyle name="Normal 2 16 2 2" xfId="2503"/>
    <cellStyle name="Normal 2 16 2 2 2" xfId="4969"/>
    <cellStyle name="Normal 2 16 2 3" xfId="3736"/>
    <cellStyle name="Normal 2 16 3" xfId="1892"/>
    <cellStyle name="Normal 2 16 3 2" xfId="4358"/>
    <cellStyle name="Normal 2 16 4" xfId="3125"/>
    <cellStyle name="Normal 2 17" xfId="965"/>
    <cellStyle name="Normal 2 17 2" xfId="2200"/>
    <cellStyle name="Normal 2 17 2 2" xfId="4666"/>
    <cellStyle name="Normal 2 17 3" xfId="3433"/>
    <cellStyle name="Normal 2 18" xfId="1589"/>
    <cellStyle name="Normal 2 18 2" xfId="4055"/>
    <cellStyle name="Normal 2 19" xfId="2822"/>
    <cellStyle name="Normal 2 2" xfId="7"/>
    <cellStyle name="Normal 2 2 10" xfId="159"/>
    <cellStyle name="Normal 2 2 10 2" xfId="559"/>
    <cellStyle name="Normal 2 2 10 2 2" xfId="864"/>
    <cellStyle name="Normal 2 2 10 2 2 2" xfId="1477"/>
    <cellStyle name="Normal 2 2 10 2 2 2 2" xfId="2712"/>
    <cellStyle name="Normal 2 2 10 2 2 2 2 2" xfId="5178"/>
    <cellStyle name="Normal 2 2 10 2 2 2 3" xfId="3945"/>
    <cellStyle name="Normal 2 2 10 2 2 3" xfId="2101"/>
    <cellStyle name="Normal 2 2 10 2 2 3 2" xfId="4567"/>
    <cellStyle name="Normal 2 2 10 2 2 4" xfId="3334"/>
    <cellStyle name="Normal 2 2 10 2 3" xfId="1174"/>
    <cellStyle name="Normal 2 2 10 2 3 2" xfId="2409"/>
    <cellStyle name="Normal 2 2 10 2 3 2 2" xfId="4875"/>
    <cellStyle name="Normal 2 2 10 2 3 3" xfId="3642"/>
    <cellStyle name="Normal 2 2 10 2 4" xfId="1798"/>
    <cellStyle name="Normal 2 2 10 2 4 2" xfId="4264"/>
    <cellStyle name="Normal 2 2 10 2 5" xfId="3031"/>
    <cellStyle name="Normal 2 2 10 3" xfId="713"/>
    <cellStyle name="Normal 2 2 10 3 2" xfId="1326"/>
    <cellStyle name="Normal 2 2 10 3 2 2" xfId="2561"/>
    <cellStyle name="Normal 2 2 10 3 2 2 2" xfId="5027"/>
    <cellStyle name="Normal 2 2 10 3 2 3" xfId="3794"/>
    <cellStyle name="Normal 2 2 10 3 3" xfId="1950"/>
    <cellStyle name="Normal 2 2 10 3 3 2" xfId="4416"/>
    <cellStyle name="Normal 2 2 10 3 4" xfId="3183"/>
    <cellStyle name="Normal 2 2 10 4" xfId="1023"/>
    <cellStyle name="Normal 2 2 10 4 2" xfId="2258"/>
    <cellStyle name="Normal 2 2 10 4 2 2" xfId="4724"/>
    <cellStyle name="Normal 2 2 10 4 3" xfId="3491"/>
    <cellStyle name="Normal 2 2 10 5" xfId="1647"/>
    <cellStyle name="Normal 2 2 10 5 2" xfId="4113"/>
    <cellStyle name="Normal 2 2 10 6" xfId="2880"/>
    <cellStyle name="Normal 2 2 11" xfId="160"/>
    <cellStyle name="Normal 2 2 12" xfId="161"/>
    <cellStyle name="Normal 2 2 12 2" xfId="560"/>
    <cellStyle name="Normal 2 2 12 2 2" xfId="865"/>
    <cellStyle name="Normal 2 2 12 2 2 2" xfId="1478"/>
    <cellStyle name="Normal 2 2 12 2 2 2 2" xfId="2713"/>
    <cellStyle name="Normal 2 2 12 2 2 2 2 2" xfId="5179"/>
    <cellStyle name="Normal 2 2 12 2 2 2 3" xfId="3946"/>
    <cellStyle name="Normal 2 2 12 2 2 3" xfId="2102"/>
    <cellStyle name="Normal 2 2 12 2 2 3 2" xfId="4568"/>
    <cellStyle name="Normal 2 2 12 2 2 4" xfId="3335"/>
    <cellStyle name="Normal 2 2 12 2 3" xfId="1175"/>
    <cellStyle name="Normal 2 2 12 2 3 2" xfId="2410"/>
    <cellStyle name="Normal 2 2 12 2 3 2 2" xfId="4876"/>
    <cellStyle name="Normal 2 2 12 2 3 3" xfId="3643"/>
    <cellStyle name="Normal 2 2 12 2 4" xfId="1799"/>
    <cellStyle name="Normal 2 2 12 2 4 2" xfId="4265"/>
    <cellStyle name="Normal 2 2 12 2 5" xfId="3032"/>
    <cellStyle name="Normal 2 2 12 3" xfId="714"/>
    <cellStyle name="Normal 2 2 12 3 2" xfId="1327"/>
    <cellStyle name="Normal 2 2 12 3 2 2" xfId="2562"/>
    <cellStyle name="Normal 2 2 12 3 2 2 2" xfId="5028"/>
    <cellStyle name="Normal 2 2 12 3 2 3" xfId="3795"/>
    <cellStyle name="Normal 2 2 12 3 3" xfId="1951"/>
    <cellStyle name="Normal 2 2 12 3 3 2" xfId="4417"/>
    <cellStyle name="Normal 2 2 12 3 4" xfId="3184"/>
    <cellStyle name="Normal 2 2 12 4" xfId="1024"/>
    <cellStyle name="Normal 2 2 12 4 2" xfId="2259"/>
    <cellStyle name="Normal 2 2 12 4 2 2" xfId="4725"/>
    <cellStyle name="Normal 2 2 12 4 3" xfId="3492"/>
    <cellStyle name="Normal 2 2 12 5" xfId="1648"/>
    <cellStyle name="Normal 2 2 12 5 2" xfId="4114"/>
    <cellStyle name="Normal 2 2 12 6" xfId="2881"/>
    <cellStyle name="Normal 2 2 13" xfId="25"/>
    <cellStyle name="Normal 2 2 13 2" xfId="511"/>
    <cellStyle name="Normal 2 2 13 2 2" xfId="816"/>
    <cellStyle name="Normal 2 2 13 2 2 2" xfId="1429"/>
    <cellStyle name="Normal 2 2 13 2 2 2 2" xfId="2664"/>
    <cellStyle name="Normal 2 2 13 2 2 2 2 2" xfId="5130"/>
    <cellStyle name="Normal 2 2 13 2 2 2 3" xfId="3897"/>
    <cellStyle name="Normal 2 2 13 2 2 3" xfId="2053"/>
    <cellStyle name="Normal 2 2 13 2 2 3 2" xfId="4519"/>
    <cellStyle name="Normal 2 2 13 2 2 4" xfId="3286"/>
    <cellStyle name="Normal 2 2 13 2 3" xfId="1126"/>
    <cellStyle name="Normal 2 2 13 2 3 2" xfId="2361"/>
    <cellStyle name="Normal 2 2 13 2 3 2 2" xfId="4827"/>
    <cellStyle name="Normal 2 2 13 2 3 3" xfId="3594"/>
    <cellStyle name="Normal 2 2 13 2 4" xfId="1750"/>
    <cellStyle name="Normal 2 2 13 2 4 2" xfId="4216"/>
    <cellStyle name="Normal 2 2 13 2 5" xfId="2983"/>
    <cellStyle name="Normal 2 2 13 3" xfId="665"/>
    <cellStyle name="Normal 2 2 13 3 2" xfId="1278"/>
    <cellStyle name="Normal 2 2 13 3 2 2" xfId="2513"/>
    <cellStyle name="Normal 2 2 13 3 2 2 2" xfId="4979"/>
    <cellStyle name="Normal 2 2 13 3 2 3" xfId="3746"/>
    <cellStyle name="Normal 2 2 13 3 3" xfId="1902"/>
    <cellStyle name="Normal 2 2 13 3 3 2" xfId="4368"/>
    <cellStyle name="Normal 2 2 13 3 4" xfId="3135"/>
    <cellStyle name="Normal 2 2 13 4" xfId="975"/>
    <cellStyle name="Normal 2 2 13 4 2" xfId="2210"/>
    <cellStyle name="Normal 2 2 13 4 2 2" xfId="4676"/>
    <cellStyle name="Normal 2 2 13 4 3" xfId="3443"/>
    <cellStyle name="Normal 2 2 13 5" xfId="1599"/>
    <cellStyle name="Normal 2 2 13 5 2" xfId="4065"/>
    <cellStyle name="Normal 2 2 13 6" xfId="2832"/>
    <cellStyle name="Normal 2 2 14" xfId="58"/>
    <cellStyle name="Normal 2 2 14 2" xfId="532"/>
    <cellStyle name="Normal 2 2 14 2 2" xfId="837"/>
    <cellStyle name="Normal 2 2 14 2 2 2" xfId="1450"/>
    <cellStyle name="Normal 2 2 14 2 2 2 2" xfId="2685"/>
    <cellStyle name="Normal 2 2 14 2 2 2 2 2" xfId="5151"/>
    <cellStyle name="Normal 2 2 14 2 2 2 3" xfId="3918"/>
    <cellStyle name="Normal 2 2 14 2 2 3" xfId="2074"/>
    <cellStyle name="Normal 2 2 14 2 2 3 2" xfId="4540"/>
    <cellStyle name="Normal 2 2 14 2 2 4" xfId="3307"/>
    <cellStyle name="Normal 2 2 14 2 3" xfId="1147"/>
    <cellStyle name="Normal 2 2 14 2 3 2" xfId="2382"/>
    <cellStyle name="Normal 2 2 14 2 3 2 2" xfId="4848"/>
    <cellStyle name="Normal 2 2 14 2 3 3" xfId="3615"/>
    <cellStyle name="Normal 2 2 14 2 4" xfId="1771"/>
    <cellStyle name="Normal 2 2 14 2 4 2" xfId="4237"/>
    <cellStyle name="Normal 2 2 14 2 5" xfId="3004"/>
    <cellStyle name="Normal 2 2 14 3" xfId="686"/>
    <cellStyle name="Normal 2 2 14 3 2" xfId="1299"/>
    <cellStyle name="Normal 2 2 14 3 2 2" xfId="2534"/>
    <cellStyle name="Normal 2 2 14 3 2 2 2" xfId="5000"/>
    <cellStyle name="Normal 2 2 14 3 2 3" xfId="3767"/>
    <cellStyle name="Normal 2 2 14 3 3" xfId="1923"/>
    <cellStyle name="Normal 2 2 14 3 3 2" xfId="4389"/>
    <cellStyle name="Normal 2 2 14 3 4" xfId="3156"/>
    <cellStyle name="Normal 2 2 14 4" xfId="996"/>
    <cellStyle name="Normal 2 2 14 4 2" xfId="2231"/>
    <cellStyle name="Normal 2 2 14 4 2 2" xfId="4697"/>
    <cellStyle name="Normal 2 2 14 4 3" xfId="3464"/>
    <cellStyle name="Normal 2 2 14 5" xfId="1620"/>
    <cellStyle name="Normal 2 2 14 5 2" xfId="4086"/>
    <cellStyle name="Normal 2 2 14 6" xfId="2853"/>
    <cellStyle name="Normal 2 2 15" xfId="502"/>
    <cellStyle name="Normal 2 2 15 2" xfId="807"/>
    <cellStyle name="Normal 2 2 15 2 2" xfId="1420"/>
    <cellStyle name="Normal 2 2 15 2 2 2" xfId="2655"/>
    <cellStyle name="Normal 2 2 15 2 2 2 2" xfId="5121"/>
    <cellStyle name="Normal 2 2 15 2 2 3" xfId="3888"/>
    <cellStyle name="Normal 2 2 15 2 3" xfId="2044"/>
    <cellStyle name="Normal 2 2 15 2 3 2" xfId="4510"/>
    <cellStyle name="Normal 2 2 15 2 4" xfId="3277"/>
    <cellStyle name="Normal 2 2 15 3" xfId="1117"/>
    <cellStyle name="Normal 2 2 15 3 2" xfId="2352"/>
    <cellStyle name="Normal 2 2 15 3 2 2" xfId="4818"/>
    <cellStyle name="Normal 2 2 15 3 3" xfId="3585"/>
    <cellStyle name="Normal 2 2 15 4" xfId="1741"/>
    <cellStyle name="Normal 2 2 15 4 2" xfId="4207"/>
    <cellStyle name="Normal 2 2 15 5" xfId="2974"/>
    <cellStyle name="Normal 2 2 16" xfId="656"/>
    <cellStyle name="Normal 2 2 16 2" xfId="1269"/>
    <cellStyle name="Normal 2 2 16 2 2" xfId="2504"/>
    <cellStyle name="Normal 2 2 16 2 2 2" xfId="4970"/>
    <cellStyle name="Normal 2 2 16 2 3" xfId="3737"/>
    <cellStyle name="Normal 2 2 16 3" xfId="1893"/>
    <cellStyle name="Normal 2 2 16 3 2" xfId="4359"/>
    <cellStyle name="Normal 2 2 16 4" xfId="3126"/>
    <cellStyle name="Normal 2 2 17" xfId="966"/>
    <cellStyle name="Normal 2 2 17 2" xfId="2201"/>
    <cellStyle name="Normal 2 2 17 2 2" xfId="4667"/>
    <cellStyle name="Normal 2 2 17 3" xfId="3434"/>
    <cellStyle name="Normal 2 2 18" xfId="1590"/>
    <cellStyle name="Normal 2 2 18 2" xfId="4056"/>
    <cellStyle name="Normal 2 2 19" xfId="2823"/>
    <cellStyle name="Normal 2 2 2" xfId="59"/>
    <cellStyle name="Normal 2 2 2 10" xfId="163"/>
    <cellStyle name="Normal 2 2 2 11" xfId="162"/>
    <cellStyle name="Normal 2 2 2 2" xfId="164"/>
    <cellStyle name="Normal 2 2 2 2 10" xfId="165"/>
    <cellStyle name="Normal 2 2 2 2 10 2" xfId="561"/>
    <cellStyle name="Normal 2 2 2 2 10 2 2" xfId="866"/>
    <cellStyle name="Normal 2 2 2 2 10 2 2 2" xfId="1479"/>
    <cellStyle name="Normal 2 2 2 2 10 2 2 2 2" xfId="2714"/>
    <cellStyle name="Normal 2 2 2 2 10 2 2 2 2 2" xfId="5180"/>
    <cellStyle name="Normal 2 2 2 2 10 2 2 2 3" xfId="3947"/>
    <cellStyle name="Normal 2 2 2 2 10 2 2 3" xfId="2103"/>
    <cellStyle name="Normal 2 2 2 2 10 2 2 3 2" xfId="4569"/>
    <cellStyle name="Normal 2 2 2 2 10 2 2 4" xfId="3336"/>
    <cellStyle name="Normal 2 2 2 2 10 2 3" xfId="1176"/>
    <cellStyle name="Normal 2 2 2 2 10 2 3 2" xfId="2411"/>
    <cellStyle name="Normal 2 2 2 2 10 2 3 2 2" xfId="4877"/>
    <cellStyle name="Normal 2 2 2 2 10 2 3 3" xfId="3644"/>
    <cellStyle name="Normal 2 2 2 2 10 2 4" xfId="1800"/>
    <cellStyle name="Normal 2 2 2 2 10 2 4 2" xfId="4266"/>
    <cellStyle name="Normal 2 2 2 2 10 2 5" xfId="3033"/>
    <cellStyle name="Normal 2 2 2 2 10 3" xfId="715"/>
    <cellStyle name="Normal 2 2 2 2 10 3 2" xfId="1328"/>
    <cellStyle name="Normal 2 2 2 2 10 3 2 2" xfId="2563"/>
    <cellStyle name="Normal 2 2 2 2 10 3 2 2 2" xfId="5029"/>
    <cellStyle name="Normal 2 2 2 2 10 3 2 3" xfId="3796"/>
    <cellStyle name="Normal 2 2 2 2 10 3 3" xfId="1952"/>
    <cellStyle name="Normal 2 2 2 2 10 3 3 2" xfId="4418"/>
    <cellStyle name="Normal 2 2 2 2 10 3 4" xfId="3185"/>
    <cellStyle name="Normal 2 2 2 2 10 4" xfId="1025"/>
    <cellStyle name="Normal 2 2 2 2 10 4 2" xfId="2260"/>
    <cellStyle name="Normal 2 2 2 2 10 4 2 2" xfId="4726"/>
    <cellStyle name="Normal 2 2 2 2 10 4 3" xfId="3493"/>
    <cellStyle name="Normal 2 2 2 2 10 5" xfId="1649"/>
    <cellStyle name="Normal 2 2 2 2 10 5 2" xfId="4115"/>
    <cellStyle name="Normal 2 2 2 2 10 6" xfId="2882"/>
    <cellStyle name="Normal 2 2 2 2 2" xfId="166"/>
    <cellStyle name="Normal 2 2 2 2 2 2" xfId="167"/>
    <cellStyle name="Normal 2 2 2 2 2 2 2" xfId="168"/>
    <cellStyle name="Normal 2 2 2 2 2 2 2 2" xfId="169"/>
    <cellStyle name="Normal 2 2 2 2 2 2 2 2 2" xfId="170"/>
    <cellStyle name="Normal 2 2 2 2 2 2 2 2 3" xfId="563"/>
    <cellStyle name="Normal 2 2 2 2 2 2 2 2 3 2" xfId="868"/>
    <cellStyle name="Normal 2 2 2 2 2 2 2 2 3 2 2" xfId="1481"/>
    <cellStyle name="Normal 2 2 2 2 2 2 2 2 3 2 2 2" xfId="2716"/>
    <cellStyle name="Normal 2 2 2 2 2 2 2 2 3 2 2 2 2" xfId="5182"/>
    <cellStyle name="Normal 2 2 2 2 2 2 2 2 3 2 2 3" xfId="3949"/>
    <cellStyle name="Normal 2 2 2 2 2 2 2 2 3 2 3" xfId="2105"/>
    <cellStyle name="Normal 2 2 2 2 2 2 2 2 3 2 3 2" xfId="4571"/>
    <cellStyle name="Normal 2 2 2 2 2 2 2 2 3 2 4" xfId="3338"/>
    <cellStyle name="Normal 2 2 2 2 2 2 2 2 3 3" xfId="1178"/>
    <cellStyle name="Normal 2 2 2 2 2 2 2 2 3 3 2" xfId="2413"/>
    <cellStyle name="Normal 2 2 2 2 2 2 2 2 3 3 2 2" xfId="4879"/>
    <cellStyle name="Normal 2 2 2 2 2 2 2 2 3 3 3" xfId="3646"/>
    <cellStyle name="Normal 2 2 2 2 2 2 2 2 3 4" xfId="1802"/>
    <cellStyle name="Normal 2 2 2 2 2 2 2 2 3 4 2" xfId="4268"/>
    <cellStyle name="Normal 2 2 2 2 2 2 2 2 3 5" xfId="3035"/>
    <cellStyle name="Normal 2 2 2 2 2 2 2 2 4" xfId="717"/>
    <cellStyle name="Normal 2 2 2 2 2 2 2 2 4 2" xfId="1330"/>
    <cellStyle name="Normal 2 2 2 2 2 2 2 2 4 2 2" xfId="2565"/>
    <cellStyle name="Normal 2 2 2 2 2 2 2 2 4 2 2 2" xfId="5031"/>
    <cellStyle name="Normal 2 2 2 2 2 2 2 2 4 2 3" xfId="3798"/>
    <cellStyle name="Normal 2 2 2 2 2 2 2 2 4 3" xfId="1954"/>
    <cellStyle name="Normal 2 2 2 2 2 2 2 2 4 3 2" xfId="4420"/>
    <cellStyle name="Normal 2 2 2 2 2 2 2 2 4 4" xfId="3187"/>
    <cellStyle name="Normal 2 2 2 2 2 2 2 2 5" xfId="1027"/>
    <cellStyle name="Normal 2 2 2 2 2 2 2 2 5 2" xfId="2262"/>
    <cellStyle name="Normal 2 2 2 2 2 2 2 2 5 2 2" xfId="4728"/>
    <cellStyle name="Normal 2 2 2 2 2 2 2 2 5 3" xfId="3495"/>
    <cellStyle name="Normal 2 2 2 2 2 2 2 2 6" xfId="1651"/>
    <cellStyle name="Normal 2 2 2 2 2 2 2 2 6 2" xfId="4117"/>
    <cellStyle name="Normal 2 2 2 2 2 2 2 2 7" xfId="2884"/>
    <cellStyle name="Normal 2 2 2 2 2 2 2 3" xfId="171"/>
    <cellStyle name="Normal 2 2 2 2 2 2 3" xfId="172"/>
    <cellStyle name="Normal 2 2 2 2 2 2 3 2" xfId="173"/>
    <cellStyle name="Normal 2 2 2 2 2 2 3 2 2" xfId="564"/>
    <cellStyle name="Normal 2 2 2 2 2 2 3 2 2 2" xfId="869"/>
    <cellStyle name="Normal 2 2 2 2 2 2 3 2 2 2 2" xfId="1482"/>
    <cellStyle name="Normal 2 2 2 2 2 2 3 2 2 2 2 2" xfId="2717"/>
    <cellStyle name="Normal 2 2 2 2 2 2 3 2 2 2 2 2 2" xfId="5183"/>
    <cellStyle name="Normal 2 2 2 2 2 2 3 2 2 2 2 3" xfId="3950"/>
    <cellStyle name="Normal 2 2 2 2 2 2 3 2 2 2 3" xfId="2106"/>
    <cellStyle name="Normal 2 2 2 2 2 2 3 2 2 2 3 2" xfId="4572"/>
    <cellStyle name="Normal 2 2 2 2 2 2 3 2 2 2 4" xfId="3339"/>
    <cellStyle name="Normal 2 2 2 2 2 2 3 2 2 3" xfId="1179"/>
    <cellStyle name="Normal 2 2 2 2 2 2 3 2 2 3 2" xfId="2414"/>
    <cellStyle name="Normal 2 2 2 2 2 2 3 2 2 3 2 2" xfId="4880"/>
    <cellStyle name="Normal 2 2 2 2 2 2 3 2 2 3 3" xfId="3647"/>
    <cellStyle name="Normal 2 2 2 2 2 2 3 2 2 4" xfId="1803"/>
    <cellStyle name="Normal 2 2 2 2 2 2 3 2 2 4 2" xfId="4269"/>
    <cellStyle name="Normal 2 2 2 2 2 2 3 2 2 5" xfId="3036"/>
    <cellStyle name="Normal 2 2 2 2 2 2 3 2 3" xfId="718"/>
    <cellStyle name="Normal 2 2 2 2 2 2 3 2 3 2" xfId="1331"/>
    <cellStyle name="Normal 2 2 2 2 2 2 3 2 3 2 2" xfId="2566"/>
    <cellStyle name="Normal 2 2 2 2 2 2 3 2 3 2 2 2" xfId="5032"/>
    <cellStyle name="Normal 2 2 2 2 2 2 3 2 3 2 3" xfId="3799"/>
    <cellStyle name="Normal 2 2 2 2 2 2 3 2 3 3" xfId="1955"/>
    <cellStyle name="Normal 2 2 2 2 2 2 3 2 3 3 2" xfId="4421"/>
    <cellStyle name="Normal 2 2 2 2 2 2 3 2 3 4" xfId="3188"/>
    <cellStyle name="Normal 2 2 2 2 2 2 3 2 4" xfId="1028"/>
    <cellStyle name="Normal 2 2 2 2 2 2 3 2 4 2" xfId="2263"/>
    <cellStyle name="Normal 2 2 2 2 2 2 3 2 4 2 2" xfId="4729"/>
    <cellStyle name="Normal 2 2 2 2 2 2 3 2 4 3" xfId="3496"/>
    <cellStyle name="Normal 2 2 2 2 2 2 3 2 5" xfId="1652"/>
    <cellStyle name="Normal 2 2 2 2 2 2 3 2 5 2" xfId="4118"/>
    <cellStyle name="Normal 2 2 2 2 2 2 3 2 6" xfId="2885"/>
    <cellStyle name="Normal 2 2 2 2 2 2 4" xfId="562"/>
    <cellStyle name="Normal 2 2 2 2 2 2 4 2" xfId="867"/>
    <cellStyle name="Normal 2 2 2 2 2 2 4 2 2" xfId="1480"/>
    <cellStyle name="Normal 2 2 2 2 2 2 4 2 2 2" xfId="2715"/>
    <cellStyle name="Normal 2 2 2 2 2 2 4 2 2 2 2" xfId="5181"/>
    <cellStyle name="Normal 2 2 2 2 2 2 4 2 2 3" xfId="3948"/>
    <cellStyle name="Normal 2 2 2 2 2 2 4 2 3" xfId="2104"/>
    <cellStyle name="Normal 2 2 2 2 2 2 4 2 3 2" xfId="4570"/>
    <cellStyle name="Normal 2 2 2 2 2 2 4 2 4" xfId="3337"/>
    <cellStyle name="Normal 2 2 2 2 2 2 4 3" xfId="1177"/>
    <cellStyle name="Normal 2 2 2 2 2 2 4 3 2" xfId="2412"/>
    <cellStyle name="Normal 2 2 2 2 2 2 4 3 2 2" xfId="4878"/>
    <cellStyle name="Normal 2 2 2 2 2 2 4 3 3" xfId="3645"/>
    <cellStyle name="Normal 2 2 2 2 2 2 4 4" xfId="1801"/>
    <cellStyle name="Normal 2 2 2 2 2 2 4 4 2" xfId="4267"/>
    <cellStyle name="Normal 2 2 2 2 2 2 4 5" xfId="3034"/>
    <cellStyle name="Normal 2 2 2 2 2 2 5" xfId="716"/>
    <cellStyle name="Normal 2 2 2 2 2 2 5 2" xfId="1329"/>
    <cellStyle name="Normal 2 2 2 2 2 2 5 2 2" xfId="2564"/>
    <cellStyle name="Normal 2 2 2 2 2 2 5 2 2 2" xfId="5030"/>
    <cellStyle name="Normal 2 2 2 2 2 2 5 2 3" xfId="3797"/>
    <cellStyle name="Normal 2 2 2 2 2 2 5 3" xfId="1953"/>
    <cellStyle name="Normal 2 2 2 2 2 2 5 3 2" xfId="4419"/>
    <cellStyle name="Normal 2 2 2 2 2 2 5 4" xfId="3186"/>
    <cellStyle name="Normal 2 2 2 2 2 2 6" xfId="1026"/>
    <cellStyle name="Normal 2 2 2 2 2 2 6 2" xfId="2261"/>
    <cellStyle name="Normal 2 2 2 2 2 2 6 2 2" xfId="4727"/>
    <cellStyle name="Normal 2 2 2 2 2 2 6 3" xfId="3494"/>
    <cellStyle name="Normal 2 2 2 2 2 2 7" xfId="1650"/>
    <cellStyle name="Normal 2 2 2 2 2 2 7 2" xfId="4116"/>
    <cellStyle name="Normal 2 2 2 2 2 2 8" xfId="2883"/>
    <cellStyle name="Normal 2 2 2 2 2 3" xfId="174"/>
    <cellStyle name="Normal 2 2 2 2 2 4" xfId="175"/>
    <cellStyle name="Normal 2 2 2 2 2 5" xfId="176"/>
    <cellStyle name="Normal 2 2 2 2 2 6" xfId="177"/>
    <cellStyle name="Normal 2 2 2 2 2 7" xfId="178"/>
    <cellStyle name="Normal 2 2 2 2 2 7 2" xfId="179"/>
    <cellStyle name="Normal 2 2 2 2 2 7 3" xfId="565"/>
    <cellStyle name="Normal 2 2 2 2 2 7 3 2" xfId="870"/>
    <cellStyle name="Normal 2 2 2 2 2 7 3 2 2" xfId="1483"/>
    <cellStyle name="Normal 2 2 2 2 2 7 3 2 2 2" xfId="2718"/>
    <cellStyle name="Normal 2 2 2 2 2 7 3 2 2 2 2" xfId="5184"/>
    <cellStyle name="Normal 2 2 2 2 2 7 3 2 2 3" xfId="3951"/>
    <cellStyle name="Normal 2 2 2 2 2 7 3 2 3" xfId="2107"/>
    <cellStyle name="Normal 2 2 2 2 2 7 3 2 3 2" xfId="4573"/>
    <cellStyle name="Normal 2 2 2 2 2 7 3 2 4" xfId="3340"/>
    <cellStyle name="Normal 2 2 2 2 2 7 3 3" xfId="1180"/>
    <cellStyle name="Normal 2 2 2 2 2 7 3 3 2" xfId="2415"/>
    <cellStyle name="Normal 2 2 2 2 2 7 3 3 2 2" xfId="4881"/>
    <cellStyle name="Normal 2 2 2 2 2 7 3 3 3" xfId="3648"/>
    <cellStyle name="Normal 2 2 2 2 2 7 3 4" xfId="1804"/>
    <cellStyle name="Normal 2 2 2 2 2 7 3 4 2" xfId="4270"/>
    <cellStyle name="Normal 2 2 2 2 2 7 3 5" xfId="3037"/>
    <cellStyle name="Normal 2 2 2 2 2 7 4" xfId="719"/>
    <cellStyle name="Normal 2 2 2 2 2 7 4 2" xfId="1332"/>
    <cellStyle name="Normal 2 2 2 2 2 7 4 2 2" xfId="2567"/>
    <cellStyle name="Normal 2 2 2 2 2 7 4 2 2 2" xfId="5033"/>
    <cellStyle name="Normal 2 2 2 2 2 7 4 2 3" xfId="3800"/>
    <cellStyle name="Normal 2 2 2 2 2 7 4 3" xfId="1956"/>
    <cellStyle name="Normal 2 2 2 2 2 7 4 3 2" xfId="4422"/>
    <cellStyle name="Normal 2 2 2 2 2 7 4 4" xfId="3189"/>
    <cellStyle name="Normal 2 2 2 2 2 7 5" xfId="1029"/>
    <cellStyle name="Normal 2 2 2 2 2 7 5 2" xfId="2264"/>
    <cellStyle name="Normal 2 2 2 2 2 7 5 2 2" xfId="4730"/>
    <cellStyle name="Normal 2 2 2 2 2 7 5 3" xfId="3497"/>
    <cellStyle name="Normal 2 2 2 2 2 7 6" xfId="1653"/>
    <cellStyle name="Normal 2 2 2 2 2 7 6 2" xfId="4119"/>
    <cellStyle name="Normal 2 2 2 2 2 7 7" xfId="2886"/>
    <cellStyle name="Normal 2 2 2 2 2 8" xfId="180"/>
    <cellStyle name="Normal 2 2 2 2 3" xfId="181"/>
    <cellStyle name="Normal 2 2 2 2 3 2" xfId="182"/>
    <cellStyle name="Normal 2 2 2 2 3 2 2" xfId="183"/>
    <cellStyle name="Normal 2 2 2 2 3 2 2 2" xfId="184"/>
    <cellStyle name="Normal 2 2 2 2 3 2 2 2 2" xfId="567"/>
    <cellStyle name="Normal 2 2 2 2 3 2 2 2 2 2" xfId="872"/>
    <cellStyle name="Normal 2 2 2 2 3 2 2 2 2 2 2" xfId="1485"/>
    <cellStyle name="Normal 2 2 2 2 3 2 2 2 2 2 2 2" xfId="2720"/>
    <cellStyle name="Normal 2 2 2 2 3 2 2 2 2 2 2 2 2" xfId="5186"/>
    <cellStyle name="Normal 2 2 2 2 3 2 2 2 2 2 2 3" xfId="3953"/>
    <cellStyle name="Normal 2 2 2 2 3 2 2 2 2 2 3" xfId="2109"/>
    <cellStyle name="Normal 2 2 2 2 3 2 2 2 2 2 3 2" xfId="4575"/>
    <cellStyle name="Normal 2 2 2 2 3 2 2 2 2 2 4" xfId="3342"/>
    <cellStyle name="Normal 2 2 2 2 3 2 2 2 2 3" xfId="1182"/>
    <cellStyle name="Normal 2 2 2 2 3 2 2 2 2 3 2" xfId="2417"/>
    <cellStyle name="Normal 2 2 2 2 3 2 2 2 2 3 2 2" xfId="4883"/>
    <cellStyle name="Normal 2 2 2 2 3 2 2 2 2 3 3" xfId="3650"/>
    <cellStyle name="Normal 2 2 2 2 3 2 2 2 2 4" xfId="1806"/>
    <cellStyle name="Normal 2 2 2 2 3 2 2 2 2 4 2" xfId="4272"/>
    <cellStyle name="Normal 2 2 2 2 3 2 2 2 2 5" xfId="3039"/>
    <cellStyle name="Normal 2 2 2 2 3 2 2 2 3" xfId="721"/>
    <cellStyle name="Normal 2 2 2 2 3 2 2 2 3 2" xfId="1334"/>
    <cellStyle name="Normal 2 2 2 2 3 2 2 2 3 2 2" xfId="2569"/>
    <cellStyle name="Normal 2 2 2 2 3 2 2 2 3 2 2 2" xfId="5035"/>
    <cellStyle name="Normal 2 2 2 2 3 2 2 2 3 2 3" xfId="3802"/>
    <cellStyle name="Normal 2 2 2 2 3 2 2 2 3 3" xfId="1958"/>
    <cellStyle name="Normal 2 2 2 2 3 2 2 2 3 3 2" xfId="4424"/>
    <cellStyle name="Normal 2 2 2 2 3 2 2 2 3 4" xfId="3191"/>
    <cellStyle name="Normal 2 2 2 2 3 2 2 2 4" xfId="1031"/>
    <cellStyle name="Normal 2 2 2 2 3 2 2 2 4 2" xfId="2266"/>
    <cellStyle name="Normal 2 2 2 2 3 2 2 2 4 2 2" xfId="4732"/>
    <cellStyle name="Normal 2 2 2 2 3 2 2 2 4 3" xfId="3499"/>
    <cellStyle name="Normal 2 2 2 2 3 2 2 2 5" xfId="1655"/>
    <cellStyle name="Normal 2 2 2 2 3 2 2 2 5 2" xfId="4121"/>
    <cellStyle name="Normal 2 2 2 2 3 2 2 2 6" xfId="2888"/>
    <cellStyle name="Normal 2 2 2 2 3 2 3" xfId="185"/>
    <cellStyle name="Normal 2 2 2 2 3 2 3 2" xfId="568"/>
    <cellStyle name="Normal 2 2 2 2 3 2 3 2 2" xfId="873"/>
    <cellStyle name="Normal 2 2 2 2 3 2 3 2 2 2" xfId="1486"/>
    <cellStyle name="Normal 2 2 2 2 3 2 3 2 2 2 2" xfId="2721"/>
    <cellStyle name="Normal 2 2 2 2 3 2 3 2 2 2 2 2" xfId="5187"/>
    <cellStyle name="Normal 2 2 2 2 3 2 3 2 2 2 3" xfId="3954"/>
    <cellStyle name="Normal 2 2 2 2 3 2 3 2 2 3" xfId="2110"/>
    <cellStyle name="Normal 2 2 2 2 3 2 3 2 2 3 2" xfId="4576"/>
    <cellStyle name="Normal 2 2 2 2 3 2 3 2 2 4" xfId="3343"/>
    <cellStyle name="Normal 2 2 2 2 3 2 3 2 3" xfId="1183"/>
    <cellStyle name="Normal 2 2 2 2 3 2 3 2 3 2" xfId="2418"/>
    <cellStyle name="Normal 2 2 2 2 3 2 3 2 3 2 2" xfId="4884"/>
    <cellStyle name="Normal 2 2 2 2 3 2 3 2 3 3" xfId="3651"/>
    <cellStyle name="Normal 2 2 2 2 3 2 3 2 4" xfId="1807"/>
    <cellStyle name="Normal 2 2 2 2 3 2 3 2 4 2" xfId="4273"/>
    <cellStyle name="Normal 2 2 2 2 3 2 3 2 5" xfId="3040"/>
    <cellStyle name="Normal 2 2 2 2 3 2 3 3" xfId="722"/>
    <cellStyle name="Normal 2 2 2 2 3 2 3 3 2" xfId="1335"/>
    <cellStyle name="Normal 2 2 2 2 3 2 3 3 2 2" xfId="2570"/>
    <cellStyle name="Normal 2 2 2 2 3 2 3 3 2 2 2" xfId="5036"/>
    <cellStyle name="Normal 2 2 2 2 3 2 3 3 2 3" xfId="3803"/>
    <cellStyle name="Normal 2 2 2 2 3 2 3 3 3" xfId="1959"/>
    <cellStyle name="Normal 2 2 2 2 3 2 3 3 3 2" xfId="4425"/>
    <cellStyle name="Normal 2 2 2 2 3 2 3 3 4" xfId="3192"/>
    <cellStyle name="Normal 2 2 2 2 3 2 3 4" xfId="1032"/>
    <cellStyle name="Normal 2 2 2 2 3 2 3 4 2" xfId="2267"/>
    <cellStyle name="Normal 2 2 2 2 3 2 3 4 2 2" xfId="4733"/>
    <cellStyle name="Normal 2 2 2 2 3 2 3 4 3" xfId="3500"/>
    <cellStyle name="Normal 2 2 2 2 3 2 3 5" xfId="1656"/>
    <cellStyle name="Normal 2 2 2 2 3 2 3 5 2" xfId="4122"/>
    <cellStyle name="Normal 2 2 2 2 3 2 3 6" xfId="2889"/>
    <cellStyle name="Normal 2 2 2 2 3 2 4" xfId="566"/>
    <cellStyle name="Normal 2 2 2 2 3 2 4 2" xfId="871"/>
    <cellStyle name="Normal 2 2 2 2 3 2 4 2 2" xfId="1484"/>
    <cellStyle name="Normal 2 2 2 2 3 2 4 2 2 2" xfId="2719"/>
    <cellStyle name="Normal 2 2 2 2 3 2 4 2 2 2 2" xfId="5185"/>
    <cellStyle name="Normal 2 2 2 2 3 2 4 2 2 3" xfId="3952"/>
    <cellStyle name="Normal 2 2 2 2 3 2 4 2 3" xfId="2108"/>
    <cellStyle name="Normal 2 2 2 2 3 2 4 2 3 2" xfId="4574"/>
    <cellStyle name="Normal 2 2 2 2 3 2 4 2 4" xfId="3341"/>
    <cellStyle name="Normal 2 2 2 2 3 2 4 3" xfId="1181"/>
    <cellStyle name="Normal 2 2 2 2 3 2 4 3 2" xfId="2416"/>
    <cellStyle name="Normal 2 2 2 2 3 2 4 3 2 2" xfId="4882"/>
    <cellStyle name="Normal 2 2 2 2 3 2 4 3 3" xfId="3649"/>
    <cellStyle name="Normal 2 2 2 2 3 2 4 4" xfId="1805"/>
    <cellStyle name="Normal 2 2 2 2 3 2 4 4 2" xfId="4271"/>
    <cellStyle name="Normal 2 2 2 2 3 2 4 5" xfId="3038"/>
    <cellStyle name="Normal 2 2 2 2 3 2 5" xfId="720"/>
    <cellStyle name="Normal 2 2 2 2 3 2 5 2" xfId="1333"/>
    <cellStyle name="Normal 2 2 2 2 3 2 5 2 2" xfId="2568"/>
    <cellStyle name="Normal 2 2 2 2 3 2 5 2 2 2" xfId="5034"/>
    <cellStyle name="Normal 2 2 2 2 3 2 5 2 3" xfId="3801"/>
    <cellStyle name="Normal 2 2 2 2 3 2 5 3" xfId="1957"/>
    <cellStyle name="Normal 2 2 2 2 3 2 5 3 2" xfId="4423"/>
    <cellStyle name="Normal 2 2 2 2 3 2 5 4" xfId="3190"/>
    <cellStyle name="Normal 2 2 2 2 3 2 6" xfId="1030"/>
    <cellStyle name="Normal 2 2 2 2 3 2 6 2" xfId="2265"/>
    <cellStyle name="Normal 2 2 2 2 3 2 6 2 2" xfId="4731"/>
    <cellStyle name="Normal 2 2 2 2 3 2 6 3" xfId="3498"/>
    <cellStyle name="Normal 2 2 2 2 3 2 7" xfId="1654"/>
    <cellStyle name="Normal 2 2 2 2 3 2 7 2" xfId="4120"/>
    <cellStyle name="Normal 2 2 2 2 3 2 8" xfId="2887"/>
    <cellStyle name="Normal 2 2 2 2 3 3" xfId="186"/>
    <cellStyle name="Normal 2 2 2 2 3 3 2" xfId="187"/>
    <cellStyle name="Normal 2 2 2 2 3 3 3" xfId="569"/>
    <cellStyle name="Normal 2 2 2 2 3 3 3 2" xfId="874"/>
    <cellStyle name="Normal 2 2 2 2 3 3 3 2 2" xfId="1487"/>
    <cellStyle name="Normal 2 2 2 2 3 3 3 2 2 2" xfId="2722"/>
    <cellStyle name="Normal 2 2 2 2 3 3 3 2 2 2 2" xfId="5188"/>
    <cellStyle name="Normal 2 2 2 2 3 3 3 2 2 3" xfId="3955"/>
    <cellStyle name="Normal 2 2 2 2 3 3 3 2 3" xfId="2111"/>
    <cellStyle name="Normal 2 2 2 2 3 3 3 2 3 2" xfId="4577"/>
    <cellStyle name="Normal 2 2 2 2 3 3 3 2 4" xfId="3344"/>
    <cellStyle name="Normal 2 2 2 2 3 3 3 3" xfId="1184"/>
    <cellStyle name="Normal 2 2 2 2 3 3 3 3 2" xfId="2419"/>
    <cellStyle name="Normal 2 2 2 2 3 3 3 3 2 2" xfId="4885"/>
    <cellStyle name="Normal 2 2 2 2 3 3 3 3 3" xfId="3652"/>
    <cellStyle name="Normal 2 2 2 2 3 3 3 4" xfId="1808"/>
    <cellStyle name="Normal 2 2 2 2 3 3 3 4 2" xfId="4274"/>
    <cellStyle name="Normal 2 2 2 2 3 3 3 5" xfId="3041"/>
    <cellStyle name="Normal 2 2 2 2 3 3 4" xfId="723"/>
    <cellStyle name="Normal 2 2 2 2 3 3 4 2" xfId="1336"/>
    <cellStyle name="Normal 2 2 2 2 3 3 4 2 2" xfId="2571"/>
    <cellStyle name="Normal 2 2 2 2 3 3 4 2 2 2" xfId="5037"/>
    <cellStyle name="Normal 2 2 2 2 3 3 4 2 3" xfId="3804"/>
    <cellStyle name="Normal 2 2 2 2 3 3 4 3" xfId="1960"/>
    <cellStyle name="Normal 2 2 2 2 3 3 4 3 2" xfId="4426"/>
    <cellStyle name="Normal 2 2 2 2 3 3 4 4" xfId="3193"/>
    <cellStyle name="Normal 2 2 2 2 3 3 5" xfId="1033"/>
    <cellStyle name="Normal 2 2 2 2 3 3 5 2" xfId="2268"/>
    <cellStyle name="Normal 2 2 2 2 3 3 5 2 2" xfId="4734"/>
    <cellStyle name="Normal 2 2 2 2 3 3 5 3" xfId="3501"/>
    <cellStyle name="Normal 2 2 2 2 3 3 6" xfId="1657"/>
    <cellStyle name="Normal 2 2 2 2 3 3 6 2" xfId="4123"/>
    <cellStyle name="Normal 2 2 2 2 3 3 7" xfId="2890"/>
    <cellStyle name="Normal 2 2 2 2 3 4" xfId="188"/>
    <cellStyle name="Normal 2 2 2 2 3 5" xfId="189"/>
    <cellStyle name="Normal 2 2 2 2 4" xfId="190"/>
    <cellStyle name="Normal 2 2 2 2 4 2" xfId="570"/>
    <cellStyle name="Normal 2 2 2 2 4 2 2" xfId="875"/>
    <cellStyle name="Normal 2 2 2 2 4 2 2 2" xfId="1488"/>
    <cellStyle name="Normal 2 2 2 2 4 2 2 2 2" xfId="2723"/>
    <cellStyle name="Normal 2 2 2 2 4 2 2 2 2 2" xfId="5189"/>
    <cellStyle name="Normal 2 2 2 2 4 2 2 2 3" xfId="3956"/>
    <cellStyle name="Normal 2 2 2 2 4 2 2 3" xfId="2112"/>
    <cellStyle name="Normal 2 2 2 2 4 2 2 3 2" xfId="4578"/>
    <cellStyle name="Normal 2 2 2 2 4 2 2 4" xfId="3345"/>
    <cellStyle name="Normal 2 2 2 2 4 2 3" xfId="1185"/>
    <cellStyle name="Normal 2 2 2 2 4 2 3 2" xfId="2420"/>
    <cellStyle name="Normal 2 2 2 2 4 2 3 2 2" xfId="4886"/>
    <cellStyle name="Normal 2 2 2 2 4 2 3 3" xfId="3653"/>
    <cellStyle name="Normal 2 2 2 2 4 2 4" xfId="1809"/>
    <cellStyle name="Normal 2 2 2 2 4 2 4 2" xfId="4275"/>
    <cellStyle name="Normal 2 2 2 2 4 2 5" xfId="3042"/>
    <cellStyle name="Normal 2 2 2 2 4 3" xfId="724"/>
    <cellStyle name="Normal 2 2 2 2 4 3 2" xfId="1337"/>
    <cellStyle name="Normal 2 2 2 2 4 3 2 2" xfId="2572"/>
    <cellStyle name="Normal 2 2 2 2 4 3 2 2 2" xfId="5038"/>
    <cellStyle name="Normal 2 2 2 2 4 3 2 3" xfId="3805"/>
    <cellStyle name="Normal 2 2 2 2 4 3 3" xfId="1961"/>
    <cellStyle name="Normal 2 2 2 2 4 3 3 2" xfId="4427"/>
    <cellStyle name="Normal 2 2 2 2 4 3 4" xfId="3194"/>
    <cellStyle name="Normal 2 2 2 2 4 4" xfId="1034"/>
    <cellStyle name="Normal 2 2 2 2 4 4 2" xfId="2269"/>
    <cellStyle name="Normal 2 2 2 2 4 4 2 2" xfId="4735"/>
    <cellStyle name="Normal 2 2 2 2 4 4 3" xfId="3502"/>
    <cellStyle name="Normal 2 2 2 2 4 5" xfId="1658"/>
    <cellStyle name="Normal 2 2 2 2 4 5 2" xfId="4124"/>
    <cellStyle name="Normal 2 2 2 2 4 6" xfId="2891"/>
    <cellStyle name="Normal 2 2 2 2 5" xfId="191"/>
    <cellStyle name="Normal 2 2 2 2 5 2" xfId="571"/>
    <cellStyle name="Normal 2 2 2 2 5 2 2" xfId="876"/>
    <cellStyle name="Normal 2 2 2 2 5 2 2 2" xfId="1489"/>
    <cellStyle name="Normal 2 2 2 2 5 2 2 2 2" xfId="2724"/>
    <cellStyle name="Normal 2 2 2 2 5 2 2 2 2 2" xfId="5190"/>
    <cellStyle name="Normal 2 2 2 2 5 2 2 2 3" xfId="3957"/>
    <cellStyle name="Normal 2 2 2 2 5 2 2 3" xfId="2113"/>
    <cellStyle name="Normal 2 2 2 2 5 2 2 3 2" xfId="4579"/>
    <cellStyle name="Normal 2 2 2 2 5 2 2 4" xfId="3346"/>
    <cellStyle name="Normal 2 2 2 2 5 2 3" xfId="1186"/>
    <cellStyle name="Normal 2 2 2 2 5 2 3 2" xfId="2421"/>
    <cellStyle name="Normal 2 2 2 2 5 2 3 2 2" xfId="4887"/>
    <cellStyle name="Normal 2 2 2 2 5 2 3 3" xfId="3654"/>
    <cellStyle name="Normal 2 2 2 2 5 2 4" xfId="1810"/>
    <cellStyle name="Normal 2 2 2 2 5 2 4 2" xfId="4276"/>
    <cellStyle name="Normal 2 2 2 2 5 2 5" xfId="3043"/>
    <cellStyle name="Normal 2 2 2 2 5 3" xfId="725"/>
    <cellStyle name="Normal 2 2 2 2 5 3 2" xfId="1338"/>
    <cellStyle name="Normal 2 2 2 2 5 3 2 2" xfId="2573"/>
    <cellStyle name="Normal 2 2 2 2 5 3 2 2 2" xfId="5039"/>
    <cellStyle name="Normal 2 2 2 2 5 3 2 3" xfId="3806"/>
    <cellStyle name="Normal 2 2 2 2 5 3 3" xfId="1962"/>
    <cellStyle name="Normal 2 2 2 2 5 3 3 2" xfId="4428"/>
    <cellStyle name="Normal 2 2 2 2 5 3 4" xfId="3195"/>
    <cellStyle name="Normal 2 2 2 2 5 4" xfId="1035"/>
    <cellStyle name="Normal 2 2 2 2 5 4 2" xfId="2270"/>
    <cellStyle name="Normal 2 2 2 2 5 4 2 2" xfId="4736"/>
    <cellStyle name="Normal 2 2 2 2 5 4 3" xfId="3503"/>
    <cellStyle name="Normal 2 2 2 2 5 5" xfId="1659"/>
    <cellStyle name="Normal 2 2 2 2 5 5 2" xfId="4125"/>
    <cellStyle name="Normal 2 2 2 2 5 6" xfId="2892"/>
    <cellStyle name="Normal 2 2 2 2 6" xfId="192"/>
    <cellStyle name="Normal 2 2 2 2 6 2" xfId="572"/>
    <cellStyle name="Normal 2 2 2 2 6 2 2" xfId="877"/>
    <cellStyle name="Normal 2 2 2 2 6 2 2 2" xfId="1490"/>
    <cellStyle name="Normal 2 2 2 2 6 2 2 2 2" xfId="2725"/>
    <cellStyle name="Normal 2 2 2 2 6 2 2 2 2 2" xfId="5191"/>
    <cellStyle name="Normal 2 2 2 2 6 2 2 2 3" xfId="3958"/>
    <cellStyle name="Normal 2 2 2 2 6 2 2 3" xfId="2114"/>
    <cellStyle name="Normal 2 2 2 2 6 2 2 3 2" xfId="4580"/>
    <cellStyle name="Normal 2 2 2 2 6 2 2 4" xfId="3347"/>
    <cellStyle name="Normal 2 2 2 2 6 2 3" xfId="1187"/>
    <cellStyle name="Normal 2 2 2 2 6 2 3 2" xfId="2422"/>
    <cellStyle name="Normal 2 2 2 2 6 2 3 2 2" xfId="4888"/>
    <cellStyle name="Normal 2 2 2 2 6 2 3 3" xfId="3655"/>
    <cellStyle name="Normal 2 2 2 2 6 2 4" xfId="1811"/>
    <cellStyle name="Normal 2 2 2 2 6 2 4 2" xfId="4277"/>
    <cellStyle name="Normal 2 2 2 2 6 2 5" xfId="3044"/>
    <cellStyle name="Normal 2 2 2 2 6 3" xfId="726"/>
    <cellStyle name="Normal 2 2 2 2 6 3 2" xfId="1339"/>
    <cellStyle name="Normal 2 2 2 2 6 3 2 2" xfId="2574"/>
    <cellStyle name="Normal 2 2 2 2 6 3 2 2 2" xfId="5040"/>
    <cellStyle name="Normal 2 2 2 2 6 3 2 3" xfId="3807"/>
    <cellStyle name="Normal 2 2 2 2 6 3 3" xfId="1963"/>
    <cellStyle name="Normal 2 2 2 2 6 3 3 2" xfId="4429"/>
    <cellStyle name="Normal 2 2 2 2 6 3 4" xfId="3196"/>
    <cellStyle name="Normal 2 2 2 2 6 4" xfId="1036"/>
    <cellStyle name="Normal 2 2 2 2 6 4 2" xfId="2271"/>
    <cellStyle name="Normal 2 2 2 2 6 4 2 2" xfId="4737"/>
    <cellStyle name="Normal 2 2 2 2 6 4 3" xfId="3504"/>
    <cellStyle name="Normal 2 2 2 2 6 5" xfId="1660"/>
    <cellStyle name="Normal 2 2 2 2 6 5 2" xfId="4126"/>
    <cellStyle name="Normal 2 2 2 2 6 6" xfId="2893"/>
    <cellStyle name="Normal 2 2 2 2 7" xfId="193"/>
    <cellStyle name="Normal 2 2 2 2 7 2" xfId="194"/>
    <cellStyle name="Normal 2 2 2 2 7 2 2" xfId="573"/>
    <cellStyle name="Normal 2 2 2 2 7 2 2 2" xfId="878"/>
    <cellStyle name="Normal 2 2 2 2 7 2 2 2 2" xfId="1491"/>
    <cellStyle name="Normal 2 2 2 2 7 2 2 2 2 2" xfId="2726"/>
    <cellStyle name="Normal 2 2 2 2 7 2 2 2 2 2 2" xfId="5192"/>
    <cellStyle name="Normal 2 2 2 2 7 2 2 2 2 3" xfId="3959"/>
    <cellStyle name="Normal 2 2 2 2 7 2 2 2 3" xfId="2115"/>
    <cellStyle name="Normal 2 2 2 2 7 2 2 2 3 2" xfId="4581"/>
    <cellStyle name="Normal 2 2 2 2 7 2 2 2 4" xfId="3348"/>
    <cellStyle name="Normal 2 2 2 2 7 2 2 3" xfId="1188"/>
    <cellStyle name="Normal 2 2 2 2 7 2 2 3 2" xfId="2423"/>
    <cellStyle name="Normal 2 2 2 2 7 2 2 3 2 2" xfId="4889"/>
    <cellStyle name="Normal 2 2 2 2 7 2 2 3 3" xfId="3656"/>
    <cellStyle name="Normal 2 2 2 2 7 2 2 4" xfId="1812"/>
    <cellStyle name="Normal 2 2 2 2 7 2 2 4 2" xfId="4278"/>
    <cellStyle name="Normal 2 2 2 2 7 2 2 5" xfId="3045"/>
    <cellStyle name="Normal 2 2 2 2 7 2 3" xfId="727"/>
    <cellStyle name="Normal 2 2 2 2 7 2 3 2" xfId="1340"/>
    <cellStyle name="Normal 2 2 2 2 7 2 3 2 2" xfId="2575"/>
    <cellStyle name="Normal 2 2 2 2 7 2 3 2 2 2" xfId="5041"/>
    <cellStyle name="Normal 2 2 2 2 7 2 3 2 3" xfId="3808"/>
    <cellStyle name="Normal 2 2 2 2 7 2 3 3" xfId="1964"/>
    <cellStyle name="Normal 2 2 2 2 7 2 3 3 2" xfId="4430"/>
    <cellStyle name="Normal 2 2 2 2 7 2 3 4" xfId="3197"/>
    <cellStyle name="Normal 2 2 2 2 7 2 4" xfId="1037"/>
    <cellStyle name="Normal 2 2 2 2 7 2 4 2" xfId="2272"/>
    <cellStyle name="Normal 2 2 2 2 7 2 4 2 2" xfId="4738"/>
    <cellStyle name="Normal 2 2 2 2 7 2 4 3" xfId="3505"/>
    <cellStyle name="Normal 2 2 2 2 7 2 5" xfId="1661"/>
    <cellStyle name="Normal 2 2 2 2 7 2 5 2" xfId="4127"/>
    <cellStyle name="Normal 2 2 2 2 7 2 6" xfId="2894"/>
    <cellStyle name="Normal 2 2 2 2 8" xfId="195"/>
    <cellStyle name="Normal 2 2 2 2 8 2" xfId="574"/>
    <cellStyle name="Normal 2 2 2 2 8 2 2" xfId="879"/>
    <cellStyle name="Normal 2 2 2 2 8 2 2 2" xfId="1492"/>
    <cellStyle name="Normal 2 2 2 2 8 2 2 2 2" xfId="2727"/>
    <cellStyle name="Normal 2 2 2 2 8 2 2 2 2 2" xfId="5193"/>
    <cellStyle name="Normal 2 2 2 2 8 2 2 2 3" xfId="3960"/>
    <cellStyle name="Normal 2 2 2 2 8 2 2 3" xfId="2116"/>
    <cellStyle name="Normal 2 2 2 2 8 2 2 3 2" xfId="4582"/>
    <cellStyle name="Normal 2 2 2 2 8 2 2 4" xfId="3349"/>
    <cellStyle name="Normal 2 2 2 2 8 2 3" xfId="1189"/>
    <cellStyle name="Normal 2 2 2 2 8 2 3 2" xfId="2424"/>
    <cellStyle name="Normal 2 2 2 2 8 2 3 2 2" xfId="4890"/>
    <cellStyle name="Normal 2 2 2 2 8 2 3 3" xfId="3657"/>
    <cellStyle name="Normal 2 2 2 2 8 2 4" xfId="1813"/>
    <cellStyle name="Normal 2 2 2 2 8 2 4 2" xfId="4279"/>
    <cellStyle name="Normal 2 2 2 2 8 2 5" xfId="3046"/>
    <cellStyle name="Normal 2 2 2 2 8 3" xfId="728"/>
    <cellStyle name="Normal 2 2 2 2 8 3 2" xfId="1341"/>
    <cellStyle name="Normal 2 2 2 2 8 3 2 2" xfId="2576"/>
    <cellStyle name="Normal 2 2 2 2 8 3 2 2 2" xfId="5042"/>
    <cellStyle name="Normal 2 2 2 2 8 3 2 3" xfId="3809"/>
    <cellStyle name="Normal 2 2 2 2 8 3 3" xfId="1965"/>
    <cellStyle name="Normal 2 2 2 2 8 3 3 2" xfId="4431"/>
    <cellStyle name="Normal 2 2 2 2 8 3 4" xfId="3198"/>
    <cellStyle name="Normal 2 2 2 2 8 4" xfId="1038"/>
    <cellStyle name="Normal 2 2 2 2 8 4 2" xfId="2273"/>
    <cellStyle name="Normal 2 2 2 2 8 4 2 2" xfId="4739"/>
    <cellStyle name="Normal 2 2 2 2 8 4 3" xfId="3506"/>
    <cellStyle name="Normal 2 2 2 2 8 5" xfId="1662"/>
    <cellStyle name="Normal 2 2 2 2 8 5 2" xfId="4128"/>
    <cellStyle name="Normal 2 2 2 2 8 6" xfId="2895"/>
    <cellStyle name="Normal 2 2 2 2 9" xfId="196"/>
    <cellStyle name="Normal 2 2 2 3" xfId="197"/>
    <cellStyle name="Normal 2 2 2 4" xfId="198"/>
    <cellStyle name="Normal 2 2 2 4 2" xfId="199"/>
    <cellStyle name="Normal 2 2 2 4 2 2" xfId="200"/>
    <cellStyle name="Normal 2 2 2 4 2 2 2" xfId="201"/>
    <cellStyle name="Normal 2 2 2 4 2 2 3" xfId="575"/>
    <cellStyle name="Normal 2 2 2 4 2 2 3 2" xfId="880"/>
    <cellStyle name="Normal 2 2 2 4 2 2 3 2 2" xfId="1493"/>
    <cellStyle name="Normal 2 2 2 4 2 2 3 2 2 2" xfId="2728"/>
    <cellStyle name="Normal 2 2 2 4 2 2 3 2 2 2 2" xfId="5194"/>
    <cellStyle name="Normal 2 2 2 4 2 2 3 2 2 3" xfId="3961"/>
    <cellStyle name="Normal 2 2 2 4 2 2 3 2 3" xfId="2117"/>
    <cellStyle name="Normal 2 2 2 4 2 2 3 2 3 2" xfId="4583"/>
    <cellStyle name="Normal 2 2 2 4 2 2 3 2 4" xfId="3350"/>
    <cellStyle name="Normal 2 2 2 4 2 2 3 3" xfId="1190"/>
    <cellStyle name="Normal 2 2 2 4 2 2 3 3 2" xfId="2425"/>
    <cellStyle name="Normal 2 2 2 4 2 2 3 3 2 2" xfId="4891"/>
    <cellStyle name="Normal 2 2 2 4 2 2 3 3 3" xfId="3658"/>
    <cellStyle name="Normal 2 2 2 4 2 2 3 4" xfId="1814"/>
    <cellStyle name="Normal 2 2 2 4 2 2 3 4 2" xfId="4280"/>
    <cellStyle name="Normal 2 2 2 4 2 2 3 5" xfId="3047"/>
    <cellStyle name="Normal 2 2 2 4 2 2 4" xfId="729"/>
    <cellStyle name="Normal 2 2 2 4 2 2 4 2" xfId="1342"/>
    <cellStyle name="Normal 2 2 2 4 2 2 4 2 2" xfId="2577"/>
    <cellStyle name="Normal 2 2 2 4 2 2 4 2 2 2" xfId="5043"/>
    <cellStyle name="Normal 2 2 2 4 2 2 4 2 3" xfId="3810"/>
    <cellStyle name="Normal 2 2 2 4 2 2 4 3" xfId="1966"/>
    <cellStyle name="Normal 2 2 2 4 2 2 4 3 2" xfId="4432"/>
    <cellStyle name="Normal 2 2 2 4 2 2 4 4" xfId="3199"/>
    <cellStyle name="Normal 2 2 2 4 2 2 5" xfId="1039"/>
    <cellStyle name="Normal 2 2 2 4 2 2 5 2" xfId="2274"/>
    <cellStyle name="Normal 2 2 2 4 2 2 5 2 2" xfId="4740"/>
    <cellStyle name="Normal 2 2 2 4 2 2 5 3" xfId="3507"/>
    <cellStyle name="Normal 2 2 2 4 2 2 6" xfId="1663"/>
    <cellStyle name="Normal 2 2 2 4 2 2 6 2" xfId="4129"/>
    <cellStyle name="Normal 2 2 2 4 2 2 7" xfId="2896"/>
    <cellStyle name="Normal 2 2 2 4 2 3" xfId="202"/>
    <cellStyle name="Normal 2 2 2 4 3" xfId="203"/>
    <cellStyle name="Normal 2 2 2 4 3 2" xfId="204"/>
    <cellStyle name="Normal 2 2 2 4 3 2 2" xfId="576"/>
    <cellStyle name="Normal 2 2 2 4 3 2 2 2" xfId="881"/>
    <cellStyle name="Normal 2 2 2 4 3 2 2 2 2" xfId="1494"/>
    <cellStyle name="Normal 2 2 2 4 3 2 2 2 2 2" xfId="2729"/>
    <cellStyle name="Normal 2 2 2 4 3 2 2 2 2 2 2" xfId="5195"/>
    <cellStyle name="Normal 2 2 2 4 3 2 2 2 2 3" xfId="3962"/>
    <cellStyle name="Normal 2 2 2 4 3 2 2 2 3" xfId="2118"/>
    <cellStyle name="Normal 2 2 2 4 3 2 2 2 3 2" xfId="4584"/>
    <cellStyle name="Normal 2 2 2 4 3 2 2 2 4" xfId="3351"/>
    <cellStyle name="Normal 2 2 2 4 3 2 2 3" xfId="1191"/>
    <cellStyle name="Normal 2 2 2 4 3 2 2 3 2" xfId="2426"/>
    <cellStyle name="Normal 2 2 2 4 3 2 2 3 2 2" xfId="4892"/>
    <cellStyle name="Normal 2 2 2 4 3 2 2 3 3" xfId="3659"/>
    <cellStyle name="Normal 2 2 2 4 3 2 2 4" xfId="1815"/>
    <cellStyle name="Normal 2 2 2 4 3 2 2 4 2" xfId="4281"/>
    <cellStyle name="Normal 2 2 2 4 3 2 2 5" xfId="3048"/>
    <cellStyle name="Normal 2 2 2 4 3 2 3" xfId="730"/>
    <cellStyle name="Normal 2 2 2 4 3 2 3 2" xfId="1343"/>
    <cellStyle name="Normal 2 2 2 4 3 2 3 2 2" xfId="2578"/>
    <cellStyle name="Normal 2 2 2 4 3 2 3 2 2 2" xfId="5044"/>
    <cellStyle name="Normal 2 2 2 4 3 2 3 2 3" xfId="3811"/>
    <cellStyle name="Normal 2 2 2 4 3 2 3 3" xfId="1967"/>
    <cellStyle name="Normal 2 2 2 4 3 2 3 3 2" xfId="4433"/>
    <cellStyle name="Normal 2 2 2 4 3 2 3 4" xfId="3200"/>
    <cellStyle name="Normal 2 2 2 4 3 2 4" xfId="1040"/>
    <cellStyle name="Normal 2 2 2 4 3 2 4 2" xfId="2275"/>
    <cellStyle name="Normal 2 2 2 4 3 2 4 2 2" xfId="4741"/>
    <cellStyle name="Normal 2 2 2 4 3 2 4 3" xfId="3508"/>
    <cellStyle name="Normal 2 2 2 4 3 2 5" xfId="1664"/>
    <cellStyle name="Normal 2 2 2 4 3 2 5 2" xfId="4130"/>
    <cellStyle name="Normal 2 2 2 4 3 2 6" xfId="2897"/>
    <cellStyle name="Normal 2 2 2 4 4" xfId="205"/>
    <cellStyle name="Normal 2 2 2 4 4 2" xfId="577"/>
    <cellStyle name="Normal 2 2 2 4 4 2 2" xfId="882"/>
    <cellStyle name="Normal 2 2 2 4 4 2 2 2" xfId="1495"/>
    <cellStyle name="Normal 2 2 2 4 4 2 2 2 2" xfId="2730"/>
    <cellStyle name="Normal 2 2 2 4 4 2 2 2 2 2" xfId="5196"/>
    <cellStyle name="Normal 2 2 2 4 4 2 2 2 3" xfId="3963"/>
    <cellStyle name="Normal 2 2 2 4 4 2 2 3" xfId="2119"/>
    <cellStyle name="Normal 2 2 2 4 4 2 2 3 2" xfId="4585"/>
    <cellStyle name="Normal 2 2 2 4 4 2 2 4" xfId="3352"/>
    <cellStyle name="Normal 2 2 2 4 4 2 3" xfId="1192"/>
    <cellStyle name="Normal 2 2 2 4 4 2 3 2" xfId="2427"/>
    <cellStyle name="Normal 2 2 2 4 4 2 3 2 2" xfId="4893"/>
    <cellStyle name="Normal 2 2 2 4 4 2 3 3" xfId="3660"/>
    <cellStyle name="Normal 2 2 2 4 4 2 4" xfId="1816"/>
    <cellStyle name="Normal 2 2 2 4 4 2 4 2" xfId="4282"/>
    <cellStyle name="Normal 2 2 2 4 4 2 5" xfId="3049"/>
    <cellStyle name="Normal 2 2 2 4 4 3" xfId="731"/>
    <cellStyle name="Normal 2 2 2 4 4 3 2" xfId="1344"/>
    <cellStyle name="Normal 2 2 2 4 4 3 2 2" xfId="2579"/>
    <cellStyle name="Normal 2 2 2 4 4 3 2 2 2" xfId="5045"/>
    <cellStyle name="Normal 2 2 2 4 4 3 2 3" xfId="3812"/>
    <cellStyle name="Normal 2 2 2 4 4 3 3" xfId="1968"/>
    <cellStyle name="Normal 2 2 2 4 4 3 3 2" xfId="4434"/>
    <cellStyle name="Normal 2 2 2 4 4 3 4" xfId="3201"/>
    <cellStyle name="Normal 2 2 2 4 4 4" xfId="1041"/>
    <cellStyle name="Normal 2 2 2 4 4 4 2" xfId="2276"/>
    <cellStyle name="Normal 2 2 2 4 4 4 2 2" xfId="4742"/>
    <cellStyle name="Normal 2 2 2 4 4 4 3" xfId="3509"/>
    <cellStyle name="Normal 2 2 2 4 4 5" xfId="1665"/>
    <cellStyle name="Normal 2 2 2 4 4 5 2" xfId="4131"/>
    <cellStyle name="Normal 2 2 2 4 4 6" xfId="2898"/>
    <cellStyle name="Normal 2 2 2 5" xfId="206"/>
    <cellStyle name="Normal 2 2 2 6" xfId="207"/>
    <cellStyle name="Normal 2 2 2 7" xfId="208"/>
    <cellStyle name="Normal 2 2 2 8" xfId="209"/>
    <cellStyle name="Normal 2 2 2 9" xfId="210"/>
    <cellStyle name="Normal 2 2 2 9 2" xfId="211"/>
    <cellStyle name="Normal 2 2 2 9 3" xfId="578"/>
    <cellStyle name="Normal 2 2 2 9 3 2" xfId="883"/>
    <cellStyle name="Normal 2 2 2 9 3 2 2" xfId="1496"/>
    <cellStyle name="Normal 2 2 2 9 3 2 2 2" xfId="2731"/>
    <cellStyle name="Normal 2 2 2 9 3 2 2 2 2" xfId="5197"/>
    <cellStyle name="Normal 2 2 2 9 3 2 2 3" xfId="3964"/>
    <cellStyle name="Normal 2 2 2 9 3 2 3" xfId="2120"/>
    <cellStyle name="Normal 2 2 2 9 3 2 3 2" xfId="4586"/>
    <cellStyle name="Normal 2 2 2 9 3 2 4" xfId="3353"/>
    <cellStyle name="Normal 2 2 2 9 3 3" xfId="1193"/>
    <cellStyle name="Normal 2 2 2 9 3 3 2" xfId="2428"/>
    <cellStyle name="Normal 2 2 2 9 3 3 2 2" xfId="4894"/>
    <cellStyle name="Normal 2 2 2 9 3 3 3" xfId="3661"/>
    <cellStyle name="Normal 2 2 2 9 3 4" xfId="1817"/>
    <cellStyle name="Normal 2 2 2 9 3 4 2" xfId="4283"/>
    <cellStyle name="Normal 2 2 2 9 3 5" xfId="3050"/>
    <cellStyle name="Normal 2 2 2 9 4" xfId="732"/>
    <cellStyle name="Normal 2 2 2 9 4 2" xfId="1345"/>
    <cellStyle name="Normal 2 2 2 9 4 2 2" xfId="2580"/>
    <cellStyle name="Normal 2 2 2 9 4 2 2 2" xfId="5046"/>
    <cellStyle name="Normal 2 2 2 9 4 2 3" xfId="3813"/>
    <cellStyle name="Normal 2 2 2 9 4 3" xfId="1969"/>
    <cellStyle name="Normal 2 2 2 9 4 3 2" xfId="4435"/>
    <cellStyle name="Normal 2 2 2 9 4 4" xfId="3202"/>
    <cellStyle name="Normal 2 2 2 9 5" xfId="1042"/>
    <cellStyle name="Normal 2 2 2 9 5 2" xfId="2277"/>
    <cellStyle name="Normal 2 2 2 9 5 2 2" xfId="4743"/>
    <cellStyle name="Normal 2 2 2 9 5 3" xfId="3510"/>
    <cellStyle name="Normal 2 2 2 9 6" xfId="1666"/>
    <cellStyle name="Normal 2 2 2 9 6 2" xfId="4132"/>
    <cellStyle name="Normal 2 2 2 9 7" xfId="2899"/>
    <cellStyle name="Normal 2 2 3" xfId="212"/>
    <cellStyle name="Normal 2 2 3 2" xfId="213"/>
    <cellStyle name="Normal 2 2 3 2 10" xfId="733"/>
    <cellStyle name="Normal 2 2 3 2 10 2" xfId="1346"/>
    <cellStyle name="Normal 2 2 3 2 10 2 2" xfId="2581"/>
    <cellStyle name="Normal 2 2 3 2 10 2 2 2" xfId="5047"/>
    <cellStyle name="Normal 2 2 3 2 10 2 3" xfId="3814"/>
    <cellStyle name="Normal 2 2 3 2 10 3" xfId="1970"/>
    <cellStyle name="Normal 2 2 3 2 10 3 2" xfId="4436"/>
    <cellStyle name="Normal 2 2 3 2 10 4" xfId="3203"/>
    <cellStyle name="Normal 2 2 3 2 11" xfId="1043"/>
    <cellStyle name="Normal 2 2 3 2 11 2" xfId="2278"/>
    <cellStyle name="Normal 2 2 3 2 11 2 2" xfId="4744"/>
    <cellStyle name="Normal 2 2 3 2 11 3" xfId="3511"/>
    <cellStyle name="Normal 2 2 3 2 12" xfId="1667"/>
    <cellStyle name="Normal 2 2 3 2 12 2" xfId="4133"/>
    <cellStyle name="Normal 2 2 3 2 13" xfId="2900"/>
    <cellStyle name="Normal 2 2 3 2 2" xfId="214"/>
    <cellStyle name="Normal 2 2 3 2 2 2" xfId="215"/>
    <cellStyle name="Normal 2 2 3 2 2 2 2" xfId="216"/>
    <cellStyle name="Normal 2 2 3 2 2 2 2 2" xfId="217"/>
    <cellStyle name="Normal 2 2 3 2 2 2 2 2 2" xfId="581"/>
    <cellStyle name="Normal 2 2 3 2 2 2 2 2 2 2" xfId="886"/>
    <cellStyle name="Normal 2 2 3 2 2 2 2 2 2 2 2" xfId="1499"/>
    <cellStyle name="Normal 2 2 3 2 2 2 2 2 2 2 2 2" xfId="2734"/>
    <cellStyle name="Normal 2 2 3 2 2 2 2 2 2 2 2 2 2" xfId="5200"/>
    <cellStyle name="Normal 2 2 3 2 2 2 2 2 2 2 2 3" xfId="3967"/>
    <cellStyle name="Normal 2 2 3 2 2 2 2 2 2 2 3" xfId="2123"/>
    <cellStyle name="Normal 2 2 3 2 2 2 2 2 2 2 3 2" xfId="4589"/>
    <cellStyle name="Normal 2 2 3 2 2 2 2 2 2 2 4" xfId="3356"/>
    <cellStyle name="Normal 2 2 3 2 2 2 2 2 2 3" xfId="1196"/>
    <cellStyle name="Normal 2 2 3 2 2 2 2 2 2 3 2" xfId="2431"/>
    <cellStyle name="Normal 2 2 3 2 2 2 2 2 2 3 2 2" xfId="4897"/>
    <cellStyle name="Normal 2 2 3 2 2 2 2 2 2 3 3" xfId="3664"/>
    <cellStyle name="Normal 2 2 3 2 2 2 2 2 2 4" xfId="1820"/>
    <cellStyle name="Normal 2 2 3 2 2 2 2 2 2 4 2" xfId="4286"/>
    <cellStyle name="Normal 2 2 3 2 2 2 2 2 2 5" xfId="3053"/>
    <cellStyle name="Normal 2 2 3 2 2 2 2 2 3" xfId="735"/>
    <cellStyle name="Normal 2 2 3 2 2 2 2 2 3 2" xfId="1348"/>
    <cellStyle name="Normal 2 2 3 2 2 2 2 2 3 2 2" xfId="2583"/>
    <cellStyle name="Normal 2 2 3 2 2 2 2 2 3 2 2 2" xfId="5049"/>
    <cellStyle name="Normal 2 2 3 2 2 2 2 2 3 2 3" xfId="3816"/>
    <cellStyle name="Normal 2 2 3 2 2 2 2 2 3 3" xfId="1972"/>
    <cellStyle name="Normal 2 2 3 2 2 2 2 2 3 3 2" xfId="4438"/>
    <cellStyle name="Normal 2 2 3 2 2 2 2 2 3 4" xfId="3205"/>
    <cellStyle name="Normal 2 2 3 2 2 2 2 2 4" xfId="1045"/>
    <cellStyle name="Normal 2 2 3 2 2 2 2 2 4 2" xfId="2280"/>
    <cellStyle name="Normal 2 2 3 2 2 2 2 2 4 2 2" xfId="4746"/>
    <cellStyle name="Normal 2 2 3 2 2 2 2 2 4 3" xfId="3513"/>
    <cellStyle name="Normal 2 2 3 2 2 2 2 2 5" xfId="1669"/>
    <cellStyle name="Normal 2 2 3 2 2 2 2 2 5 2" xfId="4135"/>
    <cellStyle name="Normal 2 2 3 2 2 2 2 2 6" xfId="2902"/>
    <cellStyle name="Normal 2 2 3 2 2 2 3" xfId="218"/>
    <cellStyle name="Normal 2 2 3 2 2 2 3 2" xfId="582"/>
    <cellStyle name="Normal 2 2 3 2 2 2 3 2 2" xfId="887"/>
    <cellStyle name="Normal 2 2 3 2 2 2 3 2 2 2" xfId="1500"/>
    <cellStyle name="Normal 2 2 3 2 2 2 3 2 2 2 2" xfId="2735"/>
    <cellStyle name="Normal 2 2 3 2 2 2 3 2 2 2 2 2" xfId="5201"/>
    <cellStyle name="Normal 2 2 3 2 2 2 3 2 2 2 3" xfId="3968"/>
    <cellStyle name="Normal 2 2 3 2 2 2 3 2 2 3" xfId="2124"/>
    <cellStyle name="Normal 2 2 3 2 2 2 3 2 2 3 2" xfId="4590"/>
    <cellStyle name="Normal 2 2 3 2 2 2 3 2 2 4" xfId="3357"/>
    <cellStyle name="Normal 2 2 3 2 2 2 3 2 3" xfId="1197"/>
    <cellStyle name="Normal 2 2 3 2 2 2 3 2 3 2" xfId="2432"/>
    <cellStyle name="Normal 2 2 3 2 2 2 3 2 3 2 2" xfId="4898"/>
    <cellStyle name="Normal 2 2 3 2 2 2 3 2 3 3" xfId="3665"/>
    <cellStyle name="Normal 2 2 3 2 2 2 3 2 4" xfId="1821"/>
    <cellStyle name="Normal 2 2 3 2 2 2 3 2 4 2" xfId="4287"/>
    <cellStyle name="Normal 2 2 3 2 2 2 3 2 5" xfId="3054"/>
    <cellStyle name="Normal 2 2 3 2 2 2 3 3" xfId="736"/>
    <cellStyle name="Normal 2 2 3 2 2 2 3 3 2" xfId="1349"/>
    <cellStyle name="Normal 2 2 3 2 2 2 3 3 2 2" xfId="2584"/>
    <cellStyle name="Normal 2 2 3 2 2 2 3 3 2 2 2" xfId="5050"/>
    <cellStyle name="Normal 2 2 3 2 2 2 3 3 2 3" xfId="3817"/>
    <cellStyle name="Normal 2 2 3 2 2 2 3 3 3" xfId="1973"/>
    <cellStyle name="Normal 2 2 3 2 2 2 3 3 3 2" xfId="4439"/>
    <cellStyle name="Normal 2 2 3 2 2 2 3 3 4" xfId="3206"/>
    <cellStyle name="Normal 2 2 3 2 2 2 3 4" xfId="1046"/>
    <cellStyle name="Normal 2 2 3 2 2 2 3 4 2" xfId="2281"/>
    <cellStyle name="Normal 2 2 3 2 2 2 3 4 2 2" xfId="4747"/>
    <cellStyle name="Normal 2 2 3 2 2 2 3 4 3" xfId="3514"/>
    <cellStyle name="Normal 2 2 3 2 2 2 3 5" xfId="1670"/>
    <cellStyle name="Normal 2 2 3 2 2 2 3 5 2" xfId="4136"/>
    <cellStyle name="Normal 2 2 3 2 2 2 3 6" xfId="2903"/>
    <cellStyle name="Normal 2 2 3 2 2 2 4" xfId="580"/>
    <cellStyle name="Normal 2 2 3 2 2 2 4 2" xfId="885"/>
    <cellStyle name="Normal 2 2 3 2 2 2 4 2 2" xfId="1498"/>
    <cellStyle name="Normal 2 2 3 2 2 2 4 2 2 2" xfId="2733"/>
    <cellStyle name="Normal 2 2 3 2 2 2 4 2 2 2 2" xfId="5199"/>
    <cellStyle name="Normal 2 2 3 2 2 2 4 2 2 3" xfId="3966"/>
    <cellStyle name="Normal 2 2 3 2 2 2 4 2 3" xfId="2122"/>
    <cellStyle name="Normal 2 2 3 2 2 2 4 2 3 2" xfId="4588"/>
    <cellStyle name="Normal 2 2 3 2 2 2 4 2 4" xfId="3355"/>
    <cellStyle name="Normal 2 2 3 2 2 2 4 3" xfId="1195"/>
    <cellStyle name="Normal 2 2 3 2 2 2 4 3 2" xfId="2430"/>
    <cellStyle name="Normal 2 2 3 2 2 2 4 3 2 2" xfId="4896"/>
    <cellStyle name="Normal 2 2 3 2 2 2 4 3 3" xfId="3663"/>
    <cellStyle name="Normal 2 2 3 2 2 2 4 4" xfId="1819"/>
    <cellStyle name="Normal 2 2 3 2 2 2 4 4 2" xfId="4285"/>
    <cellStyle name="Normal 2 2 3 2 2 2 4 5" xfId="3052"/>
    <cellStyle name="Normal 2 2 3 2 2 2 5" xfId="734"/>
    <cellStyle name="Normal 2 2 3 2 2 2 5 2" xfId="1347"/>
    <cellStyle name="Normal 2 2 3 2 2 2 5 2 2" xfId="2582"/>
    <cellStyle name="Normal 2 2 3 2 2 2 5 2 2 2" xfId="5048"/>
    <cellStyle name="Normal 2 2 3 2 2 2 5 2 3" xfId="3815"/>
    <cellStyle name="Normal 2 2 3 2 2 2 5 3" xfId="1971"/>
    <cellStyle name="Normal 2 2 3 2 2 2 5 3 2" xfId="4437"/>
    <cellStyle name="Normal 2 2 3 2 2 2 5 4" xfId="3204"/>
    <cellStyle name="Normal 2 2 3 2 2 2 6" xfId="1044"/>
    <cellStyle name="Normal 2 2 3 2 2 2 6 2" xfId="2279"/>
    <cellStyle name="Normal 2 2 3 2 2 2 6 2 2" xfId="4745"/>
    <cellStyle name="Normal 2 2 3 2 2 2 6 3" xfId="3512"/>
    <cellStyle name="Normal 2 2 3 2 2 2 7" xfId="1668"/>
    <cellStyle name="Normal 2 2 3 2 2 2 7 2" xfId="4134"/>
    <cellStyle name="Normal 2 2 3 2 2 2 8" xfId="2901"/>
    <cellStyle name="Normal 2 2 3 2 2 3" xfId="219"/>
    <cellStyle name="Normal 2 2 3 2 2 3 2" xfId="220"/>
    <cellStyle name="Normal 2 2 3 2 2 3 3" xfId="583"/>
    <cellStyle name="Normal 2 2 3 2 2 3 3 2" xfId="888"/>
    <cellStyle name="Normal 2 2 3 2 2 3 3 2 2" xfId="1501"/>
    <cellStyle name="Normal 2 2 3 2 2 3 3 2 2 2" xfId="2736"/>
    <cellStyle name="Normal 2 2 3 2 2 3 3 2 2 2 2" xfId="5202"/>
    <cellStyle name="Normal 2 2 3 2 2 3 3 2 2 3" xfId="3969"/>
    <cellStyle name="Normal 2 2 3 2 2 3 3 2 3" xfId="2125"/>
    <cellStyle name="Normal 2 2 3 2 2 3 3 2 3 2" xfId="4591"/>
    <cellStyle name="Normal 2 2 3 2 2 3 3 2 4" xfId="3358"/>
    <cellStyle name="Normal 2 2 3 2 2 3 3 3" xfId="1198"/>
    <cellStyle name="Normal 2 2 3 2 2 3 3 3 2" xfId="2433"/>
    <cellStyle name="Normal 2 2 3 2 2 3 3 3 2 2" xfId="4899"/>
    <cellStyle name="Normal 2 2 3 2 2 3 3 3 3" xfId="3666"/>
    <cellStyle name="Normal 2 2 3 2 2 3 3 4" xfId="1822"/>
    <cellStyle name="Normal 2 2 3 2 2 3 3 4 2" xfId="4288"/>
    <cellStyle name="Normal 2 2 3 2 2 3 3 5" xfId="3055"/>
    <cellStyle name="Normal 2 2 3 2 2 3 4" xfId="737"/>
    <cellStyle name="Normal 2 2 3 2 2 3 4 2" xfId="1350"/>
    <cellStyle name="Normal 2 2 3 2 2 3 4 2 2" xfId="2585"/>
    <cellStyle name="Normal 2 2 3 2 2 3 4 2 2 2" xfId="5051"/>
    <cellStyle name="Normal 2 2 3 2 2 3 4 2 3" xfId="3818"/>
    <cellStyle name="Normal 2 2 3 2 2 3 4 3" xfId="1974"/>
    <cellStyle name="Normal 2 2 3 2 2 3 4 3 2" xfId="4440"/>
    <cellStyle name="Normal 2 2 3 2 2 3 4 4" xfId="3207"/>
    <cellStyle name="Normal 2 2 3 2 2 3 5" xfId="1047"/>
    <cellStyle name="Normal 2 2 3 2 2 3 5 2" xfId="2282"/>
    <cellStyle name="Normal 2 2 3 2 2 3 5 2 2" xfId="4748"/>
    <cellStyle name="Normal 2 2 3 2 2 3 5 3" xfId="3515"/>
    <cellStyle name="Normal 2 2 3 2 2 3 6" xfId="1671"/>
    <cellStyle name="Normal 2 2 3 2 2 3 6 2" xfId="4137"/>
    <cellStyle name="Normal 2 2 3 2 2 3 7" xfId="2904"/>
    <cellStyle name="Normal 2 2 3 2 3" xfId="221"/>
    <cellStyle name="Normal 2 2 3 2 3 2" xfId="584"/>
    <cellStyle name="Normal 2 2 3 2 3 2 2" xfId="889"/>
    <cellStyle name="Normal 2 2 3 2 3 2 2 2" xfId="1502"/>
    <cellStyle name="Normal 2 2 3 2 3 2 2 2 2" xfId="2737"/>
    <cellStyle name="Normal 2 2 3 2 3 2 2 2 2 2" xfId="5203"/>
    <cellStyle name="Normal 2 2 3 2 3 2 2 2 3" xfId="3970"/>
    <cellStyle name="Normal 2 2 3 2 3 2 2 3" xfId="2126"/>
    <cellStyle name="Normal 2 2 3 2 3 2 2 3 2" xfId="4592"/>
    <cellStyle name="Normal 2 2 3 2 3 2 2 4" xfId="3359"/>
    <cellStyle name="Normal 2 2 3 2 3 2 3" xfId="1199"/>
    <cellStyle name="Normal 2 2 3 2 3 2 3 2" xfId="2434"/>
    <cellStyle name="Normal 2 2 3 2 3 2 3 2 2" xfId="4900"/>
    <cellStyle name="Normal 2 2 3 2 3 2 3 3" xfId="3667"/>
    <cellStyle name="Normal 2 2 3 2 3 2 4" xfId="1823"/>
    <cellStyle name="Normal 2 2 3 2 3 2 4 2" xfId="4289"/>
    <cellStyle name="Normal 2 2 3 2 3 2 5" xfId="3056"/>
    <cellStyle name="Normal 2 2 3 2 3 3" xfId="738"/>
    <cellStyle name="Normal 2 2 3 2 3 3 2" xfId="1351"/>
    <cellStyle name="Normal 2 2 3 2 3 3 2 2" xfId="2586"/>
    <cellStyle name="Normal 2 2 3 2 3 3 2 2 2" xfId="5052"/>
    <cellStyle name="Normal 2 2 3 2 3 3 2 3" xfId="3819"/>
    <cellStyle name="Normal 2 2 3 2 3 3 3" xfId="1975"/>
    <cellStyle name="Normal 2 2 3 2 3 3 3 2" xfId="4441"/>
    <cellStyle name="Normal 2 2 3 2 3 3 4" xfId="3208"/>
    <cellStyle name="Normal 2 2 3 2 3 4" xfId="1048"/>
    <cellStyle name="Normal 2 2 3 2 3 4 2" xfId="2283"/>
    <cellStyle name="Normal 2 2 3 2 3 4 2 2" xfId="4749"/>
    <cellStyle name="Normal 2 2 3 2 3 4 3" xfId="3516"/>
    <cellStyle name="Normal 2 2 3 2 3 5" xfId="1672"/>
    <cellStyle name="Normal 2 2 3 2 3 5 2" xfId="4138"/>
    <cellStyle name="Normal 2 2 3 2 3 6" xfId="2905"/>
    <cellStyle name="Normal 2 2 3 2 4" xfId="222"/>
    <cellStyle name="Normal 2 2 3 2 4 2" xfId="585"/>
    <cellStyle name="Normal 2 2 3 2 4 2 2" xfId="890"/>
    <cellStyle name="Normal 2 2 3 2 4 2 2 2" xfId="1503"/>
    <cellStyle name="Normal 2 2 3 2 4 2 2 2 2" xfId="2738"/>
    <cellStyle name="Normal 2 2 3 2 4 2 2 2 2 2" xfId="5204"/>
    <cellStyle name="Normal 2 2 3 2 4 2 2 2 3" xfId="3971"/>
    <cellStyle name="Normal 2 2 3 2 4 2 2 3" xfId="2127"/>
    <cellStyle name="Normal 2 2 3 2 4 2 2 3 2" xfId="4593"/>
    <cellStyle name="Normal 2 2 3 2 4 2 2 4" xfId="3360"/>
    <cellStyle name="Normal 2 2 3 2 4 2 3" xfId="1200"/>
    <cellStyle name="Normal 2 2 3 2 4 2 3 2" xfId="2435"/>
    <cellStyle name="Normal 2 2 3 2 4 2 3 2 2" xfId="4901"/>
    <cellStyle name="Normal 2 2 3 2 4 2 3 3" xfId="3668"/>
    <cellStyle name="Normal 2 2 3 2 4 2 4" xfId="1824"/>
    <cellStyle name="Normal 2 2 3 2 4 2 4 2" xfId="4290"/>
    <cellStyle name="Normal 2 2 3 2 4 2 5" xfId="3057"/>
    <cellStyle name="Normal 2 2 3 2 4 3" xfId="739"/>
    <cellStyle name="Normal 2 2 3 2 4 3 2" xfId="1352"/>
    <cellStyle name="Normal 2 2 3 2 4 3 2 2" xfId="2587"/>
    <cellStyle name="Normal 2 2 3 2 4 3 2 2 2" xfId="5053"/>
    <cellStyle name="Normal 2 2 3 2 4 3 2 3" xfId="3820"/>
    <cellStyle name="Normal 2 2 3 2 4 3 3" xfId="1976"/>
    <cellStyle name="Normal 2 2 3 2 4 3 3 2" xfId="4442"/>
    <cellStyle name="Normal 2 2 3 2 4 3 4" xfId="3209"/>
    <cellStyle name="Normal 2 2 3 2 4 4" xfId="1049"/>
    <cellStyle name="Normal 2 2 3 2 4 4 2" xfId="2284"/>
    <cellStyle name="Normal 2 2 3 2 4 4 2 2" xfId="4750"/>
    <cellStyle name="Normal 2 2 3 2 4 4 3" xfId="3517"/>
    <cellStyle name="Normal 2 2 3 2 4 5" xfId="1673"/>
    <cellStyle name="Normal 2 2 3 2 4 5 2" xfId="4139"/>
    <cellStyle name="Normal 2 2 3 2 4 6" xfId="2906"/>
    <cellStyle name="Normal 2 2 3 2 5" xfId="223"/>
    <cellStyle name="Normal 2 2 3 2 5 2" xfId="586"/>
    <cellStyle name="Normal 2 2 3 2 5 2 2" xfId="891"/>
    <cellStyle name="Normal 2 2 3 2 5 2 2 2" xfId="1504"/>
    <cellStyle name="Normal 2 2 3 2 5 2 2 2 2" xfId="2739"/>
    <cellStyle name="Normal 2 2 3 2 5 2 2 2 2 2" xfId="5205"/>
    <cellStyle name="Normal 2 2 3 2 5 2 2 2 3" xfId="3972"/>
    <cellStyle name="Normal 2 2 3 2 5 2 2 3" xfId="2128"/>
    <cellStyle name="Normal 2 2 3 2 5 2 2 3 2" xfId="4594"/>
    <cellStyle name="Normal 2 2 3 2 5 2 2 4" xfId="3361"/>
    <cellStyle name="Normal 2 2 3 2 5 2 3" xfId="1201"/>
    <cellStyle name="Normal 2 2 3 2 5 2 3 2" xfId="2436"/>
    <cellStyle name="Normal 2 2 3 2 5 2 3 2 2" xfId="4902"/>
    <cellStyle name="Normal 2 2 3 2 5 2 3 3" xfId="3669"/>
    <cellStyle name="Normal 2 2 3 2 5 2 4" xfId="1825"/>
    <cellStyle name="Normal 2 2 3 2 5 2 4 2" xfId="4291"/>
    <cellStyle name="Normal 2 2 3 2 5 2 5" xfId="3058"/>
    <cellStyle name="Normal 2 2 3 2 5 3" xfId="740"/>
    <cellStyle name="Normal 2 2 3 2 5 3 2" xfId="1353"/>
    <cellStyle name="Normal 2 2 3 2 5 3 2 2" xfId="2588"/>
    <cellStyle name="Normal 2 2 3 2 5 3 2 2 2" xfId="5054"/>
    <cellStyle name="Normal 2 2 3 2 5 3 2 3" xfId="3821"/>
    <cellStyle name="Normal 2 2 3 2 5 3 3" xfId="1977"/>
    <cellStyle name="Normal 2 2 3 2 5 3 3 2" xfId="4443"/>
    <cellStyle name="Normal 2 2 3 2 5 3 4" xfId="3210"/>
    <cellStyle name="Normal 2 2 3 2 5 4" xfId="1050"/>
    <cellStyle name="Normal 2 2 3 2 5 4 2" xfId="2285"/>
    <cellStyle name="Normal 2 2 3 2 5 4 2 2" xfId="4751"/>
    <cellStyle name="Normal 2 2 3 2 5 4 3" xfId="3518"/>
    <cellStyle name="Normal 2 2 3 2 5 5" xfId="1674"/>
    <cellStyle name="Normal 2 2 3 2 5 5 2" xfId="4140"/>
    <cellStyle name="Normal 2 2 3 2 5 6" xfId="2907"/>
    <cellStyle name="Normal 2 2 3 2 6" xfId="224"/>
    <cellStyle name="Normal 2 2 3 2 6 2" xfId="587"/>
    <cellStyle name="Normal 2 2 3 2 6 2 2" xfId="892"/>
    <cellStyle name="Normal 2 2 3 2 6 2 2 2" xfId="1505"/>
    <cellStyle name="Normal 2 2 3 2 6 2 2 2 2" xfId="2740"/>
    <cellStyle name="Normal 2 2 3 2 6 2 2 2 2 2" xfId="5206"/>
    <cellStyle name="Normal 2 2 3 2 6 2 2 2 3" xfId="3973"/>
    <cellStyle name="Normal 2 2 3 2 6 2 2 3" xfId="2129"/>
    <cellStyle name="Normal 2 2 3 2 6 2 2 3 2" xfId="4595"/>
    <cellStyle name="Normal 2 2 3 2 6 2 2 4" xfId="3362"/>
    <cellStyle name="Normal 2 2 3 2 6 2 3" xfId="1202"/>
    <cellStyle name="Normal 2 2 3 2 6 2 3 2" xfId="2437"/>
    <cellStyle name="Normal 2 2 3 2 6 2 3 2 2" xfId="4903"/>
    <cellStyle name="Normal 2 2 3 2 6 2 3 3" xfId="3670"/>
    <cellStyle name="Normal 2 2 3 2 6 2 4" xfId="1826"/>
    <cellStyle name="Normal 2 2 3 2 6 2 4 2" xfId="4292"/>
    <cellStyle name="Normal 2 2 3 2 6 2 5" xfId="3059"/>
    <cellStyle name="Normal 2 2 3 2 6 3" xfId="741"/>
    <cellStyle name="Normal 2 2 3 2 6 3 2" xfId="1354"/>
    <cellStyle name="Normal 2 2 3 2 6 3 2 2" xfId="2589"/>
    <cellStyle name="Normal 2 2 3 2 6 3 2 2 2" xfId="5055"/>
    <cellStyle name="Normal 2 2 3 2 6 3 2 3" xfId="3822"/>
    <cellStyle name="Normal 2 2 3 2 6 3 3" xfId="1978"/>
    <cellStyle name="Normal 2 2 3 2 6 3 3 2" xfId="4444"/>
    <cellStyle name="Normal 2 2 3 2 6 3 4" xfId="3211"/>
    <cellStyle name="Normal 2 2 3 2 6 4" xfId="1051"/>
    <cellStyle name="Normal 2 2 3 2 6 4 2" xfId="2286"/>
    <cellStyle name="Normal 2 2 3 2 6 4 2 2" xfId="4752"/>
    <cellStyle name="Normal 2 2 3 2 6 4 3" xfId="3519"/>
    <cellStyle name="Normal 2 2 3 2 6 5" xfId="1675"/>
    <cellStyle name="Normal 2 2 3 2 6 5 2" xfId="4141"/>
    <cellStyle name="Normal 2 2 3 2 6 6" xfId="2908"/>
    <cellStyle name="Normal 2 2 3 2 7" xfId="225"/>
    <cellStyle name="Normal 2 2 3 2 7 2" xfId="226"/>
    <cellStyle name="Normal 2 2 3 2 7 2 2" xfId="588"/>
    <cellStyle name="Normal 2 2 3 2 7 2 2 2" xfId="893"/>
    <cellStyle name="Normal 2 2 3 2 7 2 2 2 2" xfId="1506"/>
    <cellStyle name="Normal 2 2 3 2 7 2 2 2 2 2" xfId="2741"/>
    <cellStyle name="Normal 2 2 3 2 7 2 2 2 2 2 2" xfId="5207"/>
    <cellStyle name="Normal 2 2 3 2 7 2 2 2 2 3" xfId="3974"/>
    <cellStyle name="Normal 2 2 3 2 7 2 2 2 3" xfId="2130"/>
    <cellStyle name="Normal 2 2 3 2 7 2 2 2 3 2" xfId="4596"/>
    <cellStyle name="Normal 2 2 3 2 7 2 2 2 4" xfId="3363"/>
    <cellStyle name="Normal 2 2 3 2 7 2 2 3" xfId="1203"/>
    <cellStyle name="Normal 2 2 3 2 7 2 2 3 2" xfId="2438"/>
    <cellStyle name="Normal 2 2 3 2 7 2 2 3 2 2" xfId="4904"/>
    <cellStyle name="Normal 2 2 3 2 7 2 2 3 3" xfId="3671"/>
    <cellStyle name="Normal 2 2 3 2 7 2 2 4" xfId="1827"/>
    <cellStyle name="Normal 2 2 3 2 7 2 2 4 2" xfId="4293"/>
    <cellStyle name="Normal 2 2 3 2 7 2 2 5" xfId="3060"/>
    <cellStyle name="Normal 2 2 3 2 7 2 3" xfId="742"/>
    <cellStyle name="Normal 2 2 3 2 7 2 3 2" xfId="1355"/>
    <cellStyle name="Normal 2 2 3 2 7 2 3 2 2" xfId="2590"/>
    <cellStyle name="Normal 2 2 3 2 7 2 3 2 2 2" xfId="5056"/>
    <cellStyle name="Normal 2 2 3 2 7 2 3 2 3" xfId="3823"/>
    <cellStyle name="Normal 2 2 3 2 7 2 3 3" xfId="1979"/>
    <cellStyle name="Normal 2 2 3 2 7 2 3 3 2" xfId="4445"/>
    <cellStyle name="Normal 2 2 3 2 7 2 3 4" xfId="3212"/>
    <cellStyle name="Normal 2 2 3 2 7 2 4" xfId="1052"/>
    <cellStyle name="Normal 2 2 3 2 7 2 4 2" xfId="2287"/>
    <cellStyle name="Normal 2 2 3 2 7 2 4 2 2" xfId="4753"/>
    <cellStyle name="Normal 2 2 3 2 7 2 4 3" xfId="3520"/>
    <cellStyle name="Normal 2 2 3 2 7 2 5" xfId="1676"/>
    <cellStyle name="Normal 2 2 3 2 7 2 5 2" xfId="4142"/>
    <cellStyle name="Normal 2 2 3 2 7 2 6" xfId="2909"/>
    <cellStyle name="Normal 2 2 3 2 8" xfId="227"/>
    <cellStyle name="Normal 2 2 3 2 8 2" xfId="589"/>
    <cellStyle name="Normal 2 2 3 2 8 2 2" xfId="894"/>
    <cellStyle name="Normal 2 2 3 2 8 2 2 2" xfId="1507"/>
    <cellStyle name="Normal 2 2 3 2 8 2 2 2 2" xfId="2742"/>
    <cellStyle name="Normal 2 2 3 2 8 2 2 2 2 2" xfId="5208"/>
    <cellStyle name="Normal 2 2 3 2 8 2 2 2 3" xfId="3975"/>
    <cellStyle name="Normal 2 2 3 2 8 2 2 3" xfId="2131"/>
    <cellStyle name="Normal 2 2 3 2 8 2 2 3 2" xfId="4597"/>
    <cellStyle name="Normal 2 2 3 2 8 2 2 4" xfId="3364"/>
    <cellStyle name="Normal 2 2 3 2 8 2 3" xfId="1204"/>
    <cellStyle name="Normal 2 2 3 2 8 2 3 2" xfId="2439"/>
    <cellStyle name="Normal 2 2 3 2 8 2 3 2 2" xfId="4905"/>
    <cellStyle name="Normal 2 2 3 2 8 2 3 3" xfId="3672"/>
    <cellStyle name="Normal 2 2 3 2 8 2 4" xfId="1828"/>
    <cellStyle name="Normal 2 2 3 2 8 2 4 2" xfId="4294"/>
    <cellStyle name="Normal 2 2 3 2 8 2 5" xfId="3061"/>
    <cellStyle name="Normal 2 2 3 2 8 3" xfId="743"/>
    <cellStyle name="Normal 2 2 3 2 8 3 2" xfId="1356"/>
    <cellStyle name="Normal 2 2 3 2 8 3 2 2" xfId="2591"/>
    <cellStyle name="Normal 2 2 3 2 8 3 2 2 2" xfId="5057"/>
    <cellStyle name="Normal 2 2 3 2 8 3 2 3" xfId="3824"/>
    <cellStyle name="Normal 2 2 3 2 8 3 3" xfId="1980"/>
    <cellStyle name="Normal 2 2 3 2 8 3 3 2" xfId="4446"/>
    <cellStyle name="Normal 2 2 3 2 8 3 4" xfId="3213"/>
    <cellStyle name="Normal 2 2 3 2 8 4" xfId="1053"/>
    <cellStyle name="Normal 2 2 3 2 8 4 2" xfId="2288"/>
    <cellStyle name="Normal 2 2 3 2 8 4 2 2" xfId="4754"/>
    <cellStyle name="Normal 2 2 3 2 8 4 3" xfId="3521"/>
    <cellStyle name="Normal 2 2 3 2 8 5" xfId="1677"/>
    <cellStyle name="Normal 2 2 3 2 8 5 2" xfId="4143"/>
    <cellStyle name="Normal 2 2 3 2 8 6" xfId="2910"/>
    <cellStyle name="Normal 2 2 3 2 9" xfId="579"/>
    <cellStyle name="Normal 2 2 3 2 9 2" xfId="884"/>
    <cellStyle name="Normal 2 2 3 2 9 2 2" xfId="1497"/>
    <cellStyle name="Normal 2 2 3 2 9 2 2 2" xfId="2732"/>
    <cellStyle name="Normal 2 2 3 2 9 2 2 2 2" xfId="5198"/>
    <cellStyle name="Normal 2 2 3 2 9 2 2 3" xfId="3965"/>
    <cellStyle name="Normal 2 2 3 2 9 2 3" xfId="2121"/>
    <cellStyle name="Normal 2 2 3 2 9 2 3 2" xfId="4587"/>
    <cellStyle name="Normal 2 2 3 2 9 2 4" xfId="3354"/>
    <cellStyle name="Normal 2 2 3 2 9 3" xfId="1194"/>
    <cellStyle name="Normal 2 2 3 2 9 3 2" xfId="2429"/>
    <cellStyle name="Normal 2 2 3 2 9 3 2 2" xfId="4895"/>
    <cellStyle name="Normal 2 2 3 2 9 3 3" xfId="3662"/>
    <cellStyle name="Normal 2 2 3 2 9 4" xfId="1818"/>
    <cellStyle name="Normal 2 2 3 2 9 4 2" xfId="4284"/>
    <cellStyle name="Normal 2 2 3 2 9 5" xfId="3051"/>
    <cellStyle name="Normal 2 2 3 3" xfId="228"/>
    <cellStyle name="Normal 2 2 3 3 2" xfId="229"/>
    <cellStyle name="Normal 2 2 3 3 2 2" xfId="230"/>
    <cellStyle name="Normal 2 2 3 3 2 2 2" xfId="231"/>
    <cellStyle name="Normal 2 2 3 3 2 2 3" xfId="591"/>
    <cellStyle name="Normal 2 2 3 3 2 2 3 2" xfId="896"/>
    <cellStyle name="Normal 2 2 3 3 2 2 3 2 2" xfId="1509"/>
    <cellStyle name="Normal 2 2 3 3 2 2 3 2 2 2" xfId="2744"/>
    <cellStyle name="Normal 2 2 3 3 2 2 3 2 2 2 2" xfId="5210"/>
    <cellStyle name="Normal 2 2 3 3 2 2 3 2 2 3" xfId="3977"/>
    <cellStyle name="Normal 2 2 3 3 2 2 3 2 3" xfId="2133"/>
    <cellStyle name="Normal 2 2 3 3 2 2 3 2 3 2" xfId="4599"/>
    <cellStyle name="Normal 2 2 3 3 2 2 3 2 4" xfId="3366"/>
    <cellStyle name="Normal 2 2 3 3 2 2 3 3" xfId="1206"/>
    <cellStyle name="Normal 2 2 3 3 2 2 3 3 2" xfId="2441"/>
    <cellStyle name="Normal 2 2 3 3 2 2 3 3 2 2" xfId="4907"/>
    <cellStyle name="Normal 2 2 3 3 2 2 3 3 3" xfId="3674"/>
    <cellStyle name="Normal 2 2 3 3 2 2 3 4" xfId="1830"/>
    <cellStyle name="Normal 2 2 3 3 2 2 3 4 2" xfId="4296"/>
    <cellStyle name="Normal 2 2 3 3 2 2 3 5" xfId="3063"/>
    <cellStyle name="Normal 2 2 3 3 2 2 4" xfId="745"/>
    <cellStyle name="Normal 2 2 3 3 2 2 4 2" xfId="1358"/>
    <cellStyle name="Normal 2 2 3 3 2 2 4 2 2" xfId="2593"/>
    <cellStyle name="Normal 2 2 3 3 2 2 4 2 2 2" xfId="5059"/>
    <cellStyle name="Normal 2 2 3 3 2 2 4 2 3" xfId="3826"/>
    <cellStyle name="Normal 2 2 3 3 2 2 4 3" xfId="1982"/>
    <cellStyle name="Normal 2 2 3 3 2 2 4 3 2" xfId="4448"/>
    <cellStyle name="Normal 2 2 3 3 2 2 4 4" xfId="3215"/>
    <cellStyle name="Normal 2 2 3 3 2 2 5" xfId="1055"/>
    <cellStyle name="Normal 2 2 3 3 2 2 5 2" xfId="2290"/>
    <cellStyle name="Normal 2 2 3 3 2 2 5 2 2" xfId="4756"/>
    <cellStyle name="Normal 2 2 3 3 2 2 5 3" xfId="3523"/>
    <cellStyle name="Normal 2 2 3 3 2 2 6" xfId="1679"/>
    <cellStyle name="Normal 2 2 3 3 2 2 6 2" xfId="4145"/>
    <cellStyle name="Normal 2 2 3 3 2 2 7" xfId="2912"/>
    <cellStyle name="Normal 2 2 3 3 2 3" xfId="232"/>
    <cellStyle name="Normal 2 2 3 3 3" xfId="233"/>
    <cellStyle name="Normal 2 2 3 3 3 2" xfId="234"/>
    <cellStyle name="Normal 2 2 3 3 3 2 2" xfId="592"/>
    <cellStyle name="Normal 2 2 3 3 3 2 2 2" xfId="897"/>
    <cellStyle name="Normal 2 2 3 3 3 2 2 2 2" xfId="1510"/>
    <cellStyle name="Normal 2 2 3 3 3 2 2 2 2 2" xfId="2745"/>
    <cellStyle name="Normal 2 2 3 3 3 2 2 2 2 2 2" xfId="5211"/>
    <cellStyle name="Normal 2 2 3 3 3 2 2 2 2 3" xfId="3978"/>
    <cellStyle name="Normal 2 2 3 3 3 2 2 2 3" xfId="2134"/>
    <cellStyle name="Normal 2 2 3 3 3 2 2 2 3 2" xfId="4600"/>
    <cellStyle name="Normal 2 2 3 3 3 2 2 2 4" xfId="3367"/>
    <cellStyle name="Normal 2 2 3 3 3 2 2 3" xfId="1207"/>
    <cellStyle name="Normal 2 2 3 3 3 2 2 3 2" xfId="2442"/>
    <cellStyle name="Normal 2 2 3 3 3 2 2 3 2 2" xfId="4908"/>
    <cellStyle name="Normal 2 2 3 3 3 2 2 3 3" xfId="3675"/>
    <cellStyle name="Normal 2 2 3 3 3 2 2 4" xfId="1831"/>
    <cellStyle name="Normal 2 2 3 3 3 2 2 4 2" xfId="4297"/>
    <cellStyle name="Normal 2 2 3 3 3 2 2 5" xfId="3064"/>
    <cellStyle name="Normal 2 2 3 3 3 2 3" xfId="746"/>
    <cellStyle name="Normal 2 2 3 3 3 2 3 2" xfId="1359"/>
    <cellStyle name="Normal 2 2 3 3 3 2 3 2 2" xfId="2594"/>
    <cellStyle name="Normal 2 2 3 3 3 2 3 2 2 2" xfId="5060"/>
    <cellStyle name="Normal 2 2 3 3 3 2 3 2 3" xfId="3827"/>
    <cellStyle name="Normal 2 2 3 3 3 2 3 3" xfId="1983"/>
    <cellStyle name="Normal 2 2 3 3 3 2 3 3 2" xfId="4449"/>
    <cellStyle name="Normal 2 2 3 3 3 2 3 4" xfId="3216"/>
    <cellStyle name="Normal 2 2 3 3 3 2 4" xfId="1056"/>
    <cellStyle name="Normal 2 2 3 3 3 2 4 2" xfId="2291"/>
    <cellStyle name="Normal 2 2 3 3 3 2 4 2 2" xfId="4757"/>
    <cellStyle name="Normal 2 2 3 3 3 2 4 3" xfId="3524"/>
    <cellStyle name="Normal 2 2 3 3 3 2 5" xfId="1680"/>
    <cellStyle name="Normal 2 2 3 3 3 2 5 2" xfId="4146"/>
    <cellStyle name="Normal 2 2 3 3 3 2 6" xfId="2913"/>
    <cellStyle name="Normal 2 2 3 3 4" xfId="590"/>
    <cellStyle name="Normal 2 2 3 3 4 2" xfId="895"/>
    <cellStyle name="Normal 2 2 3 3 4 2 2" xfId="1508"/>
    <cellStyle name="Normal 2 2 3 3 4 2 2 2" xfId="2743"/>
    <cellStyle name="Normal 2 2 3 3 4 2 2 2 2" xfId="5209"/>
    <cellStyle name="Normal 2 2 3 3 4 2 2 3" xfId="3976"/>
    <cellStyle name="Normal 2 2 3 3 4 2 3" xfId="2132"/>
    <cellStyle name="Normal 2 2 3 3 4 2 3 2" xfId="4598"/>
    <cellStyle name="Normal 2 2 3 3 4 2 4" xfId="3365"/>
    <cellStyle name="Normal 2 2 3 3 4 3" xfId="1205"/>
    <cellStyle name="Normal 2 2 3 3 4 3 2" xfId="2440"/>
    <cellStyle name="Normal 2 2 3 3 4 3 2 2" xfId="4906"/>
    <cellStyle name="Normal 2 2 3 3 4 3 3" xfId="3673"/>
    <cellStyle name="Normal 2 2 3 3 4 4" xfId="1829"/>
    <cellStyle name="Normal 2 2 3 3 4 4 2" xfId="4295"/>
    <cellStyle name="Normal 2 2 3 3 4 5" xfId="3062"/>
    <cellStyle name="Normal 2 2 3 3 5" xfId="744"/>
    <cellStyle name="Normal 2 2 3 3 5 2" xfId="1357"/>
    <cellStyle name="Normal 2 2 3 3 5 2 2" xfId="2592"/>
    <cellStyle name="Normal 2 2 3 3 5 2 2 2" xfId="5058"/>
    <cellStyle name="Normal 2 2 3 3 5 2 3" xfId="3825"/>
    <cellStyle name="Normal 2 2 3 3 5 3" xfId="1981"/>
    <cellStyle name="Normal 2 2 3 3 5 3 2" xfId="4447"/>
    <cellStyle name="Normal 2 2 3 3 5 4" xfId="3214"/>
    <cellStyle name="Normal 2 2 3 3 6" xfId="1054"/>
    <cellStyle name="Normal 2 2 3 3 6 2" xfId="2289"/>
    <cellStyle name="Normal 2 2 3 3 6 2 2" xfId="4755"/>
    <cellStyle name="Normal 2 2 3 3 6 3" xfId="3522"/>
    <cellStyle name="Normal 2 2 3 3 7" xfId="1678"/>
    <cellStyle name="Normal 2 2 3 3 7 2" xfId="4144"/>
    <cellStyle name="Normal 2 2 3 3 8" xfId="2911"/>
    <cellStyle name="Normal 2 2 3 4" xfId="235"/>
    <cellStyle name="Normal 2 2 3 5" xfId="236"/>
    <cellStyle name="Normal 2 2 3 6" xfId="237"/>
    <cellStyle name="Normal 2 2 3 7" xfId="238"/>
    <cellStyle name="Normal 2 2 3 7 2" xfId="239"/>
    <cellStyle name="Normal 2 2 3 7 3" xfId="593"/>
    <cellStyle name="Normal 2 2 3 7 3 2" xfId="898"/>
    <cellStyle name="Normal 2 2 3 7 3 2 2" xfId="1511"/>
    <cellStyle name="Normal 2 2 3 7 3 2 2 2" xfId="2746"/>
    <cellStyle name="Normal 2 2 3 7 3 2 2 2 2" xfId="5212"/>
    <cellStyle name="Normal 2 2 3 7 3 2 2 3" xfId="3979"/>
    <cellStyle name="Normal 2 2 3 7 3 2 3" xfId="2135"/>
    <cellStyle name="Normal 2 2 3 7 3 2 3 2" xfId="4601"/>
    <cellStyle name="Normal 2 2 3 7 3 2 4" xfId="3368"/>
    <cellStyle name="Normal 2 2 3 7 3 3" xfId="1208"/>
    <cellStyle name="Normal 2 2 3 7 3 3 2" xfId="2443"/>
    <cellStyle name="Normal 2 2 3 7 3 3 2 2" xfId="4909"/>
    <cellStyle name="Normal 2 2 3 7 3 3 3" xfId="3676"/>
    <cellStyle name="Normal 2 2 3 7 3 4" xfId="1832"/>
    <cellStyle name="Normal 2 2 3 7 3 4 2" xfId="4298"/>
    <cellStyle name="Normal 2 2 3 7 3 5" xfId="3065"/>
    <cellStyle name="Normal 2 2 3 7 4" xfId="747"/>
    <cellStyle name="Normal 2 2 3 7 4 2" xfId="1360"/>
    <cellStyle name="Normal 2 2 3 7 4 2 2" xfId="2595"/>
    <cellStyle name="Normal 2 2 3 7 4 2 2 2" xfId="5061"/>
    <cellStyle name="Normal 2 2 3 7 4 2 3" xfId="3828"/>
    <cellStyle name="Normal 2 2 3 7 4 3" xfId="1984"/>
    <cellStyle name="Normal 2 2 3 7 4 3 2" xfId="4450"/>
    <cellStyle name="Normal 2 2 3 7 4 4" xfId="3217"/>
    <cellStyle name="Normal 2 2 3 7 5" xfId="1057"/>
    <cellStyle name="Normal 2 2 3 7 5 2" xfId="2292"/>
    <cellStyle name="Normal 2 2 3 7 5 2 2" xfId="4758"/>
    <cellStyle name="Normal 2 2 3 7 5 3" xfId="3525"/>
    <cellStyle name="Normal 2 2 3 7 6" xfId="1681"/>
    <cellStyle name="Normal 2 2 3 7 6 2" xfId="4147"/>
    <cellStyle name="Normal 2 2 3 7 7" xfId="2914"/>
    <cellStyle name="Normal 2 2 3 8" xfId="240"/>
    <cellStyle name="Normal 2 2 4" xfId="241"/>
    <cellStyle name="Normal 2 2 4 2" xfId="242"/>
    <cellStyle name="Normal 2 2 4 2 2" xfId="243"/>
    <cellStyle name="Normal 2 2 4 2 2 2" xfId="244"/>
    <cellStyle name="Normal 2 2 4 2 2 2 2" xfId="595"/>
    <cellStyle name="Normal 2 2 4 2 2 2 2 2" xfId="900"/>
    <cellStyle name="Normal 2 2 4 2 2 2 2 2 2" xfId="1513"/>
    <cellStyle name="Normal 2 2 4 2 2 2 2 2 2 2" xfId="2748"/>
    <cellStyle name="Normal 2 2 4 2 2 2 2 2 2 2 2" xfId="5214"/>
    <cellStyle name="Normal 2 2 4 2 2 2 2 2 2 3" xfId="3981"/>
    <cellStyle name="Normal 2 2 4 2 2 2 2 2 3" xfId="2137"/>
    <cellStyle name="Normal 2 2 4 2 2 2 2 2 3 2" xfId="4603"/>
    <cellStyle name="Normal 2 2 4 2 2 2 2 2 4" xfId="3370"/>
    <cellStyle name="Normal 2 2 4 2 2 2 2 3" xfId="1210"/>
    <cellStyle name="Normal 2 2 4 2 2 2 2 3 2" xfId="2445"/>
    <cellStyle name="Normal 2 2 4 2 2 2 2 3 2 2" xfId="4911"/>
    <cellStyle name="Normal 2 2 4 2 2 2 2 3 3" xfId="3678"/>
    <cellStyle name="Normal 2 2 4 2 2 2 2 4" xfId="1834"/>
    <cellStyle name="Normal 2 2 4 2 2 2 2 4 2" xfId="4300"/>
    <cellStyle name="Normal 2 2 4 2 2 2 2 5" xfId="3067"/>
    <cellStyle name="Normal 2 2 4 2 2 2 3" xfId="749"/>
    <cellStyle name="Normal 2 2 4 2 2 2 3 2" xfId="1362"/>
    <cellStyle name="Normal 2 2 4 2 2 2 3 2 2" xfId="2597"/>
    <cellStyle name="Normal 2 2 4 2 2 2 3 2 2 2" xfId="5063"/>
    <cellStyle name="Normal 2 2 4 2 2 2 3 2 3" xfId="3830"/>
    <cellStyle name="Normal 2 2 4 2 2 2 3 3" xfId="1986"/>
    <cellStyle name="Normal 2 2 4 2 2 2 3 3 2" xfId="4452"/>
    <cellStyle name="Normal 2 2 4 2 2 2 3 4" xfId="3219"/>
    <cellStyle name="Normal 2 2 4 2 2 2 4" xfId="1059"/>
    <cellStyle name="Normal 2 2 4 2 2 2 4 2" xfId="2294"/>
    <cellStyle name="Normal 2 2 4 2 2 2 4 2 2" xfId="4760"/>
    <cellStyle name="Normal 2 2 4 2 2 2 4 3" xfId="3527"/>
    <cellStyle name="Normal 2 2 4 2 2 2 5" xfId="1683"/>
    <cellStyle name="Normal 2 2 4 2 2 2 5 2" xfId="4149"/>
    <cellStyle name="Normal 2 2 4 2 2 2 6" xfId="2916"/>
    <cellStyle name="Normal 2 2 4 2 3" xfId="245"/>
    <cellStyle name="Normal 2 2 4 2 3 2" xfId="596"/>
    <cellStyle name="Normal 2 2 4 2 3 2 2" xfId="901"/>
    <cellStyle name="Normal 2 2 4 2 3 2 2 2" xfId="1514"/>
    <cellStyle name="Normal 2 2 4 2 3 2 2 2 2" xfId="2749"/>
    <cellStyle name="Normal 2 2 4 2 3 2 2 2 2 2" xfId="5215"/>
    <cellStyle name="Normal 2 2 4 2 3 2 2 2 3" xfId="3982"/>
    <cellStyle name="Normal 2 2 4 2 3 2 2 3" xfId="2138"/>
    <cellStyle name="Normal 2 2 4 2 3 2 2 3 2" xfId="4604"/>
    <cellStyle name="Normal 2 2 4 2 3 2 2 4" xfId="3371"/>
    <cellStyle name="Normal 2 2 4 2 3 2 3" xfId="1211"/>
    <cellStyle name="Normal 2 2 4 2 3 2 3 2" xfId="2446"/>
    <cellStyle name="Normal 2 2 4 2 3 2 3 2 2" xfId="4912"/>
    <cellStyle name="Normal 2 2 4 2 3 2 3 3" xfId="3679"/>
    <cellStyle name="Normal 2 2 4 2 3 2 4" xfId="1835"/>
    <cellStyle name="Normal 2 2 4 2 3 2 4 2" xfId="4301"/>
    <cellStyle name="Normal 2 2 4 2 3 2 5" xfId="3068"/>
    <cellStyle name="Normal 2 2 4 2 3 3" xfId="750"/>
    <cellStyle name="Normal 2 2 4 2 3 3 2" xfId="1363"/>
    <cellStyle name="Normal 2 2 4 2 3 3 2 2" xfId="2598"/>
    <cellStyle name="Normal 2 2 4 2 3 3 2 2 2" xfId="5064"/>
    <cellStyle name="Normal 2 2 4 2 3 3 2 3" xfId="3831"/>
    <cellStyle name="Normal 2 2 4 2 3 3 3" xfId="1987"/>
    <cellStyle name="Normal 2 2 4 2 3 3 3 2" xfId="4453"/>
    <cellStyle name="Normal 2 2 4 2 3 3 4" xfId="3220"/>
    <cellStyle name="Normal 2 2 4 2 3 4" xfId="1060"/>
    <cellStyle name="Normal 2 2 4 2 3 4 2" xfId="2295"/>
    <cellStyle name="Normal 2 2 4 2 3 4 2 2" xfId="4761"/>
    <cellStyle name="Normal 2 2 4 2 3 4 3" xfId="3528"/>
    <cellStyle name="Normal 2 2 4 2 3 5" xfId="1684"/>
    <cellStyle name="Normal 2 2 4 2 3 5 2" xfId="4150"/>
    <cellStyle name="Normal 2 2 4 2 3 6" xfId="2917"/>
    <cellStyle name="Normal 2 2 4 2 4" xfId="594"/>
    <cellStyle name="Normal 2 2 4 2 4 2" xfId="899"/>
    <cellStyle name="Normal 2 2 4 2 4 2 2" xfId="1512"/>
    <cellStyle name="Normal 2 2 4 2 4 2 2 2" xfId="2747"/>
    <cellStyle name="Normal 2 2 4 2 4 2 2 2 2" xfId="5213"/>
    <cellStyle name="Normal 2 2 4 2 4 2 2 3" xfId="3980"/>
    <cellStyle name="Normal 2 2 4 2 4 2 3" xfId="2136"/>
    <cellStyle name="Normal 2 2 4 2 4 2 3 2" xfId="4602"/>
    <cellStyle name="Normal 2 2 4 2 4 2 4" xfId="3369"/>
    <cellStyle name="Normal 2 2 4 2 4 3" xfId="1209"/>
    <cellStyle name="Normal 2 2 4 2 4 3 2" xfId="2444"/>
    <cellStyle name="Normal 2 2 4 2 4 3 2 2" xfId="4910"/>
    <cellStyle name="Normal 2 2 4 2 4 3 3" xfId="3677"/>
    <cellStyle name="Normal 2 2 4 2 4 4" xfId="1833"/>
    <cellStyle name="Normal 2 2 4 2 4 4 2" xfId="4299"/>
    <cellStyle name="Normal 2 2 4 2 4 5" xfId="3066"/>
    <cellStyle name="Normal 2 2 4 2 5" xfId="748"/>
    <cellStyle name="Normal 2 2 4 2 5 2" xfId="1361"/>
    <cellStyle name="Normal 2 2 4 2 5 2 2" xfId="2596"/>
    <cellStyle name="Normal 2 2 4 2 5 2 2 2" xfId="5062"/>
    <cellStyle name="Normal 2 2 4 2 5 2 3" xfId="3829"/>
    <cellStyle name="Normal 2 2 4 2 5 3" xfId="1985"/>
    <cellStyle name="Normal 2 2 4 2 5 3 2" xfId="4451"/>
    <cellStyle name="Normal 2 2 4 2 5 4" xfId="3218"/>
    <cellStyle name="Normal 2 2 4 2 6" xfId="1058"/>
    <cellStyle name="Normal 2 2 4 2 6 2" xfId="2293"/>
    <cellStyle name="Normal 2 2 4 2 6 2 2" xfId="4759"/>
    <cellStyle name="Normal 2 2 4 2 6 3" xfId="3526"/>
    <cellStyle name="Normal 2 2 4 2 7" xfId="1682"/>
    <cellStyle name="Normal 2 2 4 2 7 2" xfId="4148"/>
    <cellStyle name="Normal 2 2 4 2 8" xfId="2915"/>
    <cellStyle name="Normal 2 2 4 3" xfId="246"/>
    <cellStyle name="Normal 2 2 4 3 2" xfId="247"/>
    <cellStyle name="Normal 2 2 4 3 3" xfId="597"/>
    <cellStyle name="Normal 2 2 4 3 3 2" xfId="902"/>
    <cellStyle name="Normal 2 2 4 3 3 2 2" xfId="1515"/>
    <cellStyle name="Normal 2 2 4 3 3 2 2 2" xfId="2750"/>
    <cellStyle name="Normal 2 2 4 3 3 2 2 2 2" xfId="5216"/>
    <cellStyle name="Normal 2 2 4 3 3 2 2 3" xfId="3983"/>
    <cellStyle name="Normal 2 2 4 3 3 2 3" xfId="2139"/>
    <cellStyle name="Normal 2 2 4 3 3 2 3 2" xfId="4605"/>
    <cellStyle name="Normal 2 2 4 3 3 2 4" xfId="3372"/>
    <cellStyle name="Normal 2 2 4 3 3 3" xfId="1212"/>
    <cellStyle name="Normal 2 2 4 3 3 3 2" xfId="2447"/>
    <cellStyle name="Normal 2 2 4 3 3 3 2 2" xfId="4913"/>
    <cellStyle name="Normal 2 2 4 3 3 3 3" xfId="3680"/>
    <cellStyle name="Normal 2 2 4 3 3 4" xfId="1836"/>
    <cellStyle name="Normal 2 2 4 3 3 4 2" xfId="4302"/>
    <cellStyle name="Normal 2 2 4 3 3 5" xfId="3069"/>
    <cellStyle name="Normal 2 2 4 3 4" xfId="751"/>
    <cellStyle name="Normal 2 2 4 3 4 2" xfId="1364"/>
    <cellStyle name="Normal 2 2 4 3 4 2 2" xfId="2599"/>
    <cellStyle name="Normal 2 2 4 3 4 2 2 2" xfId="5065"/>
    <cellStyle name="Normal 2 2 4 3 4 2 3" xfId="3832"/>
    <cellStyle name="Normal 2 2 4 3 4 3" xfId="1988"/>
    <cellStyle name="Normal 2 2 4 3 4 3 2" xfId="4454"/>
    <cellStyle name="Normal 2 2 4 3 4 4" xfId="3221"/>
    <cellStyle name="Normal 2 2 4 3 5" xfId="1061"/>
    <cellStyle name="Normal 2 2 4 3 5 2" xfId="2296"/>
    <cellStyle name="Normal 2 2 4 3 5 2 2" xfId="4762"/>
    <cellStyle name="Normal 2 2 4 3 5 3" xfId="3529"/>
    <cellStyle name="Normal 2 2 4 3 6" xfId="1685"/>
    <cellStyle name="Normal 2 2 4 3 6 2" xfId="4151"/>
    <cellStyle name="Normal 2 2 4 3 7" xfId="2918"/>
    <cellStyle name="Normal 2 2 5" xfId="248"/>
    <cellStyle name="Normal 2 2 5 2" xfId="249"/>
    <cellStyle name="Normal 2 2 5 2 2" xfId="250"/>
    <cellStyle name="Normal 2 2 5 3" xfId="251"/>
    <cellStyle name="Normal 2 2 5 4" xfId="252"/>
    <cellStyle name="Normal 2 2 5 4 2" xfId="598"/>
    <cellStyle name="Normal 2 2 5 4 2 2" xfId="903"/>
    <cellStyle name="Normal 2 2 5 4 2 2 2" xfId="1516"/>
    <cellStyle name="Normal 2 2 5 4 2 2 2 2" xfId="2751"/>
    <cellStyle name="Normal 2 2 5 4 2 2 2 2 2" xfId="5217"/>
    <cellStyle name="Normal 2 2 5 4 2 2 2 3" xfId="3984"/>
    <cellStyle name="Normal 2 2 5 4 2 2 3" xfId="2140"/>
    <cellStyle name="Normal 2 2 5 4 2 2 3 2" xfId="4606"/>
    <cellStyle name="Normal 2 2 5 4 2 2 4" xfId="3373"/>
    <cellStyle name="Normal 2 2 5 4 2 3" xfId="1213"/>
    <cellStyle name="Normal 2 2 5 4 2 3 2" xfId="2448"/>
    <cellStyle name="Normal 2 2 5 4 2 3 2 2" xfId="4914"/>
    <cellStyle name="Normal 2 2 5 4 2 3 3" xfId="3681"/>
    <cellStyle name="Normal 2 2 5 4 2 4" xfId="1837"/>
    <cellStyle name="Normal 2 2 5 4 2 4 2" xfId="4303"/>
    <cellStyle name="Normal 2 2 5 4 2 5" xfId="3070"/>
    <cellStyle name="Normal 2 2 5 4 3" xfId="752"/>
    <cellStyle name="Normal 2 2 5 4 3 2" xfId="1365"/>
    <cellStyle name="Normal 2 2 5 4 3 2 2" xfId="2600"/>
    <cellStyle name="Normal 2 2 5 4 3 2 2 2" xfId="5066"/>
    <cellStyle name="Normal 2 2 5 4 3 2 3" xfId="3833"/>
    <cellStyle name="Normal 2 2 5 4 3 3" xfId="1989"/>
    <cellStyle name="Normal 2 2 5 4 3 3 2" xfId="4455"/>
    <cellStyle name="Normal 2 2 5 4 3 4" xfId="3222"/>
    <cellStyle name="Normal 2 2 5 4 4" xfId="1062"/>
    <cellStyle name="Normal 2 2 5 4 4 2" xfId="2297"/>
    <cellStyle name="Normal 2 2 5 4 4 2 2" xfId="4763"/>
    <cellStyle name="Normal 2 2 5 4 4 3" xfId="3530"/>
    <cellStyle name="Normal 2 2 5 4 5" xfId="1686"/>
    <cellStyle name="Normal 2 2 5 4 5 2" xfId="4152"/>
    <cellStyle name="Normal 2 2 5 4 6" xfId="2919"/>
    <cellStyle name="Normal 2 2 6" xfId="253"/>
    <cellStyle name="Normal 2 2 6 2" xfId="254"/>
    <cellStyle name="Normal 2 2 6 3" xfId="255"/>
    <cellStyle name="Normal 2 2 6 4" xfId="256"/>
    <cellStyle name="Normal 2 2 6 4 2" xfId="599"/>
    <cellStyle name="Normal 2 2 6 4 2 2" xfId="904"/>
    <cellStyle name="Normal 2 2 6 4 2 2 2" xfId="1517"/>
    <cellStyle name="Normal 2 2 6 4 2 2 2 2" xfId="2752"/>
    <cellStyle name="Normal 2 2 6 4 2 2 2 2 2" xfId="5218"/>
    <cellStyle name="Normal 2 2 6 4 2 2 2 3" xfId="3985"/>
    <cellStyle name="Normal 2 2 6 4 2 2 3" xfId="2141"/>
    <cellStyle name="Normal 2 2 6 4 2 2 3 2" xfId="4607"/>
    <cellStyle name="Normal 2 2 6 4 2 2 4" xfId="3374"/>
    <cellStyle name="Normal 2 2 6 4 2 3" xfId="1214"/>
    <cellStyle name="Normal 2 2 6 4 2 3 2" xfId="2449"/>
    <cellStyle name="Normal 2 2 6 4 2 3 2 2" xfId="4915"/>
    <cellStyle name="Normal 2 2 6 4 2 3 3" xfId="3682"/>
    <cellStyle name="Normal 2 2 6 4 2 4" xfId="1838"/>
    <cellStyle name="Normal 2 2 6 4 2 4 2" xfId="4304"/>
    <cellStyle name="Normal 2 2 6 4 2 5" xfId="3071"/>
    <cellStyle name="Normal 2 2 6 4 3" xfId="753"/>
    <cellStyle name="Normal 2 2 6 4 3 2" xfId="1366"/>
    <cellStyle name="Normal 2 2 6 4 3 2 2" xfId="2601"/>
    <cellStyle name="Normal 2 2 6 4 3 2 2 2" xfId="5067"/>
    <cellStyle name="Normal 2 2 6 4 3 2 3" xfId="3834"/>
    <cellStyle name="Normal 2 2 6 4 3 3" xfId="1990"/>
    <cellStyle name="Normal 2 2 6 4 3 3 2" xfId="4456"/>
    <cellStyle name="Normal 2 2 6 4 3 4" xfId="3223"/>
    <cellStyle name="Normal 2 2 6 4 4" xfId="1063"/>
    <cellStyle name="Normal 2 2 6 4 4 2" xfId="2298"/>
    <cellStyle name="Normal 2 2 6 4 4 2 2" xfId="4764"/>
    <cellStyle name="Normal 2 2 6 4 4 3" xfId="3531"/>
    <cellStyle name="Normal 2 2 6 4 5" xfId="1687"/>
    <cellStyle name="Normal 2 2 6 4 5 2" xfId="4153"/>
    <cellStyle name="Normal 2 2 6 4 6" xfId="2920"/>
    <cellStyle name="Normal 2 2 7" xfId="257"/>
    <cellStyle name="Normal 2 2 7 2" xfId="258"/>
    <cellStyle name="Normal 2 2 7 3" xfId="259"/>
    <cellStyle name="Normal 2 2 7 4" xfId="260"/>
    <cellStyle name="Normal 2 2 7 4 2" xfId="600"/>
    <cellStyle name="Normal 2 2 7 4 2 2" xfId="905"/>
    <cellStyle name="Normal 2 2 7 4 2 2 2" xfId="1518"/>
    <cellStyle name="Normal 2 2 7 4 2 2 2 2" xfId="2753"/>
    <cellStyle name="Normal 2 2 7 4 2 2 2 2 2" xfId="5219"/>
    <cellStyle name="Normal 2 2 7 4 2 2 2 3" xfId="3986"/>
    <cellStyle name="Normal 2 2 7 4 2 2 3" xfId="2142"/>
    <cellStyle name="Normal 2 2 7 4 2 2 3 2" xfId="4608"/>
    <cellStyle name="Normal 2 2 7 4 2 2 4" xfId="3375"/>
    <cellStyle name="Normal 2 2 7 4 2 3" xfId="1215"/>
    <cellStyle name="Normal 2 2 7 4 2 3 2" xfId="2450"/>
    <cellStyle name="Normal 2 2 7 4 2 3 2 2" xfId="4916"/>
    <cellStyle name="Normal 2 2 7 4 2 3 3" xfId="3683"/>
    <cellStyle name="Normal 2 2 7 4 2 4" xfId="1839"/>
    <cellStyle name="Normal 2 2 7 4 2 4 2" xfId="4305"/>
    <cellStyle name="Normal 2 2 7 4 2 5" xfId="3072"/>
    <cellStyle name="Normal 2 2 7 4 3" xfId="754"/>
    <cellStyle name="Normal 2 2 7 4 3 2" xfId="1367"/>
    <cellStyle name="Normal 2 2 7 4 3 2 2" xfId="2602"/>
    <cellStyle name="Normal 2 2 7 4 3 2 2 2" xfId="5068"/>
    <cellStyle name="Normal 2 2 7 4 3 2 3" xfId="3835"/>
    <cellStyle name="Normal 2 2 7 4 3 3" xfId="1991"/>
    <cellStyle name="Normal 2 2 7 4 3 3 2" xfId="4457"/>
    <cellStyle name="Normal 2 2 7 4 3 4" xfId="3224"/>
    <cellStyle name="Normal 2 2 7 4 4" xfId="1064"/>
    <cellStyle name="Normal 2 2 7 4 4 2" xfId="2299"/>
    <cellStyle name="Normal 2 2 7 4 4 2 2" xfId="4765"/>
    <cellStyle name="Normal 2 2 7 4 4 3" xfId="3532"/>
    <cellStyle name="Normal 2 2 7 4 5" xfId="1688"/>
    <cellStyle name="Normal 2 2 7 4 5 2" xfId="4154"/>
    <cellStyle name="Normal 2 2 7 4 6" xfId="2921"/>
    <cellStyle name="Normal 2 2 8" xfId="261"/>
    <cellStyle name="Normal 2 2 8 2" xfId="262"/>
    <cellStyle name="Normal 2 2 8 3" xfId="263"/>
    <cellStyle name="Normal 2 2 8 3 2" xfId="601"/>
    <cellStyle name="Normal 2 2 8 3 2 2" xfId="906"/>
    <cellStyle name="Normal 2 2 8 3 2 2 2" xfId="1519"/>
    <cellStyle name="Normal 2 2 8 3 2 2 2 2" xfId="2754"/>
    <cellStyle name="Normal 2 2 8 3 2 2 2 2 2" xfId="5220"/>
    <cellStyle name="Normal 2 2 8 3 2 2 2 3" xfId="3987"/>
    <cellStyle name="Normal 2 2 8 3 2 2 3" xfId="2143"/>
    <cellStyle name="Normal 2 2 8 3 2 2 3 2" xfId="4609"/>
    <cellStyle name="Normal 2 2 8 3 2 2 4" xfId="3376"/>
    <cellStyle name="Normal 2 2 8 3 2 3" xfId="1216"/>
    <cellStyle name="Normal 2 2 8 3 2 3 2" xfId="2451"/>
    <cellStyle name="Normal 2 2 8 3 2 3 2 2" xfId="4917"/>
    <cellStyle name="Normal 2 2 8 3 2 3 3" xfId="3684"/>
    <cellStyle name="Normal 2 2 8 3 2 4" xfId="1840"/>
    <cellStyle name="Normal 2 2 8 3 2 4 2" xfId="4306"/>
    <cellStyle name="Normal 2 2 8 3 2 5" xfId="3073"/>
    <cellStyle name="Normal 2 2 8 3 3" xfId="755"/>
    <cellStyle name="Normal 2 2 8 3 3 2" xfId="1368"/>
    <cellStyle name="Normal 2 2 8 3 3 2 2" xfId="2603"/>
    <cellStyle name="Normal 2 2 8 3 3 2 2 2" xfId="5069"/>
    <cellStyle name="Normal 2 2 8 3 3 2 3" xfId="3836"/>
    <cellStyle name="Normal 2 2 8 3 3 3" xfId="1992"/>
    <cellStyle name="Normal 2 2 8 3 3 3 2" xfId="4458"/>
    <cellStyle name="Normal 2 2 8 3 3 4" xfId="3225"/>
    <cellStyle name="Normal 2 2 8 3 4" xfId="1065"/>
    <cellStyle name="Normal 2 2 8 3 4 2" xfId="2300"/>
    <cellStyle name="Normal 2 2 8 3 4 2 2" xfId="4766"/>
    <cellStyle name="Normal 2 2 8 3 4 3" xfId="3533"/>
    <cellStyle name="Normal 2 2 8 3 5" xfId="1689"/>
    <cellStyle name="Normal 2 2 8 3 5 2" xfId="4155"/>
    <cellStyle name="Normal 2 2 8 3 6" xfId="2922"/>
    <cellStyle name="Normal 2 2 9" xfId="264"/>
    <cellStyle name="Normal 2 2 9 2" xfId="265"/>
    <cellStyle name="Normal 2 2 9 2 2" xfId="602"/>
    <cellStyle name="Normal 2 2 9 2 2 2" xfId="907"/>
    <cellStyle name="Normal 2 2 9 2 2 2 2" xfId="1520"/>
    <cellStyle name="Normal 2 2 9 2 2 2 2 2" xfId="2755"/>
    <cellStyle name="Normal 2 2 9 2 2 2 2 2 2" xfId="5221"/>
    <cellStyle name="Normal 2 2 9 2 2 2 2 3" xfId="3988"/>
    <cellStyle name="Normal 2 2 9 2 2 2 3" xfId="2144"/>
    <cellStyle name="Normal 2 2 9 2 2 2 3 2" xfId="4610"/>
    <cellStyle name="Normal 2 2 9 2 2 2 4" xfId="3377"/>
    <cellStyle name="Normal 2 2 9 2 2 3" xfId="1217"/>
    <cellStyle name="Normal 2 2 9 2 2 3 2" xfId="2452"/>
    <cellStyle name="Normal 2 2 9 2 2 3 2 2" xfId="4918"/>
    <cellStyle name="Normal 2 2 9 2 2 3 3" xfId="3685"/>
    <cellStyle name="Normal 2 2 9 2 2 4" xfId="1841"/>
    <cellStyle name="Normal 2 2 9 2 2 4 2" xfId="4307"/>
    <cellStyle name="Normal 2 2 9 2 2 5" xfId="3074"/>
    <cellStyle name="Normal 2 2 9 2 3" xfId="756"/>
    <cellStyle name="Normal 2 2 9 2 3 2" xfId="1369"/>
    <cellStyle name="Normal 2 2 9 2 3 2 2" xfId="2604"/>
    <cellStyle name="Normal 2 2 9 2 3 2 2 2" xfId="5070"/>
    <cellStyle name="Normal 2 2 9 2 3 2 3" xfId="3837"/>
    <cellStyle name="Normal 2 2 9 2 3 3" xfId="1993"/>
    <cellStyle name="Normal 2 2 9 2 3 3 2" xfId="4459"/>
    <cellStyle name="Normal 2 2 9 2 3 4" xfId="3226"/>
    <cellStyle name="Normal 2 2 9 2 4" xfId="1066"/>
    <cellStyle name="Normal 2 2 9 2 4 2" xfId="2301"/>
    <cellStyle name="Normal 2 2 9 2 4 2 2" xfId="4767"/>
    <cellStyle name="Normal 2 2 9 2 4 3" xfId="3534"/>
    <cellStyle name="Normal 2 2 9 2 5" xfId="1690"/>
    <cellStyle name="Normal 2 2 9 2 5 2" xfId="4156"/>
    <cellStyle name="Normal 2 2 9 2 6" xfId="2923"/>
    <cellStyle name="Normal 2 2 9 3" xfId="266"/>
    <cellStyle name="Normal 2 2 9 4" xfId="267"/>
    <cellStyle name="Normal 2 3" xfId="268"/>
    <cellStyle name="Normal 2 3 2" xfId="499"/>
    <cellStyle name="Normal 2 3 2 2" xfId="650"/>
    <cellStyle name="Normal 2 3 2 2 2" xfId="955"/>
    <cellStyle name="Normal 2 3 2 2 2 2" xfId="1568"/>
    <cellStyle name="Normal 2 3 2 2 2 2 2" xfId="2803"/>
    <cellStyle name="Normal 2 3 2 2 2 2 2 2" xfId="5269"/>
    <cellStyle name="Normal 2 3 2 2 2 2 3" xfId="4036"/>
    <cellStyle name="Normal 2 3 2 2 2 3" xfId="2192"/>
    <cellStyle name="Normal 2 3 2 2 2 3 2" xfId="4658"/>
    <cellStyle name="Normal 2 3 2 2 2 4" xfId="3425"/>
    <cellStyle name="Normal 2 3 2 2 3" xfId="1265"/>
    <cellStyle name="Normal 2 3 2 2 3 2" xfId="2500"/>
    <cellStyle name="Normal 2 3 2 2 3 2 2" xfId="4966"/>
    <cellStyle name="Normal 2 3 2 2 3 3" xfId="3733"/>
    <cellStyle name="Normal 2 3 2 2 4" xfId="1889"/>
    <cellStyle name="Normal 2 3 2 2 4 2" xfId="4355"/>
    <cellStyle name="Normal 2 3 2 2 5" xfId="3122"/>
    <cellStyle name="Normal 2 3 2 3" xfId="804"/>
    <cellStyle name="Normal 2 3 2 3 2" xfId="1417"/>
    <cellStyle name="Normal 2 3 2 3 2 2" xfId="2652"/>
    <cellStyle name="Normal 2 3 2 3 2 2 2" xfId="5118"/>
    <cellStyle name="Normal 2 3 2 3 2 3" xfId="3885"/>
    <cellStyle name="Normal 2 3 2 3 3" xfId="2041"/>
    <cellStyle name="Normal 2 3 2 3 3 2" xfId="4507"/>
    <cellStyle name="Normal 2 3 2 3 4" xfId="3274"/>
    <cellStyle name="Normal 2 3 2 4" xfId="1114"/>
    <cellStyle name="Normal 2 3 2 4 2" xfId="2349"/>
    <cellStyle name="Normal 2 3 2 4 2 2" xfId="4815"/>
    <cellStyle name="Normal 2 3 2 4 3" xfId="3582"/>
    <cellStyle name="Normal 2 3 2 5" xfId="1738"/>
    <cellStyle name="Normal 2 3 2 5 2" xfId="4204"/>
    <cellStyle name="Normal 2 3 2 6" xfId="2971"/>
    <cellStyle name="Normal 2 4" xfId="269"/>
    <cellStyle name="Normal 2 4 2" xfId="270"/>
    <cellStyle name="Normal 2 4 2 2" xfId="271"/>
    <cellStyle name="Normal 2 4 2 2 2" xfId="272"/>
    <cellStyle name="Normal 2 4 2 2 2 2" xfId="273"/>
    <cellStyle name="Normal 2 4 2 2 2 2 2" xfId="274"/>
    <cellStyle name="Normal 2 4 2 2 2 3" xfId="275"/>
    <cellStyle name="Normal 2 4 2 2 3" xfId="276"/>
    <cellStyle name="Normal 2 4 2 2 3 2" xfId="277"/>
    <cellStyle name="Normal 2 4 2 3" xfId="278"/>
    <cellStyle name="Normal 2 4 2 4" xfId="279"/>
    <cellStyle name="Normal 2 4 2 5" xfId="280"/>
    <cellStyle name="Normal 2 4 2 6" xfId="281"/>
    <cellStyle name="Normal 2 4 2 7" xfId="282"/>
    <cellStyle name="Normal 2 4 2 7 2" xfId="283"/>
    <cellStyle name="Normal 2 4 2 8" xfId="284"/>
    <cellStyle name="Normal 2 4 2 9" xfId="285"/>
    <cellStyle name="Normal 2 4 3" xfId="286"/>
    <cellStyle name="Normal 2 4 3 2" xfId="287"/>
    <cellStyle name="Normal 2 4 3 2 2" xfId="288"/>
    <cellStyle name="Normal 2 4 3 2 2 2" xfId="289"/>
    <cellStyle name="Normal 2 4 3 2 3" xfId="290"/>
    <cellStyle name="Normal 2 4 3 3" xfId="291"/>
    <cellStyle name="Normal 2 4 3 3 2" xfId="292"/>
    <cellStyle name="Normal 2 4 4" xfId="293"/>
    <cellStyle name="Normal 2 4 5" xfId="294"/>
    <cellStyle name="Normal 2 4 6" xfId="295"/>
    <cellStyle name="Normal 2 4 7" xfId="296"/>
    <cellStyle name="Normal 2 4 7 2" xfId="297"/>
    <cellStyle name="Normal 2 4 8" xfId="298"/>
    <cellStyle name="Normal 2 5" xfId="57"/>
    <cellStyle name="Normal 2 5 2" xfId="299"/>
    <cellStyle name="Normal 2 5 3" xfId="300"/>
    <cellStyle name="Normal 2 5 4" xfId="301"/>
    <cellStyle name="Normal 2 6" xfId="55"/>
    <cellStyle name="Normal 2 6 2" xfId="302"/>
    <cellStyle name="Normal 2 6 2 2" xfId="303"/>
    <cellStyle name="Normal 2 6 2 2 2" xfId="304"/>
    <cellStyle name="Normal 2 6 2 3" xfId="305"/>
    <cellStyle name="Normal 2 6 2 4" xfId="306"/>
    <cellStyle name="Normal 2 6 3" xfId="307"/>
    <cellStyle name="Normal 2 6 3 2" xfId="308"/>
    <cellStyle name="Normal 2 7" xfId="56"/>
    <cellStyle name="Normal 2 7 2" xfId="310"/>
    <cellStyle name="Normal 2 7 2 2" xfId="311"/>
    <cellStyle name="Normal 2 7 2 2 2" xfId="604"/>
    <cellStyle name="Normal 2 7 2 2 2 2" xfId="909"/>
    <cellStyle name="Normal 2 7 2 2 2 2 2" xfId="1522"/>
    <cellStyle name="Normal 2 7 2 2 2 2 2 2" xfId="2757"/>
    <cellStyle name="Normal 2 7 2 2 2 2 2 2 2" xfId="5223"/>
    <cellStyle name="Normal 2 7 2 2 2 2 2 3" xfId="3990"/>
    <cellStyle name="Normal 2 7 2 2 2 2 3" xfId="2146"/>
    <cellStyle name="Normal 2 7 2 2 2 2 3 2" xfId="4612"/>
    <cellStyle name="Normal 2 7 2 2 2 2 4" xfId="3379"/>
    <cellStyle name="Normal 2 7 2 2 2 3" xfId="1219"/>
    <cellStyle name="Normal 2 7 2 2 2 3 2" xfId="2454"/>
    <cellStyle name="Normal 2 7 2 2 2 3 2 2" xfId="4920"/>
    <cellStyle name="Normal 2 7 2 2 2 3 3" xfId="3687"/>
    <cellStyle name="Normal 2 7 2 2 2 4" xfId="1843"/>
    <cellStyle name="Normal 2 7 2 2 2 4 2" xfId="4309"/>
    <cellStyle name="Normal 2 7 2 2 2 5" xfId="3076"/>
    <cellStyle name="Normal 2 7 2 2 3" xfId="758"/>
    <cellStyle name="Normal 2 7 2 2 3 2" xfId="1371"/>
    <cellStyle name="Normal 2 7 2 2 3 2 2" xfId="2606"/>
    <cellStyle name="Normal 2 7 2 2 3 2 2 2" xfId="5072"/>
    <cellStyle name="Normal 2 7 2 2 3 2 3" xfId="3839"/>
    <cellStyle name="Normal 2 7 2 2 3 3" xfId="1995"/>
    <cellStyle name="Normal 2 7 2 2 3 3 2" xfId="4461"/>
    <cellStyle name="Normal 2 7 2 2 3 4" xfId="3228"/>
    <cellStyle name="Normal 2 7 2 2 4" xfId="1068"/>
    <cellStyle name="Normal 2 7 2 2 4 2" xfId="2303"/>
    <cellStyle name="Normal 2 7 2 2 4 2 2" xfId="4769"/>
    <cellStyle name="Normal 2 7 2 2 4 3" xfId="3536"/>
    <cellStyle name="Normal 2 7 2 2 5" xfId="1692"/>
    <cellStyle name="Normal 2 7 2 2 5 2" xfId="4158"/>
    <cellStyle name="Normal 2 7 2 2 6" xfId="2925"/>
    <cellStyle name="Normal 2 7 3" xfId="312"/>
    <cellStyle name="Normal 2 7 3 2" xfId="605"/>
    <cellStyle name="Normal 2 7 3 2 2" xfId="910"/>
    <cellStyle name="Normal 2 7 3 2 2 2" xfId="1523"/>
    <cellStyle name="Normal 2 7 3 2 2 2 2" xfId="2758"/>
    <cellStyle name="Normal 2 7 3 2 2 2 2 2" xfId="5224"/>
    <cellStyle name="Normal 2 7 3 2 2 2 3" xfId="3991"/>
    <cellStyle name="Normal 2 7 3 2 2 3" xfId="2147"/>
    <cellStyle name="Normal 2 7 3 2 2 3 2" xfId="4613"/>
    <cellStyle name="Normal 2 7 3 2 2 4" xfId="3380"/>
    <cellStyle name="Normal 2 7 3 2 3" xfId="1220"/>
    <cellStyle name="Normal 2 7 3 2 3 2" xfId="2455"/>
    <cellStyle name="Normal 2 7 3 2 3 2 2" xfId="4921"/>
    <cellStyle name="Normal 2 7 3 2 3 3" xfId="3688"/>
    <cellStyle name="Normal 2 7 3 2 4" xfId="1844"/>
    <cellStyle name="Normal 2 7 3 2 4 2" xfId="4310"/>
    <cellStyle name="Normal 2 7 3 2 5" xfId="3077"/>
    <cellStyle name="Normal 2 7 3 3" xfId="759"/>
    <cellStyle name="Normal 2 7 3 3 2" xfId="1372"/>
    <cellStyle name="Normal 2 7 3 3 2 2" xfId="2607"/>
    <cellStyle name="Normal 2 7 3 3 2 2 2" xfId="5073"/>
    <cellStyle name="Normal 2 7 3 3 2 3" xfId="3840"/>
    <cellStyle name="Normal 2 7 3 3 3" xfId="1996"/>
    <cellStyle name="Normal 2 7 3 3 3 2" xfId="4462"/>
    <cellStyle name="Normal 2 7 3 3 4" xfId="3229"/>
    <cellStyle name="Normal 2 7 3 4" xfId="1069"/>
    <cellStyle name="Normal 2 7 3 4 2" xfId="2304"/>
    <cellStyle name="Normal 2 7 3 4 2 2" xfId="4770"/>
    <cellStyle name="Normal 2 7 3 4 3" xfId="3537"/>
    <cellStyle name="Normal 2 7 3 5" xfId="1693"/>
    <cellStyle name="Normal 2 7 3 5 2" xfId="4159"/>
    <cellStyle name="Normal 2 7 3 6" xfId="2926"/>
    <cellStyle name="Normal 2 7 4" xfId="313"/>
    <cellStyle name="Normal 2 7 4 2" xfId="606"/>
    <cellStyle name="Normal 2 7 4 2 2" xfId="911"/>
    <cellStyle name="Normal 2 7 4 2 2 2" xfId="1524"/>
    <cellStyle name="Normal 2 7 4 2 2 2 2" xfId="2759"/>
    <cellStyle name="Normal 2 7 4 2 2 2 2 2" xfId="5225"/>
    <cellStyle name="Normal 2 7 4 2 2 2 3" xfId="3992"/>
    <cellStyle name="Normal 2 7 4 2 2 3" xfId="2148"/>
    <cellStyle name="Normal 2 7 4 2 2 3 2" xfId="4614"/>
    <cellStyle name="Normal 2 7 4 2 2 4" xfId="3381"/>
    <cellStyle name="Normal 2 7 4 2 3" xfId="1221"/>
    <cellStyle name="Normal 2 7 4 2 3 2" xfId="2456"/>
    <cellStyle name="Normal 2 7 4 2 3 2 2" xfId="4922"/>
    <cellStyle name="Normal 2 7 4 2 3 3" xfId="3689"/>
    <cellStyle name="Normal 2 7 4 2 4" xfId="1845"/>
    <cellStyle name="Normal 2 7 4 2 4 2" xfId="4311"/>
    <cellStyle name="Normal 2 7 4 2 5" xfId="3078"/>
    <cellStyle name="Normal 2 7 4 3" xfId="760"/>
    <cellStyle name="Normal 2 7 4 3 2" xfId="1373"/>
    <cellStyle name="Normal 2 7 4 3 2 2" xfId="2608"/>
    <cellStyle name="Normal 2 7 4 3 2 2 2" xfId="5074"/>
    <cellStyle name="Normal 2 7 4 3 2 3" xfId="3841"/>
    <cellStyle name="Normal 2 7 4 3 3" xfId="1997"/>
    <cellStyle name="Normal 2 7 4 3 3 2" xfId="4463"/>
    <cellStyle name="Normal 2 7 4 3 4" xfId="3230"/>
    <cellStyle name="Normal 2 7 4 4" xfId="1070"/>
    <cellStyle name="Normal 2 7 4 4 2" xfId="2305"/>
    <cellStyle name="Normal 2 7 4 4 2 2" xfId="4771"/>
    <cellStyle name="Normal 2 7 4 4 3" xfId="3538"/>
    <cellStyle name="Normal 2 7 4 5" xfId="1694"/>
    <cellStyle name="Normal 2 7 4 5 2" xfId="4160"/>
    <cellStyle name="Normal 2 7 4 6" xfId="2927"/>
    <cellStyle name="Normal 2 7 5" xfId="314"/>
    <cellStyle name="Normal 2 7 5 2" xfId="607"/>
    <cellStyle name="Normal 2 7 5 2 2" xfId="912"/>
    <cellStyle name="Normal 2 7 5 2 2 2" xfId="1525"/>
    <cellStyle name="Normal 2 7 5 2 2 2 2" xfId="2760"/>
    <cellStyle name="Normal 2 7 5 2 2 2 2 2" xfId="5226"/>
    <cellStyle name="Normal 2 7 5 2 2 2 3" xfId="3993"/>
    <cellStyle name="Normal 2 7 5 2 2 3" xfId="2149"/>
    <cellStyle name="Normal 2 7 5 2 2 3 2" xfId="4615"/>
    <cellStyle name="Normal 2 7 5 2 2 4" xfId="3382"/>
    <cellStyle name="Normal 2 7 5 2 3" xfId="1222"/>
    <cellStyle name="Normal 2 7 5 2 3 2" xfId="2457"/>
    <cellStyle name="Normal 2 7 5 2 3 2 2" xfId="4923"/>
    <cellStyle name="Normal 2 7 5 2 3 3" xfId="3690"/>
    <cellStyle name="Normal 2 7 5 2 4" xfId="1846"/>
    <cellStyle name="Normal 2 7 5 2 4 2" xfId="4312"/>
    <cellStyle name="Normal 2 7 5 2 5" xfId="3079"/>
    <cellStyle name="Normal 2 7 5 3" xfId="761"/>
    <cellStyle name="Normal 2 7 5 3 2" xfId="1374"/>
    <cellStyle name="Normal 2 7 5 3 2 2" xfId="2609"/>
    <cellStyle name="Normal 2 7 5 3 2 2 2" xfId="5075"/>
    <cellStyle name="Normal 2 7 5 3 2 3" xfId="3842"/>
    <cellStyle name="Normal 2 7 5 3 3" xfId="1998"/>
    <cellStyle name="Normal 2 7 5 3 3 2" xfId="4464"/>
    <cellStyle name="Normal 2 7 5 3 4" xfId="3231"/>
    <cellStyle name="Normal 2 7 5 4" xfId="1071"/>
    <cellStyle name="Normal 2 7 5 4 2" xfId="2306"/>
    <cellStyle name="Normal 2 7 5 4 2 2" xfId="4772"/>
    <cellStyle name="Normal 2 7 5 4 3" xfId="3539"/>
    <cellStyle name="Normal 2 7 5 5" xfId="1695"/>
    <cellStyle name="Normal 2 7 5 5 2" xfId="4161"/>
    <cellStyle name="Normal 2 7 5 6" xfId="2928"/>
    <cellStyle name="Normal 2 7 6" xfId="309"/>
    <cellStyle name="Normal 2 7 6 2" xfId="603"/>
    <cellStyle name="Normal 2 7 6 2 2" xfId="908"/>
    <cellStyle name="Normal 2 7 6 2 2 2" xfId="1521"/>
    <cellStyle name="Normal 2 7 6 2 2 2 2" xfId="2756"/>
    <cellStyle name="Normal 2 7 6 2 2 2 2 2" xfId="5222"/>
    <cellStyle name="Normal 2 7 6 2 2 2 3" xfId="3989"/>
    <cellStyle name="Normal 2 7 6 2 2 3" xfId="2145"/>
    <cellStyle name="Normal 2 7 6 2 2 3 2" xfId="4611"/>
    <cellStyle name="Normal 2 7 6 2 2 4" xfId="3378"/>
    <cellStyle name="Normal 2 7 6 2 3" xfId="1218"/>
    <cellStyle name="Normal 2 7 6 2 3 2" xfId="2453"/>
    <cellStyle name="Normal 2 7 6 2 3 2 2" xfId="4919"/>
    <cellStyle name="Normal 2 7 6 2 3 3" xfId="3686"/>
    <cellStyle name="Normal 2 7 6 2 4" xfId="1842"/>
    <cellStyle name="Normal 2 7 6 2 4 2" xfId="4308"/>
    <cellStyle name="Normal 2 7 6 2 5" xfId="3075"/>
    <cellStyle name="Normal 2 7 6 3" xfId="757"/>
    <cellStyle name="Normal 2 7 6 3 2" xfId="1370"/>
    <cellStyle name="Normal 2 7 6 3 2 2" xfId="2605"/>
    <cellStyle name="Normal 2 7 6 3 2 2 2" xfId="5071"/>
    <cellStyle name="Normal 2 7 6 3 2 3" xfId="3838"/>
    <cellStyle name="Normal 2 7 6 3 3" xfId="1994"/>
    <cellStyle name="Normal 2 7 6 3 3 2" xfId="4460"/>
    <cellStyle name="Normal 2 7 6 3 4" xfId="3227"/>
    <cellStyle name="Normal 2 7 6 4" xfId="1067"/>
    <cellStyle name="Normal 2 7 6 4 2" xfId="2302"/>
    <cellStyle name="Normal 2 7 6 4 2 2" xfId="4768"/>
    <cellStyle name="Normal 2 7 6 4 3" xfId="3535"/>
    <cellStyle name="Normal 2 7 6 5" xfId="1691"/>
    <cellStyle name="Normal 2 7 6 5 2" xfId="4157"/>
    <cellStyle name="Normal 2 7 6 6" xfId="2924"/>
    <cellStyle name="Normal 2 8" xfId="315"/>
    <cellStyle name="Normal 2 8 2" xfId="316"/>
    <cellStyle name="Normal 2 8 3" xfId="317"/>
    <cellStyle name="Normal 2 8 3 2" xfId="609"/>
    <cellStyle name="Normal 2 8 3 2 2" xfId="914"/>
    <cellStyle name="Normal 2 8 3 2 2 2" xfId="1527"/>
    <cellStyle name="Normal 2 8 3 2 2 2 2" xfId="2762"/>
    <cellStyle name="Normal 2 8 3 2 2 2 2 2" xfId="5228"/>
    <cellStyle name="Normal 2 8 3 2 2 2 3" xfId="3995"/>
    <cellStyle name="Normal 2 8 3 2 2 3" xfId="2151"/>
    <cellStyle name="Normal 2 8 3 2 2 3 2" xfId="4617"/>
    <cellStyle name="Normal 2 8 3 2 2 4" xfId="3384"/>
    <cellStyle name="Normal 2 8 3 2 3" xfId="1224"/>
    <cellStyle name="Normal 2 8 3 2 3 2" xfId="2459"/>
    <cellStyle name="Normal 2 8 3 2 3 2 2" xfId="4925"/>
    <cellStyle name="Normal 2 8 3 2 3 3" xfId="3692"/>
    <cellStyle name="Normal 2 8 3 2 4" xfId="1848"/>
    <cellStyle name="Normal 2 8 3 2 4 2" xfId="4314"/>
    <cellStyle name="Normal 2 8 3 2 5" xfId="3081"/>
    <cellStyle name="Normal 2 8 3 3" xfId="763"/>
    <cellStyle name="Normal 2 8 3 3 2" xfId="1376"/>
    <cellStyle name="Normal 2 8 3 3 2 2" xfId="2611"/>
    <cellStyle name="Normal 2 8 3 3 2 2 2" xfId="5077"/>
    <cellStyle name="Normal 2 8 3 3 2 3" xfId="3844"/>
    <cellStyle name="Normal 2 8 3 3 3" xfId="2000"/>
    <cellStyle name="Normal 2 8 3 3 3 2" xfId="4466"/>
    <cellStyle name="Normal 2 8 3 3 4" xfId="3233"/>
    <cellStyle name="Normal 2 8 3 4" xfId="1073"/>
    <cellStyle name="Normal 2 8 3 4 2" xfId="2308"/>
    <cellStyle name="Normal 2 8 3 4 2 2" xfId="4774"/>
    <cellStyle name="Normal 2 8 3 4 3" xfId="3541"/>
    <cellStyle name="Normal 2 8 3 5" xfId="1697"/>
    <cellStyle name="Normal 2 8 3 5 2" xfId="4163"/>
    <cellStyle name="Normal 2 8 3 6" xfId="2930"/>
    <cellStyle name="Normal 2 8 4" xfId="608"/>
    <cellStyle name="Normal 2 8 4 2" xfId="913"/>
    <cellStyle name="Normal 2 8 4 2 2" xfId="1526"/>
    <cellStyle name="Normal 2 8 4 2 2 2" xfId="2761"/>
    <cellStyle name="Normal 2 8 4 2 2 2 2" xfId="5227"/>
    <cellStyle name="Normal 2 8 4 2 2 3" xfId="3994"/>
    <cellStyle name="Normal 2 8 4 2 3" xfId="2150"/>
    <cellStyle name="Normal 2 8 4 2 3 2" xfId="4616"/>
    <cellStyle name="Normal 2 8 4 2 4" xfId="3383"/>
    <cellStyle name="Normal 2 8 4 3" xfId="1223"/>
    <cellStyle name="Normal 2 8 4 3 2" xfId="2458"/>
    <cellStyle name="Normal 2 8 4 3 2 2" xfId="4924"/>
    <cellStyle name="Normal 2 8 4 3 3" xfId="3691"/>
    <cellStyle name="Normal 2 8 4 4" xfId="1847"/>
    <cellStyle name="Normal 2 8 4 4 2" xfId="4313"/>
    <cellStyle name="Normal 2 8 4 5" xfId="3080"/>
    <cellStyle name="Normal 2 8 5" xfId="762"/>
    <cellStyle name="Normal 2 8 5 2" xfId="1375"/>
    <cellStyle name="Normal 2 8 5 2 2" xfId="2610"/>
    <cellStyle name="Normal 2 8 5 2 2 2" xfId="5076"/>
    <cellStyle name="Normal 2 8 5 2 3" xfId="3843"/>
    <cellStyle name="Normal 2 8 5 3" xfId="1999"/>
    <cellStyle name="Normal 2 8 5 3 2" xfId="4465"/>
    <cellStyle name="Normal 2 8 5 4" xfId="3232"/>
    <cellStyle name="Normal 2 8 6" xfId="1072"/>
    <cellStyle name="Normal 2 8 6 2" xfId="2307"/>
    <cellStyle name="Normal 2 8 6 2 2" xfId="4773"/>
    <cellStyle name="Normal 2 8 6 3" xfId="3540"/>
    <cellStyle name="Normal 2 8 7" xfId="1696"/>
    <cellStyle name="Normal 2 8 7 2" xfId="4162"/>
    <cellStyle name="Normal 2 8 8" xfId="2929"/>
    <cellStyle name="Normal 2 9" xfId="318"/>
    <cellStyle name="Normal 20" xfId="319"/>
    <cellStyle name="Normal 20 2" xfId="320"/>
    <cellStyle name="Normal 21" xfId="321"/>
    <cellStyle name="Normal 21 2" xfId="610"/>
    <cellStyle name="Normal 21 2 2" xfId="915"/>
    <cellStyle name="Normal 21 2 2 2" xfId="1528"/>
    <cellStyle name="Normal 21 2 2 2 2" xfId="2763"/>
    <cellStyle name="Normal 21 2 2 2 2 2" xfId="5229"/>
    <cellStyle name="Normal 21 2 2 2 3" xfId="3996"/>
    <cellStyle name="Normal 21 2 2 3" xfId="2152"/>
    <cellStyle name="Normal 21 2 2 3 2" xfId="4618"/>
    <cellStyle name="Normal 21 2 2 4" xfId="3385"/>
    <cellStyle name="Normal 21 2 3" xfId="1225"/>
    <cellStyle name="Normal 21 2 3 2" xfId="2460"/>
    <cellStyle name="Normal 21 2 3 2 2" xfId="4926"/>
    <cellStyle name="Normal 21 2 3 3" xfId="3693"/>
    <cellStyle name="Normal 21 2 4" xfId="1849"/>
    <cellStyle name="Normal 21 2 4 2" xfId="4315"/>
    <cellStyle name="Normal 21 2 5" xfId="3082"/>
    <cellStyle name="Normal 21 3" xfId="764"/>
    <cellStyle name="Normal 21 3 2" xfId="1377"/>
    <cellStyle name="Normal 21 3 2 2" xfId="2612"/>
    <cellStyle name="Normal 21 3 2 2 2" xfId="5078"/>
    <cellStyle name="Normal 21 3 2 3" xfId="3845"/>
    <cellStyle name="Normal 21 3 3" xfId="2001"/>
    <cellStyle name="Normal 21 3 3 2" xfId="4467"/>
    <cellStyle name="Normal 21 3 4" xfId="3234"/>
    <cellStyle name="Normal 21 4" xfId="1074"/>
    <cellStyle name="Normal 21 4 2" xfId="2309"/>
    <cellStyle name="Normal 21 4 2 2" xfId="4775"/>
    <cellStyle name="Normal 21 4 3" xfId="3542"/>
    <cellStyle name="Normal 21 5" xfId="1698"/>
    <cellStyle name="Normal 21 5 2" xfId="4164"/>
    <cellStyle name="Normal 21 6" xfId="2931"/>
    <cellStyle name="Normal 22" xfId="322"/>
    <cellStyle name="Normal 22 2" xfId="323"/>
    <cellStyle name="Normal 23" xfId="324"/>
    <cellStyle name="Normal 23 2" xfId="611"/>
    <cellStyle name="Normal 23 2 2" xfId="916"/>
    <cellStyle name="Normal 23 2 2 2" xfId="1529"/>
    <cellStyle name="Normal 23 2 2 2 2" xfId="2764"/>
    <cellStyle name="Normal 23 2 2 2 2 2" xfId="5230"/>
    <cellStyle name="Normal 23 2 2 2 3" xfId="3997"/>
    <cellStyle name="Normal 23 2 2 3" xfId="2153"/>
    <cellStyle name="Normal 23 2 2 3 2" xfId="4619"/>
    <cellStyle name="Normal 23 2 2 4" xfId="3386"/>
    <cellStyle name="Normal 23 2 3" xfId="1226"/>
    <cellStyle name="Normal 23 2 3 2" xfId="2461"/>
    <cellStyle name="Normal 23 2 3 2 2" xfId="4927"/>
    <cellStyle name="Normal 23 2 3 3" xfId="3694"/>
    <cellStyle name="Normal 23 2 4" xfId="1850"/>
    <cellStyle name="Normal 23 2 4 2" xfId="4316"/>
    <cellStyle name="Normal 23 2 5" xfId="3083"/>
    <cellStyle name="Normal 23 3" xfId="765"/>
    <cellStyle name="Normal 23 3 2" xfId="1378"/>
    <cellStyle name="Normal 23 3 2 2" xfId="2613"/>
    <cellStyle name="Normal 23 3 2 2 2" xfId="5079"/>
    <cellStyle name="Normal 23 3 2 3" xfId="3846"/>
    <cellStyle name="Normal 23 3 3" xfId="2002"/>
    <cellStyle name="Normal 23 3 3 2" xfId="4468"/>
    <cellStyle name="Normal 23 3 4" xfId="3235"/>
    <cellStyle name="Normal 23 4" xfId="1075"/>
    <cellStyle name="Normal 23 4 2" xfId="2310"/>
    <cellStyle name="Normal 23 4 2 2" xfId="4776"/>
    <cellStyle name="Normal 23 4 3" xfId="3543"/>
    <cellStyle name="Normal 23 5" xfId="1699"/>
    <cellStyle name="Normal 23 5 2" xfId="4165"/>
    <cellStyle name="Normal 23 6" xfId="2932"/>
    <cellStyle name="Normal 24" xfId="325"/>
    <cellStyle name="Normal 24 2" xfId="326"/>
    <cellStyle name="Normal 25" xfId="14"/>
    <cellStyle name="Normal 25 2" xfId="508"/>
    <cellStyle name="Normal 25 2 2" xfId="813"/>
    <cellStyle name="Normal 25 2 2 2" xfId="1426"/>
    <cellStyle name="Normal 25 2 2 2 2" xfId="2661"/>
    <cellStyle name="Normal 25 2 2 2 2 2" xfId="5127"/>
    <cellStyle name="Normal 25 2 2 2 3" xfId="3894"/>
    <cellStyle name="Normal 25 2 2 3" xfId="2050"/>
    <cellStyle name="Normal 25 2 2 3 2" xfId="4516"/>
    <cellStyle name="Normal 25 2 2 4" xfId="3283"/>
    <cellStyle name="Normal 25 2 3" xfId="1123"/>
    <cellStyle name="Normal 25 2 3 2" xfId="2358"/>
    <cellStyle name="Normal 25 2 3 2 2" xfId="4824"/>
    <cellStyle name="Normal 25 2 3 3" xfId="3591"/>
    <cellStyle name="Normal 25 2 4" xfId="1747"/>
    <cellStyle name="Normal 25 2 4 2" xfId="4213"/>
    <cellStyle name="Normal 25 2 5" xfId="2980"/>
    <cellStyle name="Normal 25 3" xfId="662"/>
    <cellStyle name="Normal 25 3 2" xfId="1275"/>
    <cellStyle name="Normal 25 3 2 2" xfId="2510"/>
    <cellStyle name="Normal 25 3 2 2 2" xfId="4976"/>
    <cellStyle name="Normal 25 3 2 3" xfId="3743"/>
    <cellStyle name="Normal 25 3 3" xfId="1899"/>
    <cellStyle name="Normal 25 3 3 2" xfId="4365"/>
    <cellStyle name="Normal 25 3 4" xfId="3132"/>
    <cellStyle name="Normal 25 4" xfId="972"/>
    <cellStyle name="Normal 25 4 2" xfId="2207"/>
    <cellStyle name="Normal 25 4 2 2" xfId="4673"/>
    <cellStyle name="Normal 25 4 3" xfId="3440"/>
    <cellStyle name="Normal 25 5" xfId="1596"/>
    <cellStyle name="Normal 25 5 2" xfId="4062"/>
    <cellStyle name="Normal 25 6" xfId="2829"/>
    <cellStyle name="Normal 26" xfId="500"/>
    <cellStyle name="Normal 26 2" xfId="651"/>
    <cellStyle name="Normal 26 2 2" xfId="956"/>
    <cellStyle name="Normal 26 2 2 2" xfId="1569"/>
    <cellStyle name="Normal 26 2 2 2 2" xfId="2804"/>
    <cellStyle name="Normal 26 2 2 2 2 2" xfId="5270"/>
    <cellStyle name="Normal 26 2 2 2 3" xfId="4037"/>
    <cellStyle name="Normal 26 2 2 3" xfId="2193"/>
    <cellStyle name="Normal 26 2 2 3 2" xfId="4659"/>
    <cellStyle name="Normal 26 2 2 4" xfId="3426"/>
    <cellStyle name="Normal 26 2 3" xfId="1266"/>
    <cellStyle name="Normal 26 2 3 2" xfId="2501"/>
    <cellStyle name="Normal 26 2 3 2 2" xfId="4967"/>
    <cellStyle name="Normal 26 2 3 3" xfId="3734"/>
    <cellStyle name="Normal 26 2 4" xfId="1890"/>
    <cellStyle name="Normal 26 2 4 2" xfId="4356"/>
    <cellStyle name="Normal 26 2 5" xfId="3123"/>
    <cellStyle name="Normal 26 3" xfId="805"/>
    <cellStyle name="Normal 26 3 2" xfId="1418"/>
    <cellStyle name="Normal 26 3 2 2" xfId="2653"/>
    <cellStyle name="Normal 26 3 2 2 2" xfId="5119"/>
    <cellStyle name="Normal 26 3 2 3" xfId="3886"/>
    <cellStyle name="Normal 26 3 3" xfId="2042"/>
    <cellStyle name="Normal 26 3 3 2" xfId="4508"/>
    <cellStyle name="Normal 26 3 4" xfId="3275"/>
    <cellStyle name="Normal 26 4" xfId="1115"/>
    <cellStyle name="Normal 26 4 2" xfId="2350"/>
    <cellStyle name="Normal 26 4 2 2" xfId="4816"/>
    <cellStyle name="Normal 26 4 3" xfId="3583"/>
    <cellStyle name="Normal 26 5" xfId="1739"/>
    <cellStyle name="Normal 26 5 2" xfId="4205"/>
    <cellStyle name="Normal 26 6" xfId="2972"/>
    <cellStyle name="Normal 27" xfId="158"/>
    <cellStyle name="Normal 28" xfId="652"/>
    <cellStyle name="Normal 28 2" xfId="1267"/>
    <cellStyle name="Normal 28 2 2" xfId="2502"/>
    <cellStyle name="Normal 28 2 2 2" xfId="4968"/>
    <cellStyle name="Normal 28 2 3" xfId="3735"/>
    <cellStyle name="Normal 28 3" xfId="1891"/>
    <cellStyle name="Normal 28 3 2" xfId="4357"/>
    <cellStyle name="Normal 28 4" xfId="3124"/>
    <cellStyle name="Normal 29" xfId="653"/>
    <cellStyle name="Normal 3" xfId="9"/>
    <cellStyle name="Normal 3 10" xfId="328"/>
    <cellStyle name="Normal 3 11" xfId="329"/>
    <cellStyle name="Normal 3 12" xfId="327"/>
    <cellStyle name="Normal 3 13" xfId="26"/>
    <cellStyle name="Normal 3 14" xfId="503"/>
    <cellStyle name="Normal 3 14 2" xfId="808"/>
    <cellStyle name="Normal 3 14 2 2" xfId="1421"/>
    <cellStyle name="Normal 3 14 2 2 2" xfId="2656"/>
    <cellStyle name="Normal 3 14 2 2 2 2" xfId="5122"/>
    <cellStyle name="Normal 3 14 2 2 3" xfId="3889"/>
    <cellStyle name="Normal 3 14 2 3" xfId="2045"/>
    <cellStyle name="Normal 3 14 2 3 2" xfId="4511"/>
    <cellStyle name="Normal 3 14 2 4" xfId="3278"/>
    <cellStyle name="Normal 3 14 3" xfId="1118"/>
    <cellStyle name="Normal 3 14 3 2" xfId="2353"/>
    <cellStyle name="Normal 3 14 3 2 2" xfId="4819"/>
    <cellStyle name="Normal 3 14 3 3" xfId="3586"/>
    <cellStyle name="Normal 3 14 4" xfId="1742"/>
    <cellStyle name="Normal 3 14 4 2" xfId="4208"/>
    <cellStyle name="Normal 3 14 5" xfId="2975"/>
    <cellStyle name="Normal 3 15" xfId="657"/>
    <cellStyle name="Normal 3 15 2" xfId="1270"/>
    <cellStyle name="Normal 3 15 2 2" xfId="2505"/>
    <cellStyle name="Normal 3 15 2 2 2" xfId="4971"/>
    <cellStyle name="Normal 3 15 2 3" xfId="3738"/>
    <cellStyle name="Normal 3 15 3" xfId="1894"/>
    <cellStyle name="Normal 3 15 3 2" xfId="4360"/>
    <cellStyle name="Normal 3 15 4" xfId="3127"/>
    <cellStyle name="Normal 3 16" xfId="967"/>
    <cellStyle name="Normal 3 16 2" xfId="2202"/>
    <cellStyle name="Normal 3 16 2 2" xfId="4668"/>
    <cellStyle name="Normal 3 16 3" xfId="3435"/>
    <cellStyle name="Normal 3 17" xfId="1591"/>
    <cellStyle name="Normal 3 17 2" xfId="4057"/>
    <cellStyle name="Normal 3 18" xfId="2824"/>
    <cellStyle name="Normal 3 2" xfId="27"/>
    <cellStyle name="Normal 3 2 10" xfId="331"/>
    <cellStyle name="Normal 3 2 11" xfId="330"/>
    <cellStyle name="Normal 3 2 2" xfId="43"/>
    <cellStyle name="Normal 3 2 2 10" xfId="527"/>
    <cellStyle name="Normal 3 2 2 10 2" xfId="832"/>
    <cellStyle name="Normal 3 2 2 10 2 2" xfId="1445"/>
    <cellStyle name="Normal 3 2 2 10 2 2 2" xfId="2680"/>
    <cellStyle name="Normal 3 2 2 10 2 2 2 2" xfId="5146"/>
    <cellStyle name="Normal 3 2 2 10 2 2 3" xfId="3913"/>
    <cellStyle name="Normal 3 2 2 10 2 3" xfId="2069"/>
    <cellStyle name="Normal 3 2 2 10 2 3 2" xfId="4535"/>
    <cellStyle name="Normal 3 2 2 10 2 4" xfId="3302"/>
    <cellStyle name="Normal 3 2 2 10 3" xfId="1142"/>
    <cellStyle name="Normal 3 2 2 10 3 2" xfId="2377"/>
    <cellStyle name="Normal 3 2 2 10 3 2 2" xfId="4843"/>
    <cellStyle name="Normal 3 2 2 10 3 3" xfId="3610"/>
    <cellStyle name="Normal 3 2 2 10 4" xfId="1766"/>
    <cellStyle name="Normal 3 2 2 10 4 2" xfId="4232"/>
    <cellStyle name="Normal 3 2 2 10 5" xfId="2999"/>
    <cellStyle name="Normal 3 2 2 11" xfId="681"/>
    <cellStyle name="Normal 3 2 2 11 2" xfId="1294"/>
    <cellStyle name="Normal 3 2 2 11 2 2" xfId="2529"/>
    <cellStyle name="Normal 3 2 2 11 2 2 2" xfId="4995"/>
    <cellStyle name="Normal 3 2 2 11 2 3" xfId="3762"/>
    <cellStyle name="Normal 3 2 2 11 3" xfId="1918"/>
    <cellStyle name="Normal 3 2 2 11 3 2" xfId="4384"/>
    <cellStyle name="Normal 3 2 2 11 4" xfId="3151"/>
    <cellStyle name="Normal 3 2 2 12" xfId="991"/>
    <cellStyle name="Normal 3 2 2 12 2" xfId="2226"/>
    <cellStyle name="Normal 3 2 2 12 2 2" xfId="4692"/>
    <cellStyle name="Normal 3 2 2 12 3" xfId="3459"/>
    <cellStyle name="Normal 3 2 2 13" xfId="1615"/>
    <cellStyle name="Normal 3 2 2 13 2" xfId="4081"/>
    <cellStyle name="Normal 3 2 2 14" xfId="2848"/>
    <cellStyle name="Normal 3 2 2 2" xfId="333"/>
    <cellStyle name="Normal 3 2 2 2 2" xfId="334"/>
    <cellStyle name="Normal 3 2 2 2 2 2" xfId="335"/>
    <cellStyle name="Normal 3 2 2 2 2 2 2" xfId="336"/>
    <cellStyle name="Normal 3 2 2 2 2 2 2 2" xfId="337"/>
    <cellStyle name="Normal 3 2 2 2 2 2 3" xfId="338"/>
    <cellStyle name="Normal 3 2 2 2 2 3" xfId="339"/>
    <cellStyle name="Normal 3 2 2 2 2 3 2" xfId="340"/>
    <cellStyle name="Normal 3 2 2 2 3" xfId="341"/>
    <cellStyle name="Normal 3 2 2 2 4" xfId="342"/>
    <cellStyle name="Normal 3 2 2 2 5" xfId="343"/>
    <cellStyle name="Normal 3 2 2 2 6" xfId="344"/>
    <cellStyle name="Normal 3 2 2 2 7" xfId="345"/>
    <cellStyle name="Normal 3 2 2 2 7 2" xfId="346"/>
    <cellStyle name="Normal 3 2 2 2 8" xfId="347"/>
    <cellStyle name="Normal 3 2 2 3" xfId="348"/>
    <cellStyle name="Normal 3 2 2 3 2" xfId="349"/>
    <cellStyle name="Normal 3 2 2 3 2 2" xfId="350"/>
    <cellStyle name="Normal 3 2 2 3 2 2 2" xfId="351"/>
    <cellStyle name="Normal 3 2 2 3 2 3" xfId="352"/>
    <cellStyle name="Normal 3 2 2 3 3" xfId="353"/>
    <cellStyle name="Normal 3 2 2 3 3 2" xfId="354"/>
    <cellStyle name="Normal 3 2 2 4" xfId="355"/>
    <cellStyle name="Normal 3 2 2 5" xfId="356"/>
    <cellStyle name="Normal 3 2 2 6" xfId="357"/>
    <cellStyle name="Normal 3 2 2 7" xfId="358"/>
    <cellStyle name="Normal 3 2 2 7 2" xfId="359"/>
    <cellStyle name="Normal 3 2 2 8" xfId="360"/>
    <cellStyle name="Normal 3 2 2 9" xfId="332"/>
    <cellStyle name="Normal 3 2 3" xfId="361"/>
    <cellStyle name="Normal 3 2 4" xfId="362"/>
    <cellStyle name="Normal 3 2 4 2" xfId="363"/>
    <cellStyle name="Normal 3 2 4 2 2" xfId="364"/>
    <cellStyle name="Normal 3 2 4 2 2 2" xfId="365"/>
    <cellStyle name="Normal 3 2 4 2 3" xfId="366"/>
    <cellStyle name="Normal 3 2 4 3" xfId="367"/>
    <cellStyle name="Normal 3 2 4 3 2" xfId="368"/>
    <cellStyle name="Normal 3 2 5" xfId="369"/>
    <cellStyle name="Normal 3 2 6" xfId="370"/>
    <cellStyle name="Normal 3 2 7" xfId="371"/>
    <cellStyle name="Normal 3 2 8" xfId="372"/>
    <cellStyle name="Normal 3 2 9" xfId="373"/>
    <cellStyle name="Normal 3 2 9 2" xfId="374"/>
    <cellStyle name="Normal 3 3" xfId="54"/>
    <cellStyle name="Normal 3 3 10" xfId="531"/>
    <cellStyle name="Normal 3 3 10 2" xfId="836"/>
    <cellStyle name="Normal 3 3 10 2 2" xfId="1449"/>
    <cellStyle name="Normal 3 3 10 2 2 2" xfId="2684"/>
    <cellStyle name="Normal 3 3 10 2 2 2 2" xfId="5150"/>
    <cellStyle name="Normal 3 3 10 2 2 3" xfId="3917"/>
    <cellStyle name="Normal 3 3 10 2 3" xfId="2073"/>
    <cellStyle name="Normal 3 3 10 2 3 2" xfId="4539"/>
    <cellStyle name="Normal 3 3 10 2 4" xfId="3306"/>
    <cellStyle name="Normal 3 3 10 3" xfId="1146"/>
    <cellStyle name="Normal 3 3 10 3 2" xfId="2381"/>
    <cellStyle name="Normal 3 3 10 3 2 2" xfId="4847"/>
    <cellStyle name="Normal 3 3 10 3 3" xfId="3614"/>
    <cellStyle name="Normal 3 3 10 4" xfId="1770"/>
    <cellStyle name="Normal 3 3 10 4 2" xfId="4236"/>
    <cellStyle name="Normal 3 3 10 5" xfId="3003"/>
    <cellStyle name="Normal 3 3 11" xfId="685"/>
    <cellStyle name="Normal 3 3 11 2" xfId="1298"/>
    <cellStyle name="Normal 3 3 11 2 2" xfId="2533"/>
    <cellStyle name="Normal 3 3 11 2 2 2" xfId="4999"/>
    <cellStyle name="Normal 3 3 11 2 3" xfId="3766"/>
    <cellStyle name="Normal 3 3 11 3" xfId="1922"/>
    <cellStyle name="Normal 3 3 11 3 2" xfId="4388"/>
    <cellStyle name="Normal 3 3 11 4" xfId="3155"/>
    <cellStyle name="Normal 3 3 12" xfId="995"/>
    <cellStyle name="Normal 3 3 12 2" xfId="2230"/>
    <cellStyle name="Normal 3 3 12 2 2" xfId="4696"/>
    <cellStyle name="Normal 3 3 12 3" xfId="3463"/>
    <cellStyle name="Normal 3 3 13" xfId="1619"/>
    <cellStyle name="Normal 3 3 13 2" xfId="4085"/>
    <cellStyle name="Normal 3 3 14" xfId="2852"/>
    <cellStyle name="Normal 3 3 2" xfId="49"/>
    <cellStyle name="Normal 3 3 2 10" xfId="528"/>
    <cellStyle name="Normal 3 3 2 10 2" xfId="833"/>
    <cellStyle name="Normal 3 3 2 10 2 2" xfId="1446"/>
    <cellStyle name="Normal 3 3 2 10 2 2 2" xfId="2681"/>
    <cellStyle name="Normal 3 3 2 10 2 2 2 2" xfId="5147"/>
    <cellStyle name="Normal 3 3 2 10 2 2 3" xfId="3914"/>
    <cellStyle name="Normal 3 3 2 10 2 3" xfId="2070"/>
    <cellStyle name="Normal 3 3 2 10 2 3 2" xfId="4536"/>
    <cellStyle name="Normal 3 3 2 10 2 4" xfId="3303"/>
    <cellStyle name="Normal 3 3 2 10 3" xfId="1143"/>
    <cellStyle name="Normal 3 3 2 10 3 2" xfId="2378"/>
    <cellStyle name="Normal 3 3 2 10 3 2 2" xfId="4844"/>
    <cellStyle name="Normal 3 3 2 10 3 3" xfId="3611"/>
    <cellStyle name="Normal 3 3 2 10 4" xfId="1767"/>
    <cellStyle name="Normal 3 3 2 10 4 2" xfId="4233"/>
    <cellStyle name="Normal 3 3 2 10 5" xfId="3000"/>
    <cellStyle name="Normal 3 3 2 11" xfId="682"/>
    <cellStyle name="Normal 3 3 2 11 2" xfId="1295"/>
    <cellStyle name="Normal 3 3 2 11 2 2" xfId="2530"/>
    <cellStyle name="Normal 3 3 2 11 2 2 2" xfId="4996"/>
    <cellStyle name="Normal 3 3 2 11 2 3" xfId="3763"/>
    <cellStyle name="Normal 3 3 2 11 3" xfId="1919"/>
    <cellStyle name="Normal 3 3 2 11 3 2" xfId="4385"/>
    <cellStyle name="Normal 3 3 2 11 4" xfId="3152"/>
    <cellStyle name="Normal 3 3 2 12" xfId="992"/>
    <cellStyle name="Normal 3 3 2 12 2" xfId="2227"/>
    <cellStyle name="Normal 3 3 2 12 2 2" xfId="4693"/>
    <cellStyle name="Normal 3 3 2 12 3" xfId="3460"/>
    <cellStyle name="Normal 3 3 2 13" xfId="1616"/>
    <cellStyle name="Normal 3 3 2 13 2" xfId="4082"/>
    <cellStyle name="Normal 3 3 2 14" xfId="2849"/>
    <cellStyle name="Normal 3 3 2 2" xfId="377"/>
    <cellStyle name="Normal 3 3 2 2 2" xfId="378"/>
    <cellStyle name="Normal 3 3 2 2 2 2" xfId="379"/>
    <cellStyle name="Normal 3 3 2 2 2 2 2" xfId="380"/>
    <cellStyle name="Normal 3 3 2 2 2 3" xfId="381"/>
    <cellStyle name="Normal 3 3 2 2 3" xfId="382"/>
    <cellStyle name="Normal 3 3 2 2 3 2" xfId="383"/>
    <cellStyle name="Normal 3 3 2 3" xfId="384"/>
    <cellStyle name="Normal 3 3 2 4" xfId="385"/>
    <cellStyle name="Normal 3 3 2 5" xfId="386"/>
    <cellStyle name="Normal 3 3 2 6" xfId="387"/>
    <cellStyle name="Normal 3 3 2 7" xfId="388"/>
    <cellStyle name="Normal 3 3 2 7 2" xfId="389"/>
    <cellStyle name="Normal 3 3 2 8" xfId="390"/>
    <cellStyle name="Normal 3 3 2 9" xfId="376"/>
    <cellStyle name="Normal 3 3 3" xfId="391"/>
    <cellStyle name="Normal 3 3 3 2" xfId="392"/>
    <cellStyle name="Normal 3 3 3 2 2" xfId="393"/>
    <cellStyle name="Normal 3 3 3 2 2 2" xfId="394"/>
    <cellStyle name="Normal 3 3 3 2 3" xfId="395"/>
    <cellStyle name="Normal 3 3 3 3" xfId="396"/>
    <cellStyle name="Normal 3 3 3 3 2" xfId="397"/>
    <cellStyle name="Normal 3 3 4" xfId="398"/>
    <cellStyle name="Normal 3 3 5" xfId="399"/>
    <cellStyle name="Normal 3 3 6" xfId="400"/>
    <cellStyle name="Normal 3 3 7" xfId="401"/>
    <cellStyle name="Normal 3 3 7 2" xfId="402"/>
    <cellStyle name="Normal 3 3 8" xfId="403"/>
    <cellStyle name="Normal 3 3 9" xfId="375"/>
    <cellStyle name="Normal 3 4" xfId="404"/>
    <cellStyle name="Normal 3 4 2" xfId="405"/>
    <cellStyle name="Normal 3 4 2 2" xfId="406"/>
    <cellStyle name="Normal 3 4 2 2 2" xfId="407"/>
    <cellStyle name="Normal 3 4 2 3" xfId="408"/>
    <cellStyle name="Normal 3 4 3" xfId="409"/>
    <cellStyle name="Normal 3 4 3 2" xfId="410"/>
    <cellStyle name="Normal 3 5" xfId="411"/>
    <cellStyle name="Normal 3 6" xfId="412"/>
    <cellStyle name="Normal 3 7" xfId="413"/>
    <cellStyle name="Normal 3 8" xfId="414"/>
    <cellStyle name="Normal 3 9" xfId="415"/>
    <cellStyle name="Normal 3 9 2" xfId="416"/>
    <cellStyle name="Normal 30" xfId="957"/>
    <cellStyle name="Normal 30 2" xfId="1570"/>
    <cellStyle name="Normal 30 2 2" xfId="2805"/>
    <cellStyle name="Normal 30 2 2 2" xfId="5271"/>
    <cellStyle name="Normal 30 2 3" xfId="4038"/>
    <cellStyle name="Normal 30 3" xfId="2194"/>
    <cellStyle name="Normal 30 3 2" xfId="4660"/>
    <cellStyle name="Normal 30 4" xfId="3427"/>
    <cellStyle name="Normal 31" xfId="958"/>
    <cellStyle name="Normal 31 2" xfId="1571"/>
    <cellStyle name="Normal 31 2 2" xfId="2806"/>
    <cellStyle name="Normal 31 2 2 2" xfId="5272"/>
    <cellStyle name="Normal 31 2 3" xfId="4039"/>
    <cellStyle name="Normal 31 3" xfId="2195"/>
    <cellStyle name="Normal 31 3 2" xfId="4661"/>
    <cellStyle name="Normal 31 4" xfId="3428"/>
    <cellStyle name="Normal 32" xfId="959"/>
    <cellStyle name="Normal 32 2" xfId="1572"/>
    <cellStyle name="Normal 32 2 2" xfId="2807"/>
    <cellStyle name="Normal 32 2 2 2" xfId="5273"/>
    <cellStyle name="Normal 32 2 3" xfId="4040"/>
    <cellStyle name="Normal 32 3" xfId="2196"/>
    <cellStyle name="Normal 32 3 2" xfId="4662"/>
    <cellStyle name="Normal 32 4" xfId="3429"/>
    <cellStyle name="Normal 33" xfId="960"/>
    <cellStyle name="Normal 33 2" xfId="1573"/>
    <cellStyle name="Normal 33 2 2" xfId="2808"/>
    <cellStyle name="Normal 33 2 2 2" xfId="5274"/>
    <cellStyle name="Normal 33 2 3" xfId="4041"/>
    <cellStyle name="Normal 33 3" xfId="2197"/>
    <cellStyle name="Normal 33 3 2" xfId="4663"/>
    <cellStyle name="Normal 33 4" xfId="3430"/>
    <cellStyle name="Normal 34" xfId="961"/>
    <cellStyle name="Normal 34 2" xfId="1574"/>
    <cellStyle name="Normal 34 2 2" xfId="2809"/>
    <cellStyle name="Normal 34 2 2 2" xfId="5275"/>
    <cellStyle name="Normal 34 2 3" xfId="4042"/>
    <cellStyle name="Normal 34 3" xfId="2198"/>
    <cellStyle name="Normal 34 3 2" xfId="4664"/>
    <cellStyle name="Normal 34 4" xfId="3431"/>
    <cellStyle name="Normal 35" xfId="963"/>
    <cellStyle name="Normal 36" xfId="962"/>
    <cellStyle name="Normal 36 2" xfId="2199"/>
    <cellStyle name="Normal 36 2 2" xfId="4665"/>
    <cellStyle name="Normal 36 3" xfId="3432"/>
    <cellStyle name="Normal 37" xfId="1575"/>
    <cellStyle name="Normal 37 2" xfId="2810"/>
    <cellStyle name="Normal 37 2 2" xfId="5276"/>
    <cellStyle name="Normal 37 3" xfId="4043"/>
    <cellStyle name="Normal 38" xfId="1576"/>
    <cellStyle name="Normal 38 2" xfId="2811"/>
    <cellStyle name="Normal 38 2 2" xfId="5277"/>
    <cellStyle name="Normal 38 3" xfId="4044"/>
    <cellStyle name="Normal 39" xfId="1577"/>
    <cellStyle name="Normal 39 2" xfId="2812"/>
    <cellStyle name="Normal 39 2 2" xfId="5278"/>
    <cellStyle name="Normal 39 3" xfId="4045"/>
    <cellStyle name="Normal 4" xfId="4"/>
    <cellStyle name="Normal 4 10" xfId="28"/>
    <cellStyle name="Normal 4 10 2" xfId="512"/>
    <cellStyle name="Normal 4 10 2 2" xfId="817"/>
    <cellStyle name="Normal 4 10 2 2 2" xfId="1430"/>
    <cellStyle name="Normal 4 10 2 2 2 2" xfId="2665"/>
    <cellStyle name="Normal 4 10 2 2 2 2 2" xfId="5131"/>
    <cellStyle name="Normal 4 10 2 2 2 3" xfId="3898"/>
    <cellStyle name="Normal 4 10 2 2 3" xfId="2054"/>
    <cellStyle name="Normal 4 10 2 2 3 2" xfId="4520"/>
    <cellStyle name="Normal 4 10 2 2 4" xfId="3287"/>
    <cellStyle name="Normal 4 10 2 3" xfId="1127"/>
    <cellStyle name="Normal 4 10 2 3 2" xfId="2362"/>
    <cellStyle name="Normal 4 10 2 3 2 2" xfId="4828"/>
    <cellStyle name="Normal 4 10 2 3 3" xfId="3595"/>
    <cellStyle name="Normal 4 10 2 4" xfId="1751"/>
    <cellStyle name="Normal 4 10 2 4 2" xfId="4217"/>
    <cellStyle name="Normal 4 10 2 5" xfId="2984"/>
    <cellStyle name="Normal 4 10 3" xfId="666"/>
    <cellStyle name="Normal 4 10 3 2" xfId="1279"/>
    <cellStyle name="Normal 4 10 3 2 2" xfId="2514"/>
    <cellStyle name="Normal 4 10 3 2 2 2" xfId="4980"/>
    <cellStyle name="Normal 4 10 3 2 3" xfId="3747"/>
    <cellStyle name="Normal 4 10 3 3" xfId="1903"/>
    <cellStyle name="Normal 4 10 3 3 2" xfId="4369"/>
    <cellStyle name="Normal 4 10 3 4" xfId="3136"/>
    <cellStyle name="Normal 4 10 4" xfId="976"/>
    <cellStyle name="Normal 4 10 4 2" xfId="2211"/>
    <cellStyle name="Normal 4 10 4 2 2" xfId="4677"/>
    <cellStyle name="Normal 4 10 4 3" xfId="3444"/>
    <cellStyle name="Normal 4 10 5" xfId="1600"/>
    <cellStyle name="Normal 4 10 5 2" xfId="4066"/>
    <cellStyle name="Normal 4 10 6" xfId="2833"/>
    <cellStyle name="Normal 4 2" xfId="29"/>
    <cellStyle name="Normal 4 2 10" xfId="667"/>
    <cellStyle name="Normal 4 2 10 2" xfId="1280"/>
    <cellStyle name="Normal 4 2 10 2 2" xfId="2515"/>
    <cellStyle name="Normal 4 2 10 2 2 2" xfId="4981"/>
    <cellStyle name="Normal 4 2 10 2 3" xfId="3748"/>
    <cellStyle name="Normal 4 2 10 3" xfId="1904"/>
    <cellStyle name="Normal 4 2 10 3 2" xfId="4370"/>
    <cellStyle name="Normal 4 2 10 4" xfId="3137"/>
    <cellStyle name="Normal 4 2 11" xfId="977"/>
    <cellStyle name="Normal 4 2 11 2" xfId="2212"/>
    <cellStyle name="Normal 4 2 11 2 2" xfId="4678"/>
    <cellStyle name="Normal 4 2 11 3" xfId="3445"/>
    <cellStyle name="Normal 4 2 12" xfId="1601"/>
    <cellStyle name="Normal 4 2 12 2" xfId="4067"/>
    <cellStyle name="Normal 4 2 13" xfId="2834"/>
    <cellStyle name="Normal 4 2 2" xfId="30"/>
    <cellStyle name="Normal 4 2 2 10" xfId="2835"/>
    <cellStyle name="Normal 4 2 2 2" xfId="419"/>
    <cellStyle name="Normal 4 2 2 2 2" xfId="420"/>
    <cellStyle name="Normal 4 2 2 2 2 2" xfId="612"/>
    <cellStyle name="Normal 4 2 2 2 2 2 2" xfId="917"/>
    <cellStyle name="Normal 4 2 2 2 2 2 2 2" xfId="1530"/>
    <cellStyle name="Normal 4 2 2 2 2 2 2 2 2" xfId="2765"/>
    <cellStyle name="Normal 4 2 2 2 2 2 2 2 2 2" xfId="5231"/>
    <cellStyle name="Normal 4 2 2 2 2 2 2 2 3" xfId="3998"/>
    <cellStyle name="Normal 4 2 2 2 2 2 2 3" xfId="2154"/>
    <cellStyle name="Normal 4 2 2 2 2 2 2 3 2" xfId="4620"/>
    <cellStyle name="Normal 4 2 2 2 2 2 2 4" xfId="3387"/>
    <cellStyle name="Normal 4 2 2 2 2 2 3" xfId="1227"/>
    <cellStyle name="Normal 4 2 2 2 2 2 3 2" xfId="2462"/>
    <cellStyle name="Normal 4 2 2 2 2 2 3 2 2" xfId="4928"/>
    <cellStyle name="Normal 4 2 2 2 2 2 3 3" xfId="3695"/>
    <cellStyle name="Normal 4 2 2 2 2 2 4" xfId="1851"/>
    <cellStyle name="Normal 4 2 2 2 2 2 4 2" xfId="4317"/>
    <cellStyle name="Normal 4 2 2 2 2 2 5" xfId="3084"/>
    <cellStyle name="Normal 4 2 2 2 2 3" xfId="766"/>
    <cellStyle name="Normal 4 2 2 2 2 3 2" xfId="1379"/>
    <cellStyle name="Normal 4 2 2 2 2 3 2 2" xfId="2614"/>
    <cellStyle name="Normal 4 2 2 2 2 3 2 2 2" xfId="5080"/>
    <cellStyle name="Normal 4 2 2 2 2 3 2 3" xfId="3847"/>
    <cellStyle name="Normal 4 2 2 2 2 3 3" xfId="2003"/>
    <cellStyle name="Normal 4 2 2 2 2 3 3 2" xfId="4469"/>
    <cellStyle name="Normal 4 2 2 2 2 3 4" xfId="3236"/>
    <cellStyle name="Normal 4 2 2 2 2 4" xfId="1076"/>
    <cellStyle name="Normal 4 2 2 2 2 4 2" xfId="2311"/>
    <cellStyle name="Normal 4 2 2 2 2 4 2 2" xfId="4777"/>
    <cellStyle name="Normal 4 2 2 2 2 4 3" xfId="3544"/>
    <cellStyle name="Normal 4 2 2 2 2 5" xfId="1700"/>
    <cellStyle name="Normal 4 2 2 2 2 5 2" xfId="4166"/>
    <cellStyle name="Normal 4 2 2 2 2 6" xfId="2933"/>
    <cellStyle name="Normal 4 2 2 3" xfId="421"/>
    <cellStyle name="Normal 4 2 2 3 2" xfId="613"/>
    <cellStyle name="Normal 4 2 2 3 2 2" xfId="918"/>
    <cellStyle name="Normal 4 2 2 3 2 2 2" xfId="1531"/>
    <cellStyle name="Normal 4 2 2 3 2 2 2 2" xfId="2766"/>
    <cellStyle name="Normal 4 2 2 3 2 2 2 2 2" xfId="5232"/>
    <cellStyle name="Normal 4 2 2 3 2 2 2 3" xfId="3999"/>
    <cellStyle name="Normal 4 2 2 3 2 2 3" xfId="2155"/>
    <cellStyle name="Normal 4 2 2 3 2 2 3 2" xfId="4621"/>
    <cellStyle name="Normal 4 2 2 3 2 2 4" xfId="3388"/>
    <cellStyle name="Normal 4 2 2 3 2 3" xfId="1228"/>
    <cellStyle name="Normal 4 2 2 3 2 3 2" xfId="2463"/>
    <cellStyle name="Normal 4 2 2 3 2 3 2 2" xfId="4929"/>
    <cellStyle name="Normal 4 2 2 3 2 3 3" xfId="3696"/>
    <cellStyle name="Normal 4 2 2 3 2 4" xfId="1852"/>
    <cellStyle name="Normal 4 2 2 3 2 4 2" xfId="4318"/>
    <cellStyle name="Normal 4 2 2 3 2 5" xfId="3085"/>
    <cellStyle name="Normal 4 2 2 3 3" xfId="767"/>
    <cellStyle name="Normal 4 2 2 3 3 2" xfId="1380"/>
    <cellStyle name="Normal 4 2 2 3 3 2 2" xfId="2615"/>
    <cellStyle name="Normal 4 2 2 3 3 2 2 2" xfId="5081"/>
    <cellStyle name="Normal 4 2 2 3 3 2 3" xfId="3848"/>
    <cellStyle name="Normal 4 2 2 3 3 3" xfId="2004"/>
    <cellStyle name="Normal 4 2 2 3 3 3 2" xfId="4470"/>
    <cellStyle name="Normal 4 2 2 3 3 4" xfId="3237"/>
    <cellStyle name="Normal 4 2 2 3 4" xfId="1077"/>
    <cellStyle name="Normal 4 2 2 3 4 2" xfId="2312"/>
    <cellStyle name="Normal 4 2 2 3 4 2 2" xfId="4778"/>
    <cellStyle name="Normal 4 2 2 3 4 3" xfId="3545"/>
    <cellStyle name="Normal 4 2 2 3 5" xfId="1701"/>
    <cellStyle name="Normal 4 2 2 3 5 2" xfId="4167"/>
    <cellStyle name="Normal 4 2 2 3 6" xfId="2934"/>
    <cellStyle name="Normal 4 2 2 4" xfId="422"/>
    <cellStyle name="Normal 4 2 2 4 2" xfId="614"/>
    <cellStyle name="Normal 4 2 2 4 2 2" xfId="919"/>
    <cellStyle name="Normal 4 2 2 4 2 2 2" xfId="1532"/>
    <cellStyle name="Normal 4 2 2 4 2 2 2 2" xfId="2767"/>
    <cellStyle name="Normal 4 2 2 4 2 2 2 2 2" xfId="5233"/>
    <cellStyle name="Normal 4 2 2 4 2 2 2 3" xfId="4000"/>
    <cellStyle name="Normal 4 2 2 4 2 2 3" xfId="2156"/>
    <cellStyle name="Normal 4 2 2 4 2 2 3 2" xfId="4622"/>
    <cellStyle name="Normal 4 2 2 4 2 2 4" xfId="3389"/>
    <cellStyle name="Normal 4 2 2 4 2 3" xfId="1229"/>
    <cellStyle name="Normal 4 2 2 4 2 3 2" xfId="2464"/>
    <cellStyle name="Normal 4 2 2 4 2 3 2 2" xfId="4930"/>
    <cellStyle name="Normal 4 2 2 4 2 3 3" xfId="3697"/>
    <cellStyle name="Normal 4 2 2 4 2 4" xfId="1853"/>
    <cellStyle name="Normal 4 2 2 4 2 4 2" xfId="4319"/>
    <cellStyle name="Normal 4 2 2 4 2 5" xfId="3086"/>
    <cellStyle name="Normal 4 2 2 4 3" xfId="768"/>
    <cellStyle name="Normal 4 2 2 4 3 2" xfId="1381"/>
    <cellStyle name="Normal 4 2 2 4 3 2 2" xfId="2616"/>
    <cellStyle name="Normal 4 2 2 4 3 2 2 2" xfId="5082"/>
    <cellStyle name="Normal 4 2 2 4 3 2 3" xfId="3849"/>
    <cellStyle name="Normal 4 2 2 4 3 3" xfId="2005"/>
    <cellStyle name="Normal 4 2 2 4 3 3 2" xfId="4471"/>
    <cellStyle name="Normal 4 2 2 4 3 4" xfId="3238"/>
    <cellStyle name="Normal 4 2 2 4 4" xfId="1078"/>
    <cellStyle name="Normal 4 2 2 4 4 2" xfId="2313"/>
    <cellStyle name="Normal 4 2 2 4 4 2 2" xfId="4779"/>
    <cellStyle name="Normal 4 2 2 4 4 3" xfId="3546"/>
    <cellStyle name="Normal 4 2 2 4 5" xfId="1702"/>
    <cellStyle name="Normal 4 2 2 4 5 2" xfId="4168"/>
    <cellStyle name="Normal 4 2 2 4 6" xfId="2935"/>
    <cellStyle name="Normal 4 2 2 5" xfId="423"/>
    <cellStyle name="Normal 4 2 2 5 2" xfId="615"/>
    <cellStyle name="Normal 4 2 2 5 2 2" xfId="920"/>
    <cellStyle name="Normal 4 2 2 5 2 2 2" xfId="1533"/>
    <cellStyle name="Normal 4 2 2 5 2 2 2 2" xfId="2768"/>
    <cellStyle name="Normal 4 2 2 5 2 2 2 2 2" xfId="5234"/>
    <cellStyle name="Normal 4 2 2 5 2 2 2 3" xfId="4001"/>
    <cellStyle name="Normal 4 2 2 5 2 2 3" xfId="2157"/>
    <cellStyle name="Normal 4 2 2 5 2 2 3 2" xfId="4623"/>
    <cellStyle name="Normal 4 2 2 5 2 2 4" xfId="3390"/>
    <cellStyle name="Normal 4 2 2 5 2 3" xfId="1230"/>
    <cellStyle name="Normal 4 2 2 5 2 3 2" xfId="2465"/>
    <cellStyle name="Normal 4 2 2 5 2 3 2 2" xfId="4931"/>
    <cellStyle name="Normal 4 2 2 5 2 3 3" xfId="3698"/>
    <cellStyle name="Normal 4 2 2 5 2 4" xfId="1854"/>
    <cellStyle name="Normal 4 2 2 5 2 4 2" xfId="4320"/>
    <cellStyle name="Normal 4 2 2 5 2 5" xfId="3087"/>
    <cellStyle name="Normal 4 2 2 5 3" xfId="769"/>
    <cellStyle name="Normal 4 2 2 5 3 2" xfId="1382"/>
    <cellStyle name="Normal 4 2 2 5 3 2 2" xfId="2617"/>
    <cellStyle name="Normal 4 2 2 5 3 2 2 2" xfId="5083"/>
    <cellStyle name="Normal 4 2 2 5 3 2 3" xfId="3850"/>
    <cellStyle name="Normal 4 2 2 5 3 3" xfId="2006"/>
    <cellStyle name="Normal 4 2 2 5 3 3 2" xfId="4472"/>
    <cellStyle name="Normal 4 2 2 5 3 4" xfId="3239"/>
    <cellStyle name="Normal 4 2 2 5 4" xfId="1079"/>
    <cellStyle name="Normal 4 2 2 5 4 2" xfId="2314"/>
    <cellStyle name="Normal 4 2 2 5 4 2 2" xfId="4780"/>
    <cellStyle name="Normal 4 2 2 5 4 3" xfId="3547"/>
    <cellStyle name="Normal 4 2 2 5 5" xfId="1703"/>
    <cellStyle name="Normal 4 2 2 5 5 2" xfId="4169"/>
    <cellStyle name="Normal 4 2 2 5 6" xfId="2936"/>
    <cellStyle name="Normal 4 2 2 6" xfId="514"/>
    <cellStyle name="Normal 4 2 2 6 2" xfId="819"/>
    <cellStyle name="Normal 4 2 2 6 2 2" xfId="1432"/>
    <cellStyle name="Normal 4 2 2 6 2 2 2" xfId="2667"/>
    <cellStyle name="Normal 4 2 2 6 2 2 2 2" xfId="5133"/>
    <cellStyle name="Normal 4 2 2 6 2 2 3" xfId="3900"/>
    <cellStyle name="Normal 4 2 2 6 2 3" xfId="2056"/>
    <cellStyle name="Normal 4 2 2 6 2 3 2" xfId="4522"/>
    <cellStyle name="Normal 4 2 2 6 2 4" xfId="3289"/>
    <cellStyle name="Normal 4 2 2 6 3" xfId="1129"/>
    <cellStyle name="Normal 4 2 2 6 3 2" xfId="2364"/>
    <cellStyle name="Normal 4 2 2 6 3 2 2" xfId="4830"/>
    <cellStyle name="Normal 4 2 2 6 3 3" xfId="3597"/>
    <cellStyle name="Normal 4 2 2 6 4" xfId="1753"/>
    <cellStyle name="Normal 4 2 2 6 4 2" xfId="4219"/>
    <cellStyle name="Normal 4 2 2 6 5" xfId="2986"/>
    <cellStyle name="Normal 4 2 2 7" xfId="668"/>
    <cellStyle name="Normal 4 2 2 7 2" xfId="1281"/>
    <cellStyle name="Normal 4 2 2 7 2 2" xfId="2516"/>
    <cellStyle name="Normal 4 2 2 7 2 2 2" xfId="4982"/>
    <cellStyle name="Normal 4 2 2 7 2 3" xfId="3749"/>
    <cellStyle name="Normal 4 2 2 7 3" xfId="1905"/>
    <cellStyle name="Normal 4 2 2 7 3 2" xfId="4371"/>
    <cellStyle name="Normal 4 2 2 7 4" xfId="3138"/>
    <cellStyle name="Normal 4 2 2 8" xfId="978"/>
    <cellStyle name="Normal 4 2 2 8 2" xfId="2213"/>
    <cellStyle name="Normal 4 2 2 8 2 2" xfId="4679"/>
    <cellStyle name="Normal 4 2 2 8 3" xfId="3446"/>
    <cellStyle name="Normal 4 2 2 9" xfId="1602"/>
    <cellStyle name="Normal 4 2 2 9 2" xfId="4068"/>
    <cellStyle name="Normal 4 2 3" xfId="424"/>
    <cellStyle name="Normal 4 2 3 2" xfId="616"/>
    <cellStyle name="Normal 4 2 3 2 2" xfId="921"/>
    <cellStyle name="Normal 4 2 3 2 2 2" xfId="1534"/>
    <cellStyle name="Normal 4 2 3 2 2 2 2" xfId="2769"/>
    <cellStyle name="Normal 4 2 3 2 2 2 2 2" xfId="5235"/>
    <cellStyle name="Normal 4 2 3 2 2 2 3" xfId="4002"/>
    <cellStyle name="Normal 4 2 3 2 2 3" xfId="2158"/>
    <cellStyle name="Normal 4 2 3 2 2 3 2" xfId="4624"/>
    <cellStyle name="Normal 4 2 3 2 2 4" xfId="3391"/>
    <cellStyle name="Normal 4 2 3 2 3" xfId="1231"/>
    <cellStyle name="Normal 4 2 3 2 3 2" xfId="2466"/>
    <cellStyle name="Normal 4 2 3 2 3 2 2" xfId="4932"/>
    <cellStyle name="Normal 4 2 3 2 3 3" xfId="3699"/>
    <cellStyle name="Normal 4 2 3 2 4" xfId="1855"/>
    <cellStyle name="Normal 4 2 3 2 4 2" xfId="4321"/>
    <cellStyle name="Normal 4 2 3 2 5" xfId="3088"/>
    <cellStyle name="Normal 4 2 3 3" xfId="770"/>
    <cellStyle name="Normal 4 2 3 3 2" xfId="1383"/>
    <cellStyle name="Normal 4 2 3 3 2 2" xfId="2618"/>
    <cellStyle name="Normal 4 2 3 3 2 2 2" xfId="5084"/>
    <cellStyle name="Normal 4 2 3 3 2 3" xfId="3851"/>
    <cellStyle name="Normal 4 2 3 3 3" xfId="2007"/>
    <cellStyle name="Normal 4 2 3 3 3 2" xfId="4473"/>
    <cellStyle name="Normal 4 2 3 3 4" xfId="3240"/>
    <cellStyle name="Normal 4 2 3 4" xfId="1080"/>
    <cellStyle name="Normal 4 2 3 4 2" xfId="2315"/>
    <cellStyle name="Normal 4 2 3 4 2 2" xfId="4781"/>
    <cellStyle name="Normal 4 2 3 4 3" xfId="3548"/>
    <cellStyle name="Normal 4 2 3 5" xfId="1704"/>
    <cellStyle name="Normal 4 2 3 5 2" xfId="4170"/>
    <cellStyle name="Normal 4 2 3 6" xfId="2937"/>
    <cellStyle name="Normal 4 2 4" xfId="425"/>
    <cellStyle name="Normal 4 2 4 2" xfId="617"/>
    <cellStyle name="Normal 4 2 4 2 2" xfId="922"/>
    <cellStyle name="Normal 4 2 4 2 2 2" xfId="1535"/>
    <cellStyle name="Normal 4 2 4 2 2 2 2" xfId="2770"/>
    <cellStyle name="Normal 4 2 4 2 2 2 2 2" xfId="5236"/>
    <cellStyle name="Normal 4 2 4 2 2 2 3" xfId="4003"/>
    <cellStyle name="Normal 4 2 4 2 2 3" xfId="2159"/>
    <cellStyle name="Normal 4 2 4 2 2 3 2" xfId="4625"/>
    <cellStyle name="Normal 4 2 4 2 2 4" xfId="3392"/>
    <cellStyle name="Normal 4 2 4 2 3" xfId="1232"/>
    <cellStyle name="Normal 4 2 4 2 3 2" xfId="2467"/>
    <cellStyle name="Normal 4 2 4 2 3 2 2" xfId="4933"/>
    <cellStyle name="Normal 4 2 4 2 3 3" xfId="3700"/>
    <cellStyle name="Normal 4 2 4 2 4" xfId="1856"/>
    <cellStyle name="Normal 4 2 4 2 4 2" xfId="4322"/>
    <cellStyle name="Normal 4 2 4 2 5" xfId="3089"/>
    <cellStyle name="Normal 4 2 4 3" xfId="771"/>
    <cellStyle name="Normal 4 2 4 3 2" xfId="1384"/>
    <cellStyle name="Normal 4 2 4 3 2 2" xfId="2619"/>
    <cellStyle name="Normal 4 2 4 3 2 2 2" xfId="5085"/>
    <cellStyle name="Normal 4 2 4 3 2 3" xfId="3852"/>
    <cellStyle name="Normal 4 2 4 3 3" xfId="2008"/>
    <cellStyle name="Normal 4 2 4 3 3 2" xfId="4474"/>
    <cellStyle name="Normal 4 2 4 3 4" xfId="3241"/>
    <cellStyle name="Normal 4 2 4 4" xfId="1081"/>
    <cellStyle name="Normal 4 2 4 4 2" xfId="2316"/>
    <cellStyle name="Normal 4 2 4 4 2 2" xfId="4782"/>
    <cellStyle name="Normal 4 2 4 4 3" xfId="3549"/>
    <cellStyle name="Normal 4 2 4 5" xfId="1705"/>
    <cellStyle name="Normal 4 2 4 5 2" xfId="4171"/>
    <cellStyle name="Normal 4 2 4 6" xfId="2938"/>
    <cellStyle name="Normal 4 2 5" xfId="426"/>
    <cellStyle name="Normal 4 2 5 2" xfId="427"/>
    <cellStyle name="Normal 4 2 5 3" xfId="618"/>
    <cellStyle name="Normal 4 2 5 3 2" xfId="923"/>
    <cellStyle name="Normal 4 2 5 3 2 2" xfId="1536"/>
    <cellStyle name="Normal 4 2 5 3 2 2 2" xfId="2771"/>
    <cellStyle name="Normal 4 2 5 3 2 2 2 2" xfId="5237"/>
    <cellStyle name="Normal 4 2 5 3 2 2 3" xfId="4004"/>
    <cellStyle name="Normal 4 2 5 3 2 3" xfId="2160"/>
    <cellStyle name="Normal 4 2 5 3 2 3 2" xfId="4626"/>
    <cellStyle name="Normal 4 2 5 3 2 4" xfId="3393"/>
    <cellStyle name="Normal 4 2 5 3 3" xfId="1233"/>
    <cellStyle name="Normal 4 2 5 3 3 2" xfId="2468"/>
    <cellStyle name="Normal 4 2 5 3 3 2 2" xfId="4934"/>
    <cellStyle name="Normal 4 2 5 3 3 3" xfId="3701"/>
    <cellStyle name="Normal 4 2 5 3 4" xfId="1857"/>
    <cellStyle name="Normal 4 2 5 3 4 2" xfId="4323"/>
    <cellStyle name="Normal 4 2 5 3 5" xfId="3090"/>
    <cellStyle name="Normal 4 2 5 4" xfId="772"/>
    <cellStyle name="Normal 4 2 5 4 2" xfId="1385"/>
    <cellStyle name="Normal 4 2 5 4 2 2" xfId="2620"/>
    <cellStyle name="Normal 4 2 5 4 2 2 2" xfId="5086"/>
    <cellStyle name="Normal 4 2 5 4 2 3" xfId="3853"/>
    <cellStyle name="Normal 4 2 5 4 3" xfId="2009"/>
    <cellStyle name="Normal 4 2 5 4 3 2" xfId="4475"/>
    <cellStyle name="Normal 4 2 5 4 4" xfId="3242"/>
    <cellStyle name="Normal 4 2 5 5" xfId="1082"/>
    <cellStyle name="Normal 4 2 5 5 2" xfId="2317"/>
    <cellStyle name="Normal 4 2 5 5 2 2" xfId="4783"/>
    <cellStyle name="Normal 4 2 5 5 3" xfId="3550"/>
    <cellStyle name="Normal 4 2 5 6" xfId="1706"/>
    <cellStyle name="Normal 4 2 5 6 2" xfId="4172"/>
    <cellStyle name="Normal 4 2 5 7" xfId="2939"/>
    <cellStyle name="Normal 4 2 6" xfId="428"/>
    <cellStyle name="Normal 4 2 7" xfId="429"/>
    <cellStyle name="Normal 4 2 8" xfId="418"/>
    <cellStyle name="Normal 4 2 9" xfId="513"/>
    <cellStyle name="Normal 4 2 9 2" xfId="818"/>
    <cellStyle name="Normal 4 2 9 2 2" xfId="1431"/>
    <cellStyle name="Normal 4 2 9 2 2 2" xfId="2666"/>
    <cellStyle name="Normal 4 2 9 2 2 2 2" xfId="5132"/>
    <cellStyle name="Normal 4 2 9 2 2 3" xfId="3899"/>
    <cellStyle name="Normal 4 2 9 2 3" xfId="2055"/>
    <cellStyle name="Normal 4 2 9 2 3 2" xfId="4521"/>
    <cellStyle name="Normal 4 2 9 2 4" xfId="3288"/>
    <cellStyle name="Normal 4 2 9 3" xfId="1128"/>
    <cellStyle name="Normal 4 2 9 3 2" xfId="2363"/>
    <cellStyle name="Normal 4 2 9 3 2 2" xfId="4829"/>
    <cellStyle name="Normal 4 2 9 3 3" xfId="3596"/>
    <cellStyle name="Normal 4 2 9 4" xfId="1752"/>
    <cellStyle name="Normal 4 2 9 4 2" xfId="4218"/>
    <cellStyle name="Normal 4 2 9 5" xfId="2985"/>
    <cellStyle name="Normal 4 3" xfId="31"/>
    <cellStyle name="Normal 4 3 10" xfId="1603"/>
    <cellStyle name="Normal 4 3 10 2" xfId="4069"/>
    <cellStyle name="Normal 4 3 11" xfId="2836"/>
    <cellStyle name="Normal 4 3 2" xfId="431"/>
    <cellStyle name="Normal 4 3 2 2" xfId="432"/>
    <cellStyle name="Normal 4 3 2 3" xfId="619"/>
    <cellStyle name="Normal 4 3 2 3 2" xfId="924"/>
    <cellStyle name="Normal 4 3 2 3 2 2" xfId="1537"/>
    <cellStyle name="Normal 4 3 2 3 2 2 2" xfId="2772"/>
    <cellStyle name="Normal 4 3 2 3 2 2 2 2" xfId="5238"/>
    <cellStyle name="Normal 4 3 2 3 2 2 3" xfId="4005"/>
    <cellStyle name="Normal 4 3 2 3 2 3" xfId="2161"/>
    <cellStyle name="Normal 4 3 2 3 2 3 2" xfId="4627"/>
    <cellStyle name="Normal 4 3 2 3 2 4" xfId="3394"/>
    <cellStyle name="Normal 4 3 2 3 3" xfId="1234"/>
    <cellStyle name="Normal 4 3 2 3 3 2" xfId="2469"/>
    <cellStyle name="Normal 4 3 2 3 3 2 2" xfId="4935"/>
    <cellStyle name="Normal 4 3 2 3 3 3" xfId="3702"/>
    <cellStyle name="Normal 4 3 2 3 4" xfId="1858"/>
    <cellStyle name="Normal 4 3 2 3 4 2" xfId="4324"/>
    <cellStyle name="Normal 4 3 2 3 5" xfId="3091"/>
    <cellStyle name="Normal 4 3 2 4" xfId="773"/>
    <cellStyle name="Normal 4 3 2 4 2" xfId="1386"/>
    <cellStyle name="Normal 4 3 2 4 2 2" xfId="2621"/>
    <cellStyle name="Normal 4 3 2 4 2 2 2" xfId="5087"/>
    <cellStyle name="Normal 4 3 2 4 2 3" xfId="3854"/>
    <cellStyle name="Normal 4 3 2 4 3" xfId="2010"/>
    <cellStyle name="Normal 4 3 2 4 3 2" xfId="4476"/>
    <cellStyle name="Normal 4 3 2 4 4" xfId="3243"/>
    <cellStyle name="Normal 4 3 2 5" xfId="1083"/>
    <cellStyle name="Normal 4 3 2 5 2" xfId="2318"/>
    <cellStyle name="Normal 4 3 2 5 2 2" xfId="4784"/>
    <cellStyle name="Normal 4 3 2 5 3" xfId="3551"/>
    <cellStyle name="Normal 4 3 2 6" xfId="1707"/>
    <cellStyle name="Normal 4 3 2 6 2" xfId="4173"/>
    <cellStyle name="Normal 4 3 2 7" xfId="2940"/>
    <cellStyle name="Normal 4 3 3" xfId="433"/>
    <cellStyle name="Normal 4 3 4" xfId="434"/>
    <cellStyle name="Normal 4 3 5" xfId="435"/>
    <cellStyle name="Normal 4 3 6" xfId="430"/>
    <cellStyle name="Normal 4 3 7" xfId="515"/>
    <cellStyle name="Normal 4 3 7 2" xfId="820"/>
    <cellStyle name="Normal 4 3 7 2 2" xfId="1433"/>
    <cellStyle name="Normal 4 3 7 2 2 2" xfId="2668"/>
    <cellStyle name="Normal 4 3 7 2 2 2 2" xfId="5134"/>
    <cellStyle name="Normal 4 3 7 2 2 3" xfId="3901"/>
    <cellStyle name="Normal 4 3 7 2 3" xfId="2057"/>
    <cellStyle name="Normal 4 3 7 2 3 2" xfId="4523"/>
    <cellStyle name="Normal 4 3 7 2 4" xfId="3290"/>
    <cellStyle name="Normal 4 3 7 3" xfId="1130"/>
    <cellStyle name="Normal 4 3 7 3 2" xfId="2365"/>
    <cellStyle name="Normal 4 3 7 3 2 2" xfId="4831"/>
    <cellStyle name="Normal 4 3 7 3 3" xfId="3598"/>
    <cellStyle name="Normal 4 3 7 4" xfId="1754"/>
    <cellStyle name="Normal 4 3 7 4 2" xfId="4220"/>
    <cellStyle name="Normal 4 3 7 5" xfId="2987"/>
    <cellStyle name="Normal 4 3 8" xfId="669"/>
    <cellStyle name="Normal 4 3 8 2" xfId="1282"/>
    <cellStyle name="Normal 4 3 8 2 2" xfId="2517"/>
    <cellStyle name="Normal 4 3 8 2 2 2" xfId="4983"/>
    <cellStyle name="Normal 4 3 8 2 3" xfId="3750"/>
    <cellStyle name="Normal 4 3 8 3" xfId="1906"/>
    <cellStyle name="Normal 4 3 8 3 2" xfId="4372"/>
    <cellStyle name="Normal 4 3 8 4" xfId="3139"/>
    <cellStyle name="Normal 4 3 9" xfId="979"/>
    <cellStyle name="Normal 4 3 9 2" xfId="2214"/>
    <cellStyle name="Normal 4 3 9 2 2" xfId="4680"/>
    <cellStyle name="Normal 4 3 9 3" xfId="3447"/>
    <cellStyle name="Normal 4 4" xfId="436"/>
    <cellStyle name="Normal 4 5" xfId="437"/>
    <cellStyle name="Normal 4 5 2" xfId="438"/>
    <cellStyle name="Normal 4 5 2 2" xfId="620"/>
    <cellStyle name="Normal 4 5 2 2 2" xfId="925"/>
    <cellStyle name="Normal 4 5 2 2 2 2" xfId="1538"/>
    <cellStyle name="Normal 4 5 2 2 2 2 2" xfId="2773"/>
    <cellStyle name="Normal 4 5 2 2 2 2 2 2" xfId="5239"/>
    <cellStyle name="Normal 4 5 2 2 2 2 3" xfId="4006"/>
    <cellStyle name="Normal 4 5 2 2 2 3" xfId="2162"/>
    <cellStyle name="Normal 4 5 2 2 2 3 2" xfId="4628"/>
    <cellStyle name="Normal 4 5 2 2 2 4" xfId="3395"/>
    <cellStyle name="Normal 4 5 2 2 3" xfId="1235"/>
    <cellStyle name="Normal 4 5 2 2 3 2" xfId="2470"/>
    <cellStyle name="Normal 4 5 2 2 3 2 2" xfId="4936"/>
    <cellStyle name="Normal 4 5 2 2 3 3" xfId="3703"/>
    <cellStyle name="Normal 4 5 2 2 4" xfId="1859"/>
    <cellStyle name="Normal 4 5 2 2 4 2" xfId="4325"/>
    <cellStyle name="Normal 4 5 2 2 5" xfId="3092"/>
    <cellStyle name="Normal 4 5 2 3" xfId="774"/>
    <cellStyle name="Normal 4 5 2 3 2" xfId="1387"/>
    <cellStyle name="Normal 4 5 2 3 2 2" xfId="2622"/>
    <cellStyle name="Normal 4 5 2 3 2 2 2" xfId="5088"/>
    <cellStyle name="Normal 4 5 2 3 2 3" xfId="3855"/>
    <cellStyle name="Normal 4 5 2 3 3" xfId="2011"/>
    <cellStyle name="Normal 4 5 2 3 3 2" xfId="4477"/>
    <cellStyle name="Normal 4 5 2 3 4" xfId="3244"/>
    <cellStyle name="Normal 4 5 2 4" xfId="1084"/>
    <cellStyle name="Normal 4 5 2 4 2" xfId="2319"/>
    <cellStyle name="Normal 4 5 2 4 2 2" xfId="4785"/>
    <cellStyle name="Normal 4 5 2 4 3" xfId="3552"/>
    <cellStyle name="Normal 4 5 2 5" xfId="1708"/>
    <cellStyle name="Normal 4 5 2 5 2" xfId="4174"/>
    <cellStyle name="Normal 4 5 2 6" xfId="2941"/>
    <cellStyle name="Normal 4 6" xfId="439"/>
    <cellStyle name="Normal 4 6 2" xfId="621"/>
    <cellStyle name="Normal 4 6 2 2" xfId="926"/>
    <cellStyle name="Normal 4 6 2 2 2" xfId="1539"/>
    <cellStyle name="Normal 4 6 2 2 2 2" xfId="2774"/>
    <cellStyle name="Normal 4 6 2 2 2 2 2" xfId="5240"/>
    <cellStyle name="Normal 4 6 2 2 2 3" xfId="4007"/>
    <cellStyle name="Normal 4 6 2 2 3" xfId="2163"/>
    <cellStyle name="Normal 4 6 2 2 3 2" xfId="4629"/>
    <cellStyle name="Normal 4 6 2 2 4" xfId="3396"/>
    <cellStyle name="Normal 4 6 2 3" xfId="1236"/>
    <cellStyle name="Normal 4 6 2 3 2" xfId="2471"/>
    <cellStyle name="Normal 4 6 2 3 2 2" xfId="4937"/>
    <cellStyle name="Normal 4 6 2 3 3" xfId="3704"/>
    <cellStyle name="Normal 4 6 2 4" xfId="1860"/>
    <cellStyle name="Normal 4 6 2 4 2" xfId="4326"/>
    <cellStyle name="Normal 4 6 2 5" xfId="3093"/>
    <cellStyle name="Normal 4 6 3" xfId="775"/>
    <cellStyle name="Normal 4 6 3 2" xfId="1388"/>
    <cellStyle name="Normal 4 6 3 2 2" xfId="2623"/>
    <cellStyle name="Normal 4 6 3 2 2 2" xfId="5089"/>
    <cellStyle name="Normal 4 6 3 2 3" xfId="3856"/>
    <cellStyle name="Normal 4 6 3 3" xfId="2012"/>
    <cellStyle name="Normal 4 6 3 3 2" xfId="4478"/>
    <cellStyle name="Normal 4 6 3 4" xfId="3245"/>
    <cellStyle name="Normal 4 6 4" xfId="1085"/>
    <cellStyle name="Normal 4 6 4 2" xfId="2320"/>
    <cellStyle name="Normal 4 6 4 2 2" xfId="4786"/>
    <cellStyle name="Normal 4 6 4 3" xfId="3553"/>
    <cellStyle name="Normal 4 6 5" xfId="1709"/>
    <cellStyle name="Normal 4 6 5 2" xfId="4175"/>
    <cellStyle name="Normal 4 6 6" xfId="2942"/>
    <cellStyle name="Normal 4 7" xfId="440"/>
    <cellStyle name="Normal 4 7 2" xfId="622"/>
    <cellStyle name="Normal 4 7 2 2" xfId="927"/>
    <cellStyle name="Normal 4 7 2 2 2" xfId="1540"/>
    <cellStyle name="Normal 4 7 2 2 2 2" xfId="2775"/>
    <cellStyle name="Normal 4 7 2 2 2 2 2" xfId="5241"/>
    <cellStyle name="Normal 4 7 2 2 2 3" xfId="4008"/>
    <cellStyle name="Normal 4 7 2 2 3" xfId="2164"/>
    <cellStyle name="Normal 4 7 2 2 3 2" xfId="4630"/>
    <cellStyle name="Normal 4 7 2 2 4" xfId="3397"/>
    <cellStyle name="Normal 4 7 2 3" xfId="1237"/>
    <cellStyle name="Normal 4 7 2 3 2" xfId="2472"/>
    <cellStyle name="Normal 4 7 2 3 2 2" xfId="4938"/>
    <cellStyle name="Normal 4 7 2 3 3" xfId="3705"/>
    <cellStyle name="Normal 4 7 2 4" xfId="1861"/>
    <cellStyle name="Normal 4 7 2 4 2" xfId="4327"/>
    <cellStyle name="Normal 4 7 2 5" xfId="3094"/>
    <cellStyle name="Normal 4 7 3" xfId="776"/>
    <cellStyle name="Normal 4 7 3 2" xfId="1389"/>
    <cellStyle name="Normal 4 7 3 2 2" xfId="2624"/>
    <cellStyle name="Normal 4 7 3 2 2 2" xfId="5090"/>
    <cellStyle name="Normal 4 7 3 2 3" xfId="3857"/>
    <cellStyle name="Normal 4 7 3 3" xfId="2013"/>
    <cellStyle name="Normal 4 7 3 3 2" xfId="4479"/>
    <cellStyle name="Normal 4 7 3 4" xfId="3246"/>
    <cellStyle name="Normal 4 7 4" xfId="1086"/>
    <cellStyle name="Normal 4 7 4 2" xfId="2321"/>
    <cellStyle name="Normal 4 7 4 2 2" xfId="4787"/>
    <cellStyle name="Normal 4 7 4 3" xfId="3554"/>
    <cellStyle name="Normal 4 7 5" xfId="1710"/>
    <cellStyle name="Normal 4 7 5 2" xfId="4176"/>
    <cellStyle name="Normal 4 7 6" xfId="2943"/>
    <cellStyle name="Normal 4 8" xfId="441"/>
    <cellStyle name="Normal 4 9" xfId="442"/>
    <cellStyle name="Normal 4 9 2" xfId="623"/>
    <cellStyle name="Normal 4 9 2 2" xfId="928"/>
    <cellStyle name="Normal 4 9 2 2 2" xfId="1541"/>
    <cellStyle name="Normal 4 9 2 2 2 2" xfId="2776"/>
    <cellStyle name="Normal 4 9 2 2 2 2 2" xfId="5242"/>
    <cellStyle name="Normal 4 9 2 2 2 3" xfId="4009"/>
    <cellStyle name="Normal 4 9 2 2 3" xfId="2165"/>
    <cellStyle name="Normal 4 9 2 2 3 2" xfId="4631"/>
    <cellStyle name="Normal 4 9 2 2 4" xfId="3398"/>
    <cellStyle name="Normal 4 9 2 3" xfId="1238"/>
    <cellStyle name="Normal 4 9 2 3 2" xfId="2473"/>
    <cellStyle name="Normal 4 9 2 3 2 2" xfId="4939"/>
    <cellStyle name="Normal 4 9 2 3 3" xfId="3706"/>
    <cellStyle name="Normal 4 9 2 4" xfId="1862"/>
    <cellStyle name="Normal 4 9 2 4 2" xfId="4328"/>
    <cellStyle name="Normal 4 9 2 5" xfId="3095"/>
    <cellStyle name="Normal 4 9 3" xfId="777"/>
    <cellStyle name="Normal 4 9 3 2" xfId="1390"/>
    <cellStyle name="Normal 4 9 3 2 2" xfId="2625"/>
    <cellStyle name="Normal 4 9 3 2 2 2" xfId="5091"/>
    <cellStyle name="Normal 4 9 3 2 3" xfId="3858"/>
    <cellStyle name="Normal 4 9 3 3" xfId="2014"/>
    <cellStyle name="Normal 4 9 3 3 2" xfId="4480"/>
    <cellStyle name="Normal 4 9 3 4" xfId="3247"/>
    <cellStyle name="Normal 4 9 4" xfId="1087"/>
    <cellStyle name="Normal 4 9 4 2" xfId="2322"/>
    <cellStyle name="Normal 4 9 4 2 2" xfId="4788"/>
    <cellStyle name="Normal 4 9 4 3" xfId="3555"/>
    <cellStyle name="Normal 4 9 5" xfId="1711"/>
    <cellStyle name="Normal 4 9 5 2" xfId="4177"/>
    <cellStyle name="Normal 4 9 6" xfId="2944"/>
    <cellStyle name="Normal 40" xfId="1578"/>
    <cellStyle name="Normal 40 2" xfId="2813"/>
    <cellStyle name="Normal 40 2 2" xfId="5279"/>
    <cellStyle name="Normal 40 3" xfId="4046"/>
    <cellStyle name="Normal 41" xfId="1579"/>
    <cellStyle name="Normal 41 2" xfId="2814"/>
    <cellStyle name="Normal 41 2 2" xfId="5280"/>
    <cellStyle name="Normal 41 3" xfId="4047"/>
    <cellStyle name="Normal 42" xfId="1580"/>
    <cellStyle name="Normal 42 2" xfId="2815"/>
    <cellStyle name="Normal 42 2 2" xfId="5281"/>
    <cellStyle name="Normal 42 3" xfId="4048"/>
    <cellStyle name="Normal 43" xfId="1581"/>
    <cellStyle name="Normal 43 2" xfId="2816"/>
    <cellStyle name="Normal 43 2 2" xfId="5282"/>
    <cellStyle name="Normal 43 3" xfId="4049"/>
    <cellStyle name="Normal 44" xfId="1582"/>
    <cellStyle name="Normal 44 2" xfId="2817"/>
    <cellStyle name="Normal 44 2 2" xfId="5283"/>
    <cellStyle name="Normal 44 3" xfId="4050"/>
    <cellStyle name="Normal 45" xfId="1583"/>
    <cellStyle name="Normal 45 2" xfId="2818"/>
    <cellStyle name="Normal 45 2 2" xfId="5284"/>
    <cellStyle name="Normal 45 3" xfId="4051"/>
    <cellStyle name="Normal 46" xfId="1584"/>
    <cellStyle name="Normal 46 2" xfId="2819"/>
    <cellStyle name="Normal 46 2 2" xfId="5285"/>
    <cellStyle name="Normal 46 3" xfId="4052"/>
    <cellStyle name="Normal 47" xfId="1585"/>
    <cellStyle name="Normal 47 2" xfId="2820"/>
    <cellStyle name="Normal 47 2 2" xfId="5286"/>
    <cellStyle name="Normal 47 3" xfId="4053"/>
    <cellStyle name="Normal 48" xfId="1587"/>
    <cellStyle name="Normal 49" xfId="1586"/>
    <cellStyle name="Normal 49 2" xfId="4054"/>
    <cellStyle name="Normal 5" xfId="10"/>
    <cellStyle name="Normal 5 2" xfId="33"/>
    <cellStyle name="Normal 5 2 2" xfId="34"/>
    <cellStyle name="Normal 5 2 2 2" xfId="518"/>
    <cellStyle name="Normal 5 2 2 2 2" xfId="823"/>
    <cellStyle name="Normal 5 2 2 2 2 2" xfId="1436"/>
    <cellStyle name="Normal 5 2 2 2 2 2 2" xfId="2671"/>
    <cellStyle name="Normal 5 2 2 2 2 2 2 2" xfId="5137"/>
    <cellStyle name="Normal 5 2 2 2 2 2 3" xfId="3904"/>
    <cellStyle name="Normal 5 2 2 2 2 3" xfId="2060"/>
    <cellStyle name="Normal 5 2 2 2 2 3 2" xfId="4526"/>
    <cellStyle name="Normal 5 2 2 2 2 4" xfId="3293"/>
    <cellStyle name="Normal 5 2 2 2 3" xfId="1133"/>
    <cellStyle name="Normal 5 2 2 2 3 2" xfId="2368"/>
    <cellStyle name="Normal 5 2 2 2 3 2 2" xfId="4834"/>
    <cellStyle name="Normal 5 2 2 2 3 3" xfId="3601"/>
    <cellStyle name="Normal 5 2 2 2 4" xfId="1757"/>
    <cellStyle name="Normal 5 2 2 2 4 2" xfId="4223"/>
    <cellStyle name="Normal 5 2 2 2 5" xfId="2990"/>
    <cellStyle name="Normal 5 2 2 3" xfId="672"/>
    <cellStyle name="Normal 5 2 2 3 2" xfId="1285"/>
    <cellStyle name="Normal 5 2 2 3 2 2" xfId="2520"/>
    <cellStyle name="Normal 5 2 2 3 2 2 2" xfId="4986"/>
    <cellStyle name="Normal 5 2 2 3 2 3" xfId="3753"/>
    <cellStyle name="Normal 5 2 2 3 3" xfId="1909"/>
    <cellStyle name="Normal 5 2 2 3 3 2" xfId="4375"/>
    <cellStyle name="Normal 5 2 2 3 4" xfId="3142"/>
    <cellStyle name="Normal 5 2 2 4" xfId="982"/>
    <cellStyle name="Normal 5 2 2 4 2" xfId="2217"/>
    <cellStyle name="Normal 5 2 2 4 2 2" xfId="4683"/>
    <cellStyle name="Normal 5 2 2 4 3" xfId="3450"/>
    <cellStyle name="Normal 5 2 2 5" xfId="1606"/>
    <cellStyle name="Normal 5 2 2 5 2" xfId="4072"/>
    <cellStyle name="Normal 5 2 2 6" xfId="2839"/>
    <cellStyle name="Normal 5 2 3" xfId="517"/>
    <cellStyle name="Normal 5 2 3 2" xfId="822"/>
    <cellStyle name="Normal 5 2 3 2 2" xfId="1435"/>
    <cellStyle name="Normal 5 2 3 2 2 2" xfId="2670"/>
    <cellStyle name="Normal 5 2 3 2 2 2 2" xfId="5136"/>
    <cellStyle name="Normal 5 2 3 2 2 3" xfId="3903"/>
    <cellStyle name="Normal 5 2 3 2 3" xfId="2059"/>
    <cellStyle name="Normal 5 2 3 2 3 2" xfId="4525"/>
    <cellStyle name="Normal 5 2 3 2 4" xfId="3292"/>
    <cellStyle name="Normal 5 2 3 3" xfId="1132"/>
    <cellStyle name="Normal 5 2 3 3 2" xfId="2367"/>
    <cellStyle name="Normal 5 2 3 3 2 2" xfId="4833"/>
    <cellStyle name="Normal 5 2 3 3 3" xfId="3600"/>
    <cellStyle name="Normal 5 2 3 4" xfId="1756"/>
    <cellStyle name="Normal 5 2 3 4 2" xfId="4222"/>
    <cellStyle name="Normal 5 2 3 5" xfId="2989"/>
    <cellStyle name="Normal 5 2 4" xfId="671"/>
    <cellStyle name="Normal 5 2 4 2" xfId="1284"/>
    <cellStyle name="Normal 5 2 4 2 2" xfId="2519"/>
    <cellStyle name="Normal 5 2 4 2 2 2" xfId="4985"/>
    <cellStyle name="Normal 5 2 4 2 3" xfId="3752"/>
    <cellStyle name="Normal 5 2 4 3" xfId="1908"/>
    <cellStyle name="Normal 5 2 4 3 2" xfId="4374"/>
    <cellStyle name="Normal 5 2 4 4" xfId="3141"/>
    <cellStyle name="Normal 5 2 5" xfId="981"/>
    <cellStyle name="Normal 5 2 5 2" xfId="2216"/>
    <cellStyle name="Normal 5 2 5 2 2" xfId="4682"/>
    <cellStyle name="Normal 5 2 5 3" xfId="3449"/>
    <cellStyle name="Normal 5 2 6" xfId="1605"/>
    <cellStyle name="Normal 5 2 6 2" xfId="4071"/>
    <cellStyle name="Normal 5 2 7" xfId="2838"/>
    <cellStyle name="Normal 5 3" xfId="35"/>
    <cellStyle name="Normal 5 3 2" xfId="519"/>
    <cellStyle name="Normal 5 3 2 2" xfId="824"/>
    <cellStyle name="Normal 5 3 2 2 2" xfId="1437"/>
    <cellStyle name="Normal 5 3 2 2 2 2" xfId="2672"/>
    <cellStyle name="Normal 5 3 2 2 2 2 2" xfId="5138"/>
    <cellStyle name="Normal 5 3 2 2 2 3" xfId="3905"/>
    <cellStyle name="Normal 5 3 2 2 3" xfId="2061"/>
    <cellStyle name="Normal 5 3 2 2 3 2" xfId="4527"/>
    <cellStyle name="Normal 5 3 2 2 4" xfId="3294"/>
    <cellStyle name="Normal 5 3 2 3" xfId="1134"/>
    <cellStyle name="Normal 5 3 2 3 2" xfId="2369"/>
    <cellStyle name="Normal 5 3 2 3 2 2" xfId="4835"/>
    <cellStyle name="Normal 5 3 2 3 3" xfId="3602"/>
    <cellStyle name="Normal 5 3 2 4" xfId="1758"/>
    <cellStyle name="Normal 5 3 2 4 2" xfId="4224"/>
    <cellStyle name="Normal 5 3 2 5" xfId="2991"/>
    <cellStyle name="Normal 5 3 3" xfId="673"/>
    <cellStyle name="Normal 5 3 3 2" xfId="1286"/>
    <cellStyle name="Normal 5 3 3 2 2" xfId="2521"/>
    <cellStyle name="Normal 5 3 3 2 2 2" xfId="4987"/>
    <cellStyle name="Normal 5 3 3 2 3" xfId="3754"/>
    <cellStyle name="Normal 5 3 3 3" xfId="1910"/>
    <cellStyle name="Normal 5 3 3 3 2" xfId="4376"/>
    <cellStyle name="Normal 5 3 3 4" xfId="3143"/>
    <cellStyle name="Normal 5 3 4" xfId="983"/>
    <cellStyle name="Normal 5 3 4 2" xfId="2218"/>
    <cellStyle name="Normal 5 3 4 2 2" xfId="4684"/>
    <cellStyle name="Normal 5 3 4 3" xfId="3451"/>
    <cellStyle name="Normal 5 3 5" xfId="1607"/>
    <cellStyle name="Normal 5 3 5 2" xfId="4073"/>
    <cellStyle name="Normal 5 3 6" xfId="2840"/>
    <cellStyle name="Normal 5 4" xfId="32"/>
    <cellStyle name="Normal 5 4 2" xfId="516"/>
    <cellStyle name="Normal 5 4 2 2" xfId="821"/>
    <cellStyle name="Normal 5 4 2 2 2" xfId="1434"/>
    <cellStyle name="Normal 5 4 2 2 2 2" xfId="2669"/>
    <cellStyle name="Normal 5 4 2 2 2 2 2" xfId="5135"/>
    <cellStyle name="Normal 5 4 2 2 2 3" xfId="3902"/>
    <cellStyle name="Normal 5 4 2 2 3" xfId="2058"/>
    <cellStyle name="Normal 5 4 2 2 3 2" xfId="4524"/>
    <cellStyle name="Normal 5 4 2 2 4" xfId="3291"/>
    <cellStyle name="Normal 5 4 2 3" xfId="1131"/>
    <cellStyle name="Normal 5 4 2 3 2" xfId="2366"/>
    <cellStyle name="Normal 5 4 2 3 2 2" xfId="4832"/>
    <cellStyle name="Normal 5 4 2 3 3" xfId="3599"/>
    <cellStyle name="Normal 5 4 2 4" xfId="1755"/>
    <cellStyle name="Normal 5 4 2 4 2" xfId="4221"/>
    <cellStyle name="Normal 5 4 2 5" xfId="2988"/>
    <cellStyle name="Normal 5 4 3" xfId="670"/>
    <cellStyle name="Normal 5 4 3 2" xfId="1283"/>
    <cellStyle name="Normal 5 4 3 2 2" xfId="2518"/>
    <cellStyle name="Normal 5 4 3 2 2 2" xfId="4984"/>
    <cellStyle name="Normal 5 4 3 2 3" xfId="3751"/>
    <cellStyle name="Normal 5 4 3 3" xfId="1907"/>
    <cellStyle name="Normal 5 4 3 3 2" xfId="4373"/>
    <cellStyle name="Normal 5 4 3 4" xfId="3140"/>
    <cellStyle name="Normal 5 4 4" xfId="980"/>
    <cellStyle name="Normal 5 4 4 2" xfId="2215"/>
    <cellStyle name="Normal 5 4 4 2 2" xfId="4681"/>
    <cellStyle name="Normal 5 4 4 3" xfId="3448"/>
    <cellStyle name="Normal 5 4 5" xfId="1604"/>
    <cellStyle name="Normal 5 4 5 2" xfId="4070"/>
    <cellStyle name="Normal 5 4 6" xfId="2837"/>
    <cellStyle name="Normal 5 5" xfId="504"/>
    <cellStyle name="Normal 5 5 2" xfId="809"/>
    <cellStyle name="Normal 5 5 2 2" xfId="1422"/>
    <cellStyle name="Normal 5 5 2 2 2" xfId="2657"/>
    <cellStyle name="Normal 5 5 2 2 2 2" xfId="5123"/>
    <cellStyle name="Normal 5 5 2 2 3" xfId="3890"/>
    <cellStyle name="Normal 5 5 2 3" xfId="2046"/>
    <cellStyle name="Normal 5 5 2 3 2" xfId="4512"/>
    <cellStyle name="Normal 5 5 2 4" xfId="3279"/>
    <cellStyle name="Normal 5 5 3" xfId="1119"/>
    <cellStyle name="Normal 5 5 3 2" xfId="2354"/>
    <cellStyle name="Normal 5 5 3 2 2" xfId="4820"/>
    <cellStyle name="Normal 5 5 3 3" xfId="3587"/>
    <cellStyle name="Normal 5 5 4" xfId="1743"/>
    <cellStyle name="Normal 5 5 4 2" xfId="4209"/>
    <cellStyle name="Normal 5 5 5" xfId="2976"/>
    <cellStyle name="Normal 5 6" xfId="658"/>
    <cellStyle name="Normal 5 6 2" xfId="1271"/>
    <cellStyle name="Normal 5 6 2 2" xfId="2506"/>
    <cellStyle name="Normal 5 6 2 2 2" xfId="4972"/>
    <cellStyle name="Normal 5 6 2 3" xfId="3739"/>
    <cellStyle name="Normal 5 6 3" xfId="1895"/>
    <cellStyle name="Normal 5 6 3 2" xfId="4361"/>
    <cellStyle name="Normal 5 6 4" xfId="3128"/>
    <cellStyle name="Normal 5 7" xfId="968"/>
    <cellStyle name="Normal 5 7 2" xfId="2203"/>
    <cellStyle name="Normal 5 7 2 2" xfId="4669"/>
    <cellStyle name="Normal 5 7 3" xfId="3436"/>
    <cellStyle name="Normal 5 8" xfId="1592"/>
    <cellStyle name="Normal 5 8 2" xfId="4058"/>
    <cellStyle name="Normal 5 9" xfId="2825"/>
    <cellStyle name="Normal 50" xfId="5287"/>
    <cellStyle name="Normal 6" xfId="11"/>
    <cellStyle name="Normal 6 10" xfId="444"/>
    <cellStyle name="Normal 6 10 2" xfId="624"/>
    <cellStyle name="Normal 6 10 2 2" xfId="929"/>
    <cellStyle name="Normal 6 10 2 2 2" xfId="1542"/>
    <cellStyle name="Normal 6 10 2 2 2 2" xfId="2777"/>
    <cellStyle name="Normal 6 10 2 2 2 2 2" xfId="5243"/>
    <cellStyle name="Normal 6 10 2 2 2 3" xfId="4010"/>
    <cellStyle name="Normal 6 10 2 2 3" xfId="2166"/>
    <cellStyle name="Normal 6 10 2 2 3 2" xfId="4632"/>
    <cellStyle name="Normal 6 10 2 2 4" xfId="3399"/>
    <cellStyle name="Normal 6 10 2 3" xfId="1239"/>
    <cellStyle name="Normal 6 10 2 3 2" xfId="2474"/>
    <cellStyle name="Normal 6 10 2 3 2 2" xfId="4940"/>
    <cellStyle name="Normal 6 10 2 3 3" xfId="3707"/>
    <cellStyle name="Normal 6 10 2 4" xfId="1863"/>
    <cellStyle name="Normal 6 10 2 4 2" xfId="4329"/>
    <cellStyle name="Normal 6 10 2 5" xfId="3096"/>
    <cellStyle name="Normal 6 10 3" xfId="778"/>
    <cellStyle name="Normal 6 10 3 2" xfId="1391"/>
    <cellStyle name="Normal 6 10 3 2 2" xfId="2626"/>
    <cellStyle name="Normal 6 10 3 2 2 2" xfId="5092"/>
    <cellStyle name="Normal 6 10 3 2 3" xfId="3859"/>
    <cellStyle name="Normal 6 10 3 3" xfId="2015"/>
    <cellStyle name="Normal 6 10 3 3 2" xfId="4481"/>
    <cellStyle name="Normal 6 10 3 4" xfId="3248"/>
    <cellStyle name="Normal 6 10 4" xfId="1088"/>
    <cellStyle name="Normal 6 10 4 2" xfId="2323"/>
    <cellStyle name="Normal 6 10 4 2 2" xfId="4789"/>
    <cellStyle name="Normal 6 10 4 3" xfId="3556"/>
    <cellStyle name="Normal 6 10 5" xfId="1712"/>
    <cellStyle name="Normal 6 10 5 2" xfId="4178"/>
    <cellStyle name="Normal 6 10 6" xfId="2945"/>
    <cellStyle name="Normal 6 11" xfId="36"/>
    <cellStyle name="Normal 6 11 2" xfId="520"/>
    <cellStyle name="Normal 6 11 2 2" xfId="825"/>
    <cellStyle name="Normal 6 11 2 2 2" xfId="1438"/>
    <cellStyle name="Normal 6 11 2 2 2 2" xfId="2673"/>
    <cellStyle name="Normal 6 11 2 2 2 2 2" xfId="5139"/>
    <cellStyle name="Normal 6 11 2 2 2 3" xfId="3906"/>
    <cellStyle name="Normal 6 11 2 2 3" xfId="2062"/>
    <cellStyle name="Normal 6 11 2 2 3 2" xfId="4528"/>
    <cellStyle name="Normal 6 11 2 2 4" xfId="3295"/>
    <cellStyle name="Normal 6 11 2 3" xfId="1135"/>
    <cellStyle name="Normal 6 11 2 3 2" xfId="2370"/>
    <cellStyle name="Normal 6 11 2 3 2 2" xfId="4836"/>
    <cellStyle name="Normal 6 11 2 3 3" xfId="3603"/>
    <cellStyle name="Normal 6 11 2 4" xfId="1759"/>
    <cellStyle name="Normal 6 11 2 4 2" xfId="4225"/>
    <cellStyle name="Normal 6 11 2 5" xfId="2992"/>
    <cellStyle name="Normal 6 11 3" xfId="674"/>
    <cellStyle name="Normal 6 11 3 2" xfId="1287"/>
    <cellStyle name="Normal 6 11 3 2 2" xfId="2522"/>
    <cellStyle name="Normal 6 11 3 2 2 2" xfId="4988"/>
    <cellStyle name="Normal 6 11 3 2 3" xfId="3755"/>
    <cellStyle name="Normal 6 11 3 3" xfId="1911"/>
    <cellStyle name="Normal 6 11 3 3 2" xfId="4377"/>
    <cellStyle name="Normal 6 11 3 4" xfId="3144"/>
    <cellStyle name="Normal 6 11 4" xfId="984"/>
    <cellStyle name="Normal 6 11 4 2" xfId="2219"/>
    <cellStyle name="Normal 6 11 4 2 2" xfId="4685"/>
    <cellStyle name="Normal 6 11 4 3" xfId="3452"/>
    <cellStyle name="Normal 6 11 5" xfId="1608"/>
    <cellStyle name="Normal 6 11 5 2" xfId="4074"/>
    <cellStyle name="Normal 6 11 6" xfId="2841"/>
    <cellStyle name="Normal 6 12" xfId="505"/>
    <cellStyle name="Normal 6 12 2" xfId="810"/>
    <cellStyle name="Normal 6 12 2 2" xfId="1423"/>
    <cellStyle name="Normal 6 12 2 2 2" xfId="2658"/>
    <cellStyle name="Normal 6 12 2 2 2 2" xfId="5124"/>
    <cellStyle name="Normal 6 12 2 2 3" xfId="3891"/>
    <cellStyle name="Normal 6 12 2 3" xfId="2047"/>
    <cellStyle name="Normal 6 12 2 3 2" xfId="4513"/>
    <cellStyle name="Normal 6 12 2 4" xfId="3280"/>
    <cellStyle name="Normal 6 12 3" xfId="1120"/>
    <cellStyle name="Normal 6 12 3 2" xfId="2355"/>
    <cellStyle name="Normal 6 12 3 2 2" xfId="4821"/>
    <cellStyle name="Normal 6 12 3 3" xfId="3588"/>
    <cellStyle name="Normal 6 12 4" xfId="1744"/>
    <cellStyle name="Normal 6 12 4 2" xfId="4210"/>
    <cellStyle name="Normal 6 12 5" xfId="2977"/>
    <cellStyle name="Normal 6 13" xfId="659"/>
    <cellStyle name="Normal 6 13 2" xfId="1272"/>
    <cellStyle name="Normal 6 13 2 2" xfId="2507"/>
    <cellStyle name="Normal 6 13 2 2 2" xfId="4973"/>
    <cellStyle name="Normal 6 13 2 3" xfId="3740"/>
    <cellStyle name="Normal 6 13 3" xfId="1896"/>
    <cellStyle name="Normal 6 13 3 2" xfId="4362"/>
    <cellStyle name="Normal 6 13 4" xfId="3129"/>
    <cellStyle name="Normal 6 14" xfId="969"/>
    <cellStyle name="Normal 6 14 2" xfId="2204"/>
    <cellStyle name="Normal 6 14 2 2" xfId="4670"/>
    <cellStyle name="Normal 6 14 3" xfId="3437"/>
    <cellStyle name="Normal 6 15" xfId="1593"/>
    <cellStyle name="Normal 6 15 2" xfId="4059"/>
    <cellStyle name="Normal 6 16" xfId="2826"/>
    <cellStyle name="Normal 6 2" xfId="37"/>
    <cellStyle name="Normal 6 2 2" xfId="38"/>
    <cellStyle name="Normal 6 2 2 2" xfId="522"/>
    <cellStyle name="Normal 6 2 2 2 2" xfId="827"/>
    <cellStyle name="Normal 6 2 2 2 2 2" xfId="1440"/>
    <cellStyle name="Normal 6 2 2 2 2 2 2" xfId="2675"/>
    <cellStyle name="Normal 6 2 2 2 2 2 2 2" xfId="5141"/>
    <cellStyle name="Normal 6 2 2 2 2 2 3" xfId="3908"/>
    <cellStyle name="Normal 6 2 2 2 2 3" xfId="2064"/>
    <cellStyle name="Normal 6 2 2 2 2 3 2" xfId="4530"/>
    <cellStyle name="Normal 6 2 2 2 2 4" xfId="3297"/>
    <cellStyle name="Normal 6 2 2 2 3" xfId="1137"/>
    <cellStyle name="Normal 6 2 2 2 3 2" xfId="2372"/>
    <cellStyle name="Normal 6 2 2 2 3 2 2" xfId="4838"/>
    <cellStyle name="Normal 6 2 2 2 3 3" xfId="3605"/>
    <cellStyle name="Normal 6 2 2 2 4" xfId="1761"/>
    <cellStyle name="Normal 6 2 2 2 4 2" xfId="4227"/>
    <cellStyle name="Normal 6 2 2 2 5" xfId="2994"/>
    <cellStyle name="Normal 6 2 2 3" xfId="676"/>
    <cellStyle name="Normal 6 2 2 3 2" xfId="1289"/>
    <cellStyle name="Normal 6 2 2 3 2 2" xfId="2524"/>
    <cellStyle name="Normal 6 2 2 3 2 2 2" xfId="4990"/>
    <cellStyle name="Normal 6 2 2 3 2 3" xfId="3757"/>
    <cellStyle name="Normal 6 2 2 3 3" xfId="1913"/>
    <cellStyle name="Normal 6 2 2 3 3 2" xfId="4379"/>
    <cellStyle name="Normal 6 2 2 3 4" xfId="3146"/>
    <cellStyle name="Normal 6 2 2 4" xfId="986"/>
    <cellStyle name="Normal 6 2 2 4 2" xfId="2221"/>
    <cellStyle name="Normal 6 2 2 4 2 2" xfId="4687"/>
    <cellStyle name="Normal 6 2 2 4 3" xfId="3454"/>
    <cellStyle name="Normal 6 2 2 5" xfId="1610"/>
    <cellStyle name="Normal 6 2 2 5 2" xfId="4076"/>
    <cellStyle name="Normal 6 2 2 6" xfId="2843"/>
    <cellStyle name="Normal 6 2 3" xfId="521"/>
    <cellStyle name="Normal 6 2 3 2" xfId="826"/>
    <cellStyle name="Normal 6 2 3 2 2" xfId="1439"/>
    <cellStyle name="Normal 6 2 3 2 2 2" xfId="2674"/>
    <cellStyle name="Normal 6 2 3 2 2 2 2" xfId="5140"/>
    <cellStyle name="Normal 6 2 3 2 2 3" xfId="3907"/>
    <cellStyle name="Normal 6 2 3 2 3" xfId="2063"/>
    <cellStyle name="Normal 6 2 3 2 3 2" xfId="4529"/>
    <cellStyle name="Normal 6 2 3 2 4" xfId="3296"/>
    <cellStyle name="Normal 6 2 3 3" xfId="1136"/>
    <cellStyle name="Normal 6 2 3 3 2" xfId="2371"/>
    <cellStyle name="Normal 6 2 3 3 2 2" xfId="4837"/>
    <cellStyle name="Normal 6 2 3 3 3" xfId="3604"/>
    <cellStyle name="Normal 6 2 3 4" xfId="1760"/>
    <cellStyle name="Normal 6 2 3 4 2" xfId="4226"/>
    <cellStyle name="Normal 6 2 3 5" xfId="2993"/>
    <cellStyle name="Normal 6 2 4" xfId="675"/>
    <cellStyle name="Normal 6 2 4 2" xfId="1288"/>
    <cellStyle name="Normal 6 2 4 2 2" xfId="2523"/>
    <cellStyle name="Normal 6 2 4 2 2 2" xfId="4989"/>
    <cellStyle name="Normal 6 2 4 2 3" xfId="3756"/>
    <cellStyle name="Normal 6 2 4 3" xfId="1912"/>
    <cellStyle name="Normal 6 2 4 3 2" xfId="4378"/>
    <cellStyle name="Normal 6 2 4 4" xfId="3145"/>
    <cellStyle name="Normal 6 2 5" xfId="985"/>
    <cellStyle name="Normal 6 2 5 2" xfId="2220"/>
    <cellStyle name="Normal 6 2 5 2 2" xfId="4686"/>
    <cellStyle name="Normal 6 2 5 3" xfId="3453"/>
    <cellStyle name="Normal 6 2 6" xfId="1609"/>
    <cellStyle name="Normal 6 2 6 2" xfId="4075"/>
    <cellStyle name="Normal 6 2 7" xfId="2842"/>
    <cellStyle name="Normal 6 3" xfId="39"/>
    <cellStyle name="Normal 6 3 2" xfId="523"/>
    <cellStyle name="Normal 6 3 2 2" xfId="828"/>
    <cellStyle name="Normal 6 3 2 2 2" xfId="1441"/>
    <cellStyle name="Normal 6 3 2 2 2 2" xfId="2676"/>
    <cellStyle name="Normal 6 3 2 2 2 2 2" xfId="5142"/>
    <cellStyle name="Normal 6 3 2 2 2 3" xfId="3909"/>
    <cellStyle name="Normal 6 3 2 2 3" xfId="2065"/>
    <cellStyle name="Normal 6 3 2 2 3 2" xfId="4531"/>
    <cellStyle name="Normal 6 3 2 2 4" xfId="3298"/>
    <cellStyle name="Normal 6 3 2 3" xfId="1138"/>
    <cellStyle name="Normal 6 3 2 3 2" xfId="2373"/>
    <cellStyle name="Normal 6 3 2 3 2 2" xfId="4839"/>
    <cellStyle name="Normal 6 3 2 3 3" xfId="3606"/>
    <cellStyle name="Normal 6 3 2 4" xfId="1762"/>
    <cellStyle name="Normal 6 3 2 4 2" xfId="4228"/>
    <cellStyle name="Normal 6 3 2 5" xfId="2995"/>
    <cellStyle name="Normal 6 3 3" xfId="677"/>
    <cellStyle name="Normal 6 3 3 2" xfId="1290"/>
    <cellStyle name="Normal 6 3 3 2 2" xfId="2525"/>
    <cellStyle name="Normal 6 3 3 2 2 2" xfId="4991"/>
    <cellStyle name="Normal 6 3 3 2 3" xfId="3758"/>
    <cellStyle name="Normal 6 3 3 3" xfId="1914"/>
    <cellStyle name="Normal 6 3 3 3 2" xfId="4380"/>
    <cellStyle name="Normal 6 3 3 4" xfId="3147"/>
    <cellStyle name="Normal 6 3 4" xfId="987"/>
    <cellStyle name="Normal 6 3 4 2" xfId="2222"/>
    <cellStyle name="Normal 6 3 4 2 2" xfId="4688"/>
    <cellStyle name="Normal 6 3 4 3" xfId="3455"/>
    <cellStyle name="Normal 6 3 5" xfId="1611"/>
    <cellStyle name="Normal 6 3 5 2" xfId="4077"/>
    <cellStyle name="Normal 6 3 6" xfId="2844"/>
    <cellStyle name="Normal 6 4" xfId="445"/>
    <cellStyle name="Normal 6 4 2" xfId="625"/>
    <cellStyle name="Normal 6 4 2 2" xfId="930"/>
    <cellStyle name="Normal 6 4 2 2 2" xfId="1543"/>
    <cellStyle name="Normal 6 4 2 2 2 2" xfId="2778"/>
    <cellStyle name="Normal 6 4 2 2 2 2 2" xfId="5244"/>
    <cellStyle name="Normal 6 4 2 2 2 3" xfId="4011"/>
    <cellStyle name="Normal 6 4 2 2 3" xfId="2167"/>
    <cellStyle name="Normal 6 4 2 2 3 2" xfId="4633"/>
    <cellStyle name="Normal 6 4 2 2 4" xfId="3400"/>
    <cellStyle name="Normal 6 4 2 3" xfId="1240"/>
    <cellStyle name="Normal 6 4 2 3 2" xfId="2475"/>
    <cellStyle name="Normal 6 4 2 3 2 2" xfId="4941"/>
    <cellStyle name="Normal 6 4 2 3 3" xfId="3708"/>
    <cellStyle name="Normal 6 4 2 4" xfId="1864"/>
    <cellStyle name="Normal 6 4 2 4 2" xfId="4330"/>
    <cellStyle name="Normal 6 4 2 5" xfId="3097"/>
    <cellStyle name="Normal 6 4 3" xfId="779"/>
    <cellStyle name="Normal 6 4 3 2" xfId="1392"/>
    <cellStyle name="Normal 6 4 3 2 2" xfId="2627"/>
    <cellStyle name="Normal 6 4 3 2 2 2" xfId="5093"/>
    <cellStyle name="Normal 6 4 3 2 3" xfId="3860"/>
    <cellStyle name="Normal 6 4 3 3" xfId="2016"/>
    <cellStyle name="Normal 6 4 3 3 2" xfId="4482"/>
    <cellStyle name="Normal 6 4 3 4" xfId="3249"/>
    <cellStyle name="Normal 6 4 4" xfId="1089"/>
    <cellStyle name="Normal 6 4 4 2" xfId="2324"/>
    <cellStyle name="Normal 6 4 4 2 2" xfId="4790"/>
    <cellStyle name="Normal 6 4 4 3" xfId="3557"/>
    <cellStyle name="Normal 6 4 5" xfId="1713"/>
    <cellStyle name="Normal 6 4 5 2" xfId="4179"/>
    <cellStyle name="Normal 6 4 6" xfId="2946"/>
    <cellStyle name="Normal 6 5" xfId="446"/>
    <cellStyle name="Normal 6 5 2" xfId="626"/>
    <cellStyle name="Normal 6 5 2 2" xfId="931"/>
    <cellStyle name="Normal 6 5 2 2 2" xfId="1544"/>
    <cellStyle name="Normal 6 5 2 2 2 2" xfId="2779"/>
    <cellStyle name="Normal 6 5 2 2 2 2 2" xfId="5245"/>
    <cellStyle name="Normal 6 5 2 2 2 3" xfId="4012"/>
    <cellStyle name="Normal 6 5 2 2 3" xfId="2168"/>
    <cellStyle name="Normal 6 5 2 2 3 2" xfId="4634"/>
    <cellStyle name="Normal 6 5 2 2 4" xfId="3401"/>
    <cellStyle name="Normal 6 5 2 3" xfId="1241"/>
    <cellStyle name="Normal 6 5 2 3 2" xfId="2476"/>
    <cellStyle name="Normal 6 5 2 3 2 2" xfId="4942"/>
    <cellStyle name="Normal 6 5 2 3 3" xfId="3709"/>
    <cellStyle name="Normal 6 5 2 4" xfId="1865"/>
    <cellStyle name="Normal 6 5 2 4 2" xfId="4331"/>
    <cellStyle name="Normal 6 5 2 5" xfId="3098"/>
    <cellStyle name="Normal 6 5 3" xfId="780"/>
    <cellStyle name="Normal 6 5 3 2" xfId="1393"/>
    <cellStyle name="Normal 6 5 3 2 2" xfId="2628"/>
    <cellStyle name="Normal 6 5 3 2 2 2" xfId="5094"/>
    <cellStyle name="Normal 6 5 3 2 3" xfId="3861"/>
    <cellStyle name="Normal 6 5 3 3" xfId="2017"/>
    <cellStyle name="Normal 6 5 3 3 2" xfId="4483"/>
    <cellStyle name="Normal 6 5 3 4" xfId="3250"/>
    <cellStyle name="Normal 6 5 4" xfId="1090"/>
    <cellStyle name="Normal 6 5 4 2" xfId="2325"/>
    <cellStyle name="Normal 6 5 4 2 2" xfId="4791"/>
    <cellStyle name="Normal 6 5 4 3" xfId="3558"/>
    <cellStyle name="Normal 6 5 5" xfId="1714"/>
    <cellStyle name="Normal 6 5 5 2" xfId="4180"/>
    <cellStyle name="Normal 6 5 6" xfId="2947"/>
    <cellStyle name="Normal 6 6" xfId="447"/>
    <cellStyle name="Normal 6 6 2" xfId="627"/>
    <cellStyle name="Normal 6 6 2 2" xfId="932"/>
    <cellStyle name="Normal 6 6 2 2 2" xfId="1545"/>
    <cellStyle name="Normal 6 6 2 2 2 2" xfId="2780"/>
    <cellStyle name="Normal 6 6 2 2 2 2 2" xfId="5246"/>
    <cellStyle name="Normal 6 6 2 2 2 3" xfId="4013"/>
    <cellStyle name="Normal 6 6 2 2 3" xfId="2169"/>
    <cellStyle name="Normal 6 6 2 2 3 2" xfId="4635"/>
    <cellStyle name="Normal 6 6 2 2 4" xfId="3402"/>
    <cellStyle name="Normal 6 6 2 3" xfId="1242"/>
    <cellStyle name="Normal 6 6 2 3 2" xfId="2477"/>
    <cellStyle name="Normal 6 6 2 3 2 2" xfId="4943"/>
    <cellStyle name="Normal 6 6 2 3 3" xfId="3710"/>
    <cellStyle name="Normal 6 6 2 4" xfId="1866"/>
    <cellStyle name="Normal 6 6 2 4 2" xfId="4332"/>
    <cellStyle name="Normal 6 6 2 5" xfId="3099"/>
    <cellStyle name="Normal 6 6 3" xfId="781"/>
    <cellStyle name="Normal 6 6 3 2" xfId="1394"/>
    <cellStyle name="Normal 6 6 3 2 2" xfId="2629"/>
    <cellStyle name="Normal 6 6 3 2 2 2" xfId="5095"/>
    <cellStyle name="Normal 6 6 3 2 3" xfId="3862"/>
    <cellStyle name="Normal 6 6 3 3" xfId="2018"/>
    <cellStyle name="Normal 6 6 3 3 2" xfId="4484"/>
    <cellStyle name="Normal 6 6 3 4" xfId="3251"/>
    <cellStyle name="Normal 6 6 4" xfId="1091"/>
    <cellStyle name="Normal 6 6 4 2" xfId="2326"/>
    <cellStyle name="Normal 6 6 4 2 2" xfId="4792"/>
    <cellStyle name="Normal 6 6 4 3" xfId="3559"/>
    <cellStyle name="Normal 6 6 5" xfId="1715"/>
    <cellStyle name="Normal 6 6 5 2" xfId="4181"/>
    <cellStyle name="Normal 6 6 6" xfId="2948"/>
    <cellStyle name="Normal 6 7" xfId="448"/>
    <cellStyle name="Normal 6 7 2" xfId="628"/>
    <cellStyle name="Normal 6 7 2 2" xfId="933"/>
    <cellStyle name="Normal 6 7 2 2 2" xfId="1546"/>
    <cellStyle name="Normal 6 7 2 2 2 2" xfId="2781"/>
    <cellStyle name="Normal 6 7 2 2 2 2 2" xfId="5247"/>
    <cellStyle name="Normal 6 7 2 2 2 3" xfId="4014"/>
    <cellStyle name="Normal 6 7 2 2 3" xfId="2170"/>
    <cellStyle name="Normal 6 7 2 2 3 2" xfId="4636"/>
    <cellStyle name="Normal 6 7 2 2 4" xfId="3403"/>
    <cellStyle name="Normal 6 7 2 3" xfId="1243"/>
    <cellStyle name="Normal 6 7 2 3 2" xfId="2478"/>
    <cellStyle name="Normal 6 7 2 3 2 2" xfId="4944"/>
    <cellStyle name="Normal 6 7 2 3 3" xfId="3711"/>
    <cellStyle name="Normal 6 7 2 4" xfId="1867"/>
    <cellStyle name="Normal 6 7 2 4 2" xfId="4333"/>
    <cellStyle name="Normal 6 7 2 5" xfId="3100"/>
    <cellStyle name="Normal 6 7 3" xfId="782"/>
    <cellStyle name="Normal 6 7 3 2" xfId="1395"/>
    <cellStyle name="Normal 6 7 3 2 2" xfId="2630"/>
    <cellStyle name="Normal 6 7 3 2 2 2" xfId="5096"/>
    <cellStyle name="Normal 6 7 3 2 3" xfId="3863"/>
    <cellStyle name="Normal 6 7 3 3" xfId="2019"/>
    <cellStyle name="Normal 6 7 3 3 2" xfId="4485"/>
    <cellStyle name="Normal 6 7 3 4" xfId="3252"/>
    <cellStyle name="Normal 6 7 4" xfId="1092"/>
    <cellStyle name="Normal 6 7 4 2" xfId="2327"/>
    <cellStyle name="Normal 6 7 4 2 2" xfId="4793"/>
    <cellStyle name="Normal 6 7 4 3" xfId="3560"/>
    <cellStyle name="Normal 6 7 5" xfId="1716"/>
    <cellStyle name="Normal 6 7 5 2" xfId="4182"/>
    <cellStyle name="Normal 6 7 6" xfId="2949"/>
    <cellStyle name="Normal 6 8" xfId="449"/>
    <cellStyle name="Normal 6 8 2" xfId="629"/>
    <cellStyle name="Normal 6 8 2 2" xfId="934"/>
    <cellStyle name="Normal 6 8 2 2 2" xfId="1547"/>
    <cellStyle name="Normal 6 8 2 2 2 2" xfId="2782"/>
    <cellStyle name="Normal 6 8 2 2 2 2 2" xfId="5248"/>
    <cellStyle name="Normal 6 8 2 2 2 3" xfId="4015"/>
    <cellStyle name="Normal 6 8 2 2 3" xfId="2171"/>
    <cellStyle name="Normal 6 8 2 2 3 2" xfId="4637"/>
    <cellStyle name="Normal 6 8 2 2 4" xfId="3404"/>
    <cellStyle name="Normal 6 8 2 3" xfId="1244"/>
    <cellStyle name="Normal 6 8 2 3 2" xfId="2479"/>
    <cellStyle name="Normal 6 8 2 3 2 2" xfId="4945"/>
    <cellStyle name="Normal 6 8 2 3 3" xfId="3712"/>
    <cellStyle name="Normal 6 8 2 4" xfId="1868"/>
    <cellStyle name="Normal 6 8 2 4 2" xfId="4334"/>
    <cellStyle name="Normal 6 8 2 5" xfId="3101"/>
    <cellStyle name="Normal 6 8 3" xfId="783"/>
    <cellStyle name="Normal 6 8 3 2" xfId="1396"/>
    <cellStyle name="Normal 6 8 3 2 2" xfId="2631"/>
    <cellStyle name="Normal 6 8 3 2 2 2" xfId="5097"/>
    <cellStyle name="Normal 6 8 3 2 3" xfId="3864"/>
    <cellStyle name="Normal 6 8 3 3" xfId="2020"/>
    <cellStyle name="Normal 6 8 3 3 2" xfId="4486"/>
    <cellStyle name="Normal 6 8 3 4" xfId="3253"/>
    <cellStyle name="Normal 6 8 4" xfId="1093"/>
    <cellStyle name="Normal 6 8 4 2" xfId="2328"/>
    <cellStyle name="Normal 6 8 4 2 2" xfId="4794"/>
    <cellStyle name="Normal 6 8 4 3" xfId="3561"/>
    <cellStyle name="Normal 6 8 5" xfId="1717"/>
    <cellStyle name="Normal 6 8 5 2" xfId="4183"/>
    <cellStyle name="Normal 6 8 6" xfId="2950"/>
    <cellStyle name="Normal 6 9" xfId="450"/>
    <cellStyle name="Normal 6 9 2" xfId="630"/>
    <cellStyle name="Normal 6 9 2 2" xfId="935"/>
    <cellStyle name="Normal 6 9 2 2 2" xfId="1548"/>
    <cellStyle name="Normal 6 9 2 2 2 2" xfId="2783"/>
    <cellStyle name="Normal 6 9 2 2 2 2 2" xfId="5249"/>
    <cellStyle name="Normal 6 9 2 2 2 3" xfId="4016"/>
    <cellStyle name="Normal 6 9 2 2 3" xfId="2172"/>
    <cellStyle name="Normal 6 9 2 2 3 2" xfId="4638"/>
    <cellStyle name="Normal 6 9 2 2 4" xfId="3405"/>
    <cellStyle name="Normal 6 9 2 3" xfId="1245"/>
    <cellStyle name="Normal 6 9 2 3 2" xfId="2480"/>
    <cellStyle name="Normal 6 9 2 3 2 2" xfId="4946"/>
    <cellStyle name="Normal 6 9 2 3 3" xfId="3713"/>
    <cellStyle name="Normal 6 9 2 4" xfId="1869"/>
    <cellStyle name="Normal 6 9 2 4 2" xfId="4335"/>
    <cellStyle name="Normal 6 9 2 5" xfId="3102"/>
    <cellStyle name="Normal 6 9 3" xfId="784"/>
    <cellStyle name="Normal 6 9 3 2" xfId="1397"/>
    <cellStyle name="Normal 6 9 3 2 2" xfId="2632"/>
    <cellStyle name="Normal 6 9 3 2 2 2" xfId="5098"/>
    <cellStyle name="Normal 6 9 3 2 3" xfId="3865"/>
    <cellStyle name="Normal 6 9 3 3" xfId="2021"/>
    <cellStyle name="Normal 6 9 3 3 2" xfId="4487"/>
    <cellStyle name="Normal 6 9 3 4" xfId="3254"/>
    <cellStyle name="Normal 6 9 4" xfId="1094"/>
    <cellStyle name="Normal 6 9 4 2" xfId="2329"/>
    <cellStyle name="Normal 6 9 4 2 2" xfId="4795"/>
    <cellStyle name="Normal 6 9 4 3" xfId="3562"/>
    <cellStyle name="Normal 6 9 5" xfId="1718"/>
    <cellStyle name="Normal 6 9 5 2" xfId="4184"/>
    <cellStyle name="Normal 6 9 6" xfId="2951"/>
    <cellStyle name="Normal 7" xfId="12"/>
    <cellStyle name="Normal 7 10" xfId="452"/>
    <cellStyle name="Normal 7 11" xfId="451"/>
    <cellStyle name="Normal 7 12" xfId="40"/>
    <cellStyle name="Normal 7 12 2" xfId="524"/>
    <cellStyle name="Normal 7 12 2 2" xfId="829"/>
    <cellStyle name="Normal 7 12 2 2 2" xfId="1442"/>
    <cellStyle name="Normal 7 12 2 2 2 2" xfId="2677"/>
    <cellStyle name="Normal 7 12 2 2 2 2 2" xfId="5143"/>
    <cellStyle name="Normal 7 12 2 2 2 3" xfId="3910"/>
    <cellStyle name="Normal 7 12 2 2 3" xfId="2066"/>
    <cellStyle name="Normal 7 12 2 2 3 2" xfId="4532"/>
    <cellStyle name="Normal 7 12 2 2 4" xfId="3299"/>
    <cellStyle name="Normal 7 12 2 3" xfId="1139"/>
    <cellStyle name="Normal 7 12 2 3 2" xfId="2374"/>
    <cellStyle name="Normal 7 12 2 3 2 2" xfId="4840"/>
    <cellStyle name="Normal 7 12 2 3 3" xfId="3607"/>
    <cellStyle name="Normal 7 12 2 4" xfId="1763"/>
    <cellStyle name="Normal 7 12 2 4 2" xfId="4229"/>
    <cellStyle name="Normal 7 12 2 5" xfId="2996"/>
    <cellStyle name="Normal 7 12 3" xfId="678"/>
    <cellStyle name="Normal 7 12 3 2" xfId="1291"/>
    <cellStyle name="Normal 7 12 3 2 2" xfId="2526"/>
    <cellStyle name="Normal 7 12 3 2 2 2" xfId="4992"/>
    <cellStyle name="Normal 7 12 3 2 3" xfId="3759"/>
    <cellStyle name="Normal 7 12 3 3" xfId="1915"/>
    <cellStyle name="Normal 7 12 3 3 2" xfId="4381"/>
    <cellStyle name="Normal 7 12 3 4" xfId="3148"/>
    <cellStyle name="Normal 7 12 4" xfId="988"/>
    <cellStyle name="Normal 7 12 4 2" xfId="2223"/>
    <cellStyle name="Normal 7 12 4 2 2" xfId="4689"/>
    <cellStyle name="Normal 7 12 4 3" xfId="3456"/>
    <cellStyle name="Normal 7 12 5" xfId="1612"/>
    <cellStyle name="Normal 7 12 5 2" xfId="4078"/>
    <cellStyle name="Normal 7 12 6" xfId="2845"/>
    <cellStyle name="Normal 7 13" xfId="506"/>
    <cellStyle name="Normal 7 13 2" xfId="811"/>
    <cellStyle name="Normal 7 13 2 2" xfId="1424"/>
    <cellStyle name="Normal 7 13 2 2 2" xfId="2659"/>
    <cellStyle name="Normal 7 13 2 2 2 2" xfId="5125"/>
    <cellStyle name="Normal 7 13 2 2 3" xfId="3892"/>
    <cellStyle name="Normal 7 13 2 3" xfId="2048"/>
    <cellStyle name="Normal 7 13 2 3 2" xfId="4514"/>
    <cellStyle name="Normal 7 13 2 4" xfId="3281"/>
    <cellStyle name="Normal 7 13 3" xfId="1121"/>
    <cellStyle name="Normal 7 13 3 2" xfId="2356"/>
    <cellStyle name="Normal 7 13 3 2 2" xfId="4822"/>
    <cellStyle name="Normal 7 13 3 3" xfId="3589"/>
    <cellStyle name="Normal 7 13 4" xfId="1745"/>
    <cellStyle name="Normal 7 13 4 2" xfId="4211"/>
    <cellStyle name="Normal 7 13 5" xfId="2978"/>
    <cellStyle name="Normal 7 14" xfId="660"/>
    <cellStyle name="Normal 7 14 2" xfId="1273"/>
    <cellStyle name="Normal 7 14 2 2" xfId="2508"/>
    <cellStyle name="Normal 7 14 2 2 2" xfId="4974"/>
    <cellStyle name="Normal 7 14 2 3" xfId="3741"/>
    <cellStyle name="Normal 7 14 3" xfId="1897"/>
    <cellStyle name="Normal 7 14 3 2" xfId="4363"/>
    <cellStyle name="Normal 7 14 4" xfId="3130"/>
    <cellStyle name="Normal 7 15" xfId="970"/>
    <cellStyle name="Normal 7 15 2" xfId="2205"/>
    <cellStyle name="Normal 7 15 2 2" xfId="4671"/>
    <cellStyle name="Normal 7 15 3" xfId="3438"/>
    <cellStyle name="Normal 7 16" xfId="1594"/>
    <cellStyle name="Normal 7 16 2" xfId="4060"/>
    <cellStyle name="Normal 7 17" xfId="2827"/>
    <cellStyle name="Normal 7 2" xfId="453"/>
    <cellStyle name="Normal 7 2 10" xfId="785"/>
    <cellStyle name="Normal 7 2 10 2" xfId="1398"/>
    <cellStyle name="Normal 7 2 10 2 2" xfId="2633"/>
    <cellStyle name="Normal 7 2 10 2 2 2" xfId="5099"/>
    <cellStyle name="Normal 7 2 10 2 3" xfId="3866"/>
    <cellStyle name="Normal 7 2 10 3" xfId="2022"/>
    <cellStyle name="Normal 7 2 10 3 2" xfId="4488"/>
    <cellStyle name="Normal 7 2 10 4" xfId="3255"/>
    <cellStyle name="Normal 7 2 11" xfId="1095"/>
    <cellStyle name="Normal 7 2 11 2" xfId="2330"/>
    <cellStyle name="Normal 7 2 11 2 2" xfId="4796"/>
    <cellStyle name="Normal 7 2 11 3" xfId="3563"/>
    <cellStyle name="Normal 7 2 12" xfId="1719"/>
    <cellStyle name="Normal 7 2 12 2" xfId="4185"/>
    <cellStyle name="Normal 7 2 13" xfId="2952"/>
    <cellStyle name="Normal 7 2 2" xfId="454"/>
    <cellStyle name="Normal 7 2 2 2" xfId="455"/>
    <cellStyle name="Normal 7 2 2 2 2" xfId="456"/>
    <cellStyle name="Normal 7 2 2 2 2 2" xfId="457"/>
    <cellStyle name="Normal 7 2 2 2 2 2 2" xfId="633"/>
    <cellStyle name="Normal 7 2 2 2 2 2 2 2" xfId="938"/>
    <cellStyle name="Normal 7 2 2 2 2 2 2 2 2" xfId="1551"/>
    <cellStyle name="Normal 7 2 2 2 2 2 2 2 2 2" xfId="2786"/>
    <cellStyle name="Normal 7 2 2 2 2 2 2 2 2 2 2" xfId="5252"/>
    <cellStyle name="Normal 7 2 2 2 2 2 2 2 2 3" xfId="4019"/>
    <cellStyle name="Normal 7 2 2 2 2 2 2 2 3" xfId="2175"/>
    <cellStyle name="Normal 7 2 2 2 2 2 2 2 3 2" xfId="4641"/>
    <cellStyle name="Normal 7 2 2 2 2 2 2 2 4" xfId="3408"/>
    <cellStyle name="Normal 7 2 2 2 2 2 2 3" xfId="1248"/>
    <cellStyle name="Normal 7 2 2 2 2 2 2 3 2" xfId="2483"/>
    <cellStyle name="Normal 7 2 2 2 2 2 2 3 2 2" xfId="4949"/>
    <cellStyle name="Normal 7 2 2 2 2 2 2 3 3" xfId="3716"/>
    <cellStyle name="Normal 7 2 2 2 2 2 2 4" xfId="1872"/>
    <cellStyle name="Normal 7 2 2 2 2 2 2 4 2" xfId="4338"/>
    <cellStyle name="Normal 7 2 2 2 2 2 2 5" xfId="3105"/>
    <cellStyle name="Normal 7 2 2 2 2 2 3" xfId="787"/>
    <cellStyle name="Normal 7 2 2 2 2 2 3 2" xfId="1400"/>
    <cellStyle name="Normal 7 2 2 2 2 2 3 2 2" xfId="2635"/>
    <cellStyle name="Normal 7 2 2 2 2 2 3 2 2 2" xfId="5101"/>
    <cellStyle name="Normal 7 2 2 2 2 2 3 2 3" xfId="3868"/>
    <cellStyle name="Normal 7 2 2 2 2 2 3 3" xfId="2024"/>
    <cellStyle name="Normal 7 2 2 2 2 2 3 3 2" xfId="4490"/>
    <cellStyle name="Normal 7 2 2 2 2 2 3 4" xfId="3257"/>
    <cellStyle name="Normal 7 2 2 2 2 2 4" xfId="1097"/>
    <cellStyle name="Normal 7 2 2 2 2 2 4 2" xfId="2332"/>
    <cellStyle name="Normal 7 2 2 2 2 2 4 2 2" xfId="4798"/>
    <cellStyle name="Normal 7 2 2 2 2 2 4 3" xfId="3565"/>
    <cellStyle name="Normal 7 2 2 2 2 2 5" xfId="1721"/>
    <cellStyle name="Normal 7 2 2 2 2 2 5 2" xfId="4187"/>
    <cellStyle name="Normal 7 2 2 2 2 2 6" xfId="2954"/>
    <cellStyle name="Normal 7 2 2 2 3" xfId="458"/>
    <cellStyle name="Normal 7 2 2 2 3 2" xfId="634"/>
    <cellStyle name="Normal 7 2 2 2 3 2 2" xfId="939"/>
    <cellStyle name="Normal 7 2 2 2 3 2 2 2" xfId="1552"/>
    <cellStyle name="Normal 7 2 2 2 3 2 2 2 2" xfId="2787"/>
    <cellStyle name="Normal 7 2 2 2 3 2 2 2 2 2" xfId="5253"/>
    <cellStyle name="Normal 7 2 2 2 3 2 2 2 3" xfId="4020"/>
    <cellStyle name="Normal 7 2 2 2 3 2 2 3" xfId="2176"/>
    <cellStyle name="Normal 7 2 2 2 3 2 2 3 2" xfId="4642"/>
    <cellStyle name="Normal 7 2 2 2 3 2 2 4" xfId="3409"/>
    <cellStyle name="Normal 7 2 2 2 3 2 3" xfId="1249"/>
    <cellStyle name="Normal 7 2 2 2 3 2 3 2" xfId="2484"/>
    <cellStyle name="Normal 7 2 2 2 3 2 3 2 2" xfId="4950"/>
    <cellStyle name="Normal 7 2 2 2 3 2 3 3" xfId="3717"/>
    <cellStyle name="Normal 7 2 2 2 3 2 4" xfId="1873"/>
    <cellStyle name="Normal 7 2 2 2 3 2 4 2" xfId="4339"/>
    <cellStyle name="Normal 7 2 2 2 3 2 5" xfId="3106"/>
    <cellStyle name="Normal 7 2 2 2 3 3" xfId="788"/>
    <cellStyle name="Normal 7 2 2 2 3 3 2" xfId="1401"/>
    <cellStyle name="Normal 7 2 2 2 3 3 2 2" xfId="2636"/>
    <cellStyle name="Normal 7 2 2 2 3 3 2 2 2" xfId="5102"/>
    <cellStyle name="Normal 7 2 2 2 3 3 2 3" xfId="3869"/>
    <cellStyle name="Normal 7 2 2 2 3 3 3" xfId="2025"/>
    <cellStyle name="Normal 7 2 2 2 3 3 3 2" xfId="4491"/>
    <cellStyle name="Normal 7 2 2 2 3 3 4" xfId="3258"/>
    <cellStyle name="Normal 7 2 2 2 3 4" xfId="1098"/>
    <cellStyle name="Normal 7 2 2 2 3 4 2" xfId="2333"/>
    <cellStyle name="Normal 7 2 2 2 3 4 2 2" xfId="4799"/>
    <cellStyle name="Normal 7 2 2 2 3 4 3" xfId="3566"/>
    <cellStyle name="Normal 7 2 2 2 3 5" xfId="1722"/>
    <cellStyle name="Normal 7 2 2 2 3 5 2" xfId="4188"/>
    <cellStyle name="Normal 7 2 2 2 3 6" xfId="2955"/>
    <cellStyle name="Normal 7 2 2 2 4" xfId="632"/>
    <cellStyle name="Normal 7 2 2 2 4 2" xfId="937"/>
    <cellStyle name="Normal 7 2 2 2 4 2 2" xfId="1550"/>
    <cellStyle name="Normal 7 2 2 2 4 2 2 2" xfId="2785"/>
    <cellStyle name="Normal 7 2 2 2 4 2 2 2 2" xfId="5251"/>
    <cellStyle name="Normal 7 2 2 2 4 2 2 3" xfId="4018"/>
    <cellStyle name="Normal 7 2 2 2 4 2 3" xfId="2174"/>
    <cellStyle name="Normal 7 2 2 2 4 2 3 2" xfId="4640"/>
    <cellStyle name="Normal 7 2 2 2 4 2 4" xfId="3407"/>
    <cellStyle name="Normal 7 2 2 2 4 3" xfId="1247"/>
    <cellStyle name="Normal 7 2 2 2 4 3 2" xfId="2482"/>
    <cellStyle name="Normal 7 2 2 2 4 3 2 2" xfId="4948"/>
    <cellStyle name="Normal 7 2 2 2 4 3 3" xfId="3715"/>
    <cellStyle name="Normal 7 2 2 2 4 4" xfId="1871"/>
    <cellStyle name="Normal 7 2 2 2 4 4 2" xfId="4337"/>
    <cellStyle name="Normal 7 2 2 2 4 5" xfId="3104"/>
    <cellStyle name="Normal 7 2 2 2 5" xfId="786"/>
    <cellStyle name="Normal 7 2 2 2 5 2" xfId="1399"/>
    <cellStyle name="Normal 7 2 2 2 5 2 2" xfId="2634"/>
    <cellStyle name="Normal 7 2 2 2 5 2 2 2" xfId="5100"/>
    <cellStyle name="Normal 7 2 2 2 5 2 3" xfId="3867"/>
    <cellStyle name="Normal 7 2 2 2 5 3" xfId="2023"/>
    <cellStyle name="Normal 7 2 2 2 5 3 2" xfId="4489"/>
    <cellStyle name="Normal 7 2 2 2 5 4" xfId="3256"/>
    <cellStyle name="Normal 7 2 2 2 6" xfId="1096"/>
    <cellStyle name="Normal 7 2 2 2 6 2" xfId="2331"/>
    <cellStyle name="Normal 7 2 2 2 6 2 2" xfId="4797"/>
    <cellStyle name="Normal 7 2 2 2 6 3" xfId="3564"/>
    <cellStyle name="Normal 7 2 2 2 7" xfId="1720"/>
    <cellStyle name="Normal 7 2 2 2 7 2" xfId="4186"/>
    <cellStyle name="Normal 7 2 2 2 8" xfId="2953"/>
    <cellStyle name="Normal 7 2 2 3" xfId="459"/>
    <cellStyle name="Normal 7 2 2 3 2" xfId="460"/>
    <cellStyle name="Normal 7 2 2 3 3" xfId="635"/>
    <cellStyle name="Normal 7 2 2 3 3 2" xfId="940"/>
    <cellStyle name="Normal 7 2 2 3 3 2 2" xfId="1553"/>
    <cellStyle name="Normal 7 2 2 3 3 2 2 2" xfId="2788"/>
    <cellStyle name="Normal 7 2 2 3 3 2 2 2 2" xfId="5254"/>
    <cellStyle name="Normal 7 2 2 3 3 2 2 3" xfId="4021"/>
    <cellStyle name="Normal 7 2 2 3 3 2 3" xfId="2177"/>
    <cellStyle name="Normal 7 2 2 3 3 2 3 2" xfId="4643"/>
    <cellStyle name="Normal 7 2 2 3 3 2 4" xfId="3410"/>
    <cellStyle name="Normal 7 2 2 3 3 3" xfId="1250"/>
    <cellStyle name="Normal 7 2 2 3 3 3 2" xfId="2485"/>
    <cellStyle name="Normal 7 2 2 3 3 3 2 2" xfId="4951"/>
    <cellStyle name="Normal 7 2 2 3 3 3 3" xfId="3718"/>
    <cellStyle name="Normal 7 2 2 3 3 4" xfId="1874"/>
    <cellStyle name="Normal 7 2 2 3 3 4 2" xfId="4340"/>
    <cellStyle name="Normal 7 2 2 3 3 5" xfId="3107"/>
    <cellStyle name="Normal 7 2 2 3 4" xfId="789"/>
    <cellStyle name="Normal 7 2 2 3 4 2" xfId="1402"/>
    <cellStyle name="Normal 7 2 2 3 4 2 2" xfId="2637"/>
    <cellStyle name="Normal 7 2 2 3 4 2 2 2" xfId="5103"/>
    <cellStyle name="Normal 7 2 2 3 4 2 3" xfId="3870"/>
    <cellStyle name="Normal 7 2 2 3 4 3" xfId="2026"/>
    <cellStyle name="Normal 7 2 2 3 4 3 2" xfId="4492"/>
    <cellStyle name="Normal 7 2 2 3 4 4" xfId="3259"/>
    <cellStyle name="Normal 7 2 2 3 5" xfId="1099"/>
    <cellStyle name="Normal 7 2 2 3 5 2" xfId="2334"/>
    <cellStyle name="Normal 7 2 2 3 5 2 2" xfId="4800"/>
    <cellStyle name="Normal 7 2 2 3 5 3" xfId="3567"/>
    <cellStyle name="Normal 7 2 2 3 6" xfId="1723"/>
    <cellStyle name="Normal 7 2 2 3 6 2" xfId="4189"/>
    <cellStyle name="Normal 7 2 2 3 7" xfId="2956"/>
    <cellStyle name="Normal 7 2 3" xfId="461"/>
    <cellStyle name="Normal 7 2 3 2" xfId="636"/>
    <cellStyle name="Normal 7 2 3 2 2" xfId="941"/>
    <cellStyle name="Normal 7 2 3 2 2 2" xfId="1554"/>
    <cellStyle name="Normal 7 2 3 2 2 2 2" xfId="2789"/>
    <cellStyle name="Normal 7 2 3 2 2 2 2 2" xfId="5255"/>
    <cellStyle name="Normal 7 2 3 2 2 2 3" xfId="4022"/>
    <cellStyle name="Normal 7 2 3 2 2 3" xfId="2178"/>
    <cellStyle name="Normal 7 2 3 2 2 3 2" xfId="4644"/>
    <cellStyle name="Normal 7 2 3 2 2 4" xfId="3411"/>
    <cellStyle name="Normal 7 2 3 2 3" xfId="1251"/>
    <cellStyle name="Normal 7 2 3 2 3 2" xfId="2486"/>
    <cellStyle name="Normal 7 2 3 2 3 2 2" xfId="4952"/>
    <cellStyle name="Normal 7 2 3 2 3 3" xfId="3719"/>
    <cellStyle name="Normal 7 2 3 2 4" xfId="1875"/>
    <cellStyle name="Normal 7 2 3 2 4 2" xfId="4341"/>
    <cellStyle name="Normal 7 2 3 2 5" xfId="3108"/>
    <cellStyle name="Normal 7 2 3 3" xfId="790"/>
    <cellStyle name="Normal 7 2 3 3 2" xfId="1403"/>
    <cellStyle name="Normal 7 2 3 3 2 2" xfId="2638"/>
    <cellStyle name="Normal 7 2 3 3 2 2 2" xfId="5104"/>
    <cellStyle name="Normal 7 2 3 3 2 3" xfId="3871"/>
    <cellStyle name="Normal 7 2 3 3 3" xfId="2027"/>
    <cellStyle name="Normal 7 2 3 3 3 2" xfId="4493"/>
    <cellStyle name="Normal 7 2 3 3 4" xfId="3260"/>
    <cellStyle name="Normal 7 2 3 4" xfId="1100"/>
    <cellStyle name="Normal 7 2 3 4 2" xfId="2335"/>
    <cellStyle name="Normal 7 2 3 4 2 2" xfId="4801"/>
    <cellStyle name="Normal 7 2 3 4 3" xfId="3568"/>
    <cellStyle name="Normal 7 2 3 5" xfId="1724"/>
    <cellStyle name="Normal 7 2 3 5 2" xfId="4190"/>
    <cellStyle name="Normal 7 2 3 6" xfId="2957"/>
    <cellStyle name="Normal 7 2 4" xfId="462"/>
    <cellStyle name="Normal 7 2 4 2" xfId="637"/>
    <cellStyle name="Normal 7 2 4 2 2" xfId="942"/>
    <cellStyle name="Normal 7 2 4 2 2 2" xfId="1555"/>
    <cellStyle name="Normal 7 2 4 2 2 2 2" xfId="2790"/>
    <cellStyle name="Normal 7 2 4 2 2 2 2 2" xfId="5256"/>
    <cellStyle name="Normal 7 2 4 2 2 2 3" xfId="4023"/>
    <cellStyle name="Normal 7 2 4 2 2 3" xfId="2179"/>
    <cellStyle name="Normal 7 2 4 2 2 3 2" xfId="4645"/>
    <cellStyle name="Normal 7 2 4 2 2 4" xfId="3412"/>
    <cellStyle name="Normal 7 2 4 2 3" xfId="1252"/>
    <cellStyle name="Normal 7 2 4 2 3 2" xfId="2487"/>
    <cellStyle name="Normal 7 2 4 2 3 2 2" xfId="4953"/>
    <cellStyle name="Normal 7 2 4 2 3 3" xfId="3720"/>
    <cellStyle name="Normal 7 2 4 2 4" xfId="1876"/>
    <cellStyle name="Normal 7 2 4 2 4 2" xfId="4342"/>
    <cellStyle name="Normal 7 2 4 2 5" xfId="3109"/>
    <cellStyle name="Normal 7 2 4 3" xfId="791"/>
    <cellStyle name="Normal 7 2 4 3 2" xfId="1404"/>
    <cellStyle name="Normal 7 2 4 3 2 2" xfId="2639"/>
    <cellStyle name="Normal 7 2 4 3 2 2 2" xfId="5105"/>
    <cellStyle name="Normal 7 2 4 3 2 3" xfId="3872"/>
    <cellStyle name="Normal 7 2 4 3 3" xfId="2028"/>
    <cellStyle name="Normal 7 2 4 3 3 2" xfId="4494"/>
    <cellStyle name="Normal 7 2 4 3 4" xfId="3261"/>
    <cellStyle name="Normal 7 2 4 4" xfId="1101"/>
    <cellStyle name="Normal 7 2 4 4 2" xfId="2336"/>
    <cellStyle name="Normal 7 2 4 4 2 2" xfId="4802"/>
    <cellStyle name="Normal 7 2 4 4 3" xfId="3569"/>
    <cellStyle name="Normal 7 2 4 5" xfId="1725"/>
    <cellStyle name="Normal 7 2 4 5 2" xfId="4191"/>
    <cellStyle name="Normal 7 2 4 6" xfId="2958"/>
    <cellStyle name="Normal 7 2 5" xfId="463"/>
    <cellStyle name="Normal 7 2 5 2" xfId="638"/>
    <cellStyle name="Normal 7 2 5 2 2" xfId="943"/>
    <cellStyle name="Normal 7 2 5 2 2 2" xfId="1556"/>
    <cellStyle name="Normal 7 2 5 2 2 2 2" xfId="2791"/>
    <cellStyle name="Normal 7 2 5 2 2 2 2 2" xfId="5257"/>
    <cellStyle name="Normal 7 2 5 2 2 2 3" xfId="4024"/>
    <cellStyle name="Normal 7 2 5 2 2 3" xfId="2180"/>
    <cellStyle name="Normal 7 2 5 2 2 3 2" xfId="4646"/>
    <cellStyle name="Normal 7 2 5 2 2 4" xfId="3413"/>
    <cellStyle name="Normal 7 2 5 2 3" xfId="1253"/>
    <cellStyle name="Normal 7 2 5 2 3 2" xfId="2488"/>
    <cellStyle name="Normal 7 2 5 2 3 2 2" xfId="4954"/>
    <cellStyle name="Normal 7 2 5 2 3 3" xfId="3721"/>
    <cellStyle name="Normal 7 2 5 2 4" xfId="1877"/>
    <cellStyle name="Normal 7 2 5 2 4 2" xfId="4343"/>
    <cellStyle name="Normal 7 2 5 2 5" xfId="3110"/>
    <cellStyle name="Normal 7 2 5 3" xfId="792"/>
    <cellStyle name="Normal 7 2 5 3 2" xfId="1405"/>
    <cellStyle name="Normal 7 2 5 3 2 2" xfId="2640"/>
    <cellStyle name="Normal 7 2 5 3 2 2 2" xfId="5106"/>
    <cellStyle name="Normal 7 2 5 3 2 3" xfId="3873"/>
    <cellStyle name="Normal 7 2 5 3 3" xfId="2029"/>
    <cellStyle name="Normal 7 2 5 3 3 2" xfId="4495"/>
    <cellStyle name="Normal 7 2 5 3 4" xfId="3262"/>
    <cellStyle name="Normal 7 2 5 4" xfId="1102"/>
    <cellStyle name="Normal 7 2 5 4 2" xfId="2337"/>
    <cellStyle name="Normal 7 2 5 4 2 2" xfId="4803"/>
    <cellStyle name="Normal 7 2 5 4 3" xfId="3570"/>
    <cellStyle name="Normal 7 2 5 5" xfId="1726"/>
    <cellStyle name="Normal 7 2 5 5 2" xfId="4192"/>
    <cellStyle name="Normal 7 2 5 6" xfId="2959"/>
    <cellStyle name="Normal 7 2 6" xfId="464"/>
    <cellStyle name="Normal 7 2 6 2" xfId="639"/>
    <cellStyle name="Normal 7 2 6 2 2" xfId="944"/>
    <cellStyle name="Normal 7 2 6 2 2 2" xfId="1557"/>
    <cellStyle name="Normal 7 2 6 2 2 2 2" xfId="2792"/>
    <cellStyle name="Normal 7 2 6 2 2 2 2 2" xfId="5258"/>
    <cellStyle name="Normal 7 2 6 2 2 2 3" xfId="4025"/>
    <cellStyle name="Normal 7 2 6 2 2 3" xfId="2181"/>
    <cellStyle name="Normal 7 2 6 2 2 3 2" xfId="4647"/>
    <cellStyle name="Normal 7 2 6 2 2 4" xfId="3414"/>
    <cellStyle name="Normal 7 2 6 2 3" xfId="1254"/>
    <cellStyle name="Normal 7 2 6 2 3 2" xfId="2489"/>
    <cellStyle name="Normal 7 2 6 2 3 2 2" xfId="4955"/>
    <cellStyle name="Normal 7 2 6 2 3 3" xfId="3722"/>
    <cellStyle name="Normal 7 2 6 2 4" xfId="1878"/>
    <cellStyle name="Normal 7 2 6 2 4 2" xfId="4344"/>
    <cellStyle name="Normal 7 2 6 2 5" xfId="3111"/>
    <cellStyle name="Normal 7 2 6 3" xfId="793"/>
    <cellStyle name="Normal 7 2 6 3 2" xfId="1406"/>
    <cellStyle name="Normal 7 2 6 3 2 2" xfId="2641"/>
    <cellStyle name="Normal 7 2 6 3 2 2 2" xfId="5107"/>
    <cellStyle name="Normal 7 2 6 3 2 3" xfId="3874"/>
    <cellStyle name="Normal 7 2 6 3 3" xfId="2030"/>
    <cellStyle name="Normal 7 2 6 3 3 2" xfId="4496"/>
    <cellStyle name="Normal 7 2 6 3 4" xfId="3263"/>
    <cellStyle name="Normal 7 2 6 4" xfId="1103"/>
    <cellStyle name="Normal 7 2 6 4 2" xfId="2338"/>
    <cellStyle name="Normal 7 2 6 4 2 2" xfId="4804"/>
    <cellStyle name="Normal 7 2 6 4 3" xfId="3571"/>
    <cellStyle name="Normal 7 2 6 5" xfId="1727"/>
    <cellStyle name="Normal 7 2 6 5 2" xfId="4193"/>
    <cellStyle name="Normal 7 2 6 6" xfId="2960"/>
    <cellStyle name="Normal 7 2 7" xfId="465"/>
    <cellStyle name="Normal 7 2 7 2" xfId="466"/>
    <cellStyle name="Normal 7 2 7 2 2" xfId="640"/>
    <cellStyle name="Normal 7 2 7 2 2 2" xfId="945"/>
    <cellStyle name="Normal 7 2 7 2 2 2 2" xfId="1558"/>
    <cellStyle name="Normal 7 2 7 2 2 2 2 2" xfId="2793"/>
    <cellStyle name="Normal 7 2 7 2 2 2 2 2 2" xfId="5259"/>
    <cellStyle name="Normal 7 2 7 2 2 2 2 3" xfId="4026"/>
    <cellStyle name="Normal 7 2 7 2 2 2 3" xfId="2182"/>
    <cellStyle name="Normal 7 2 7 2 2 2 3 2" xfId="4648"/>
    <cellStyle name="Normal 7 2 7 2 2 2 4" xfId="3415"/>
    <cellStyle name="Normal 7 2 7 2 2 3" xfId="1255"/>
    <cellStyle name="Normal 7 2 7 2 2 3 2" xfId="2490"/>
    <cellStyle name="Normal 7 2 7 2 2 3 2 2" xfId="4956"/>
    <cellStyle name="Normal 7 2 7 2 2 3 3" xfId="3723"/>
    <cellStyle name="Normal 7 2 7 2 2 4" xfId="1879"/>
    <cellStyle name="Normal 7 2 7 2 2 4 2" xfId="4345"/>
    <cellStyle name="Normal 7 2 7 2 2 5" xfId="3112"/>
    <cellStyle name="Normal 7 2 7 2 3" xfId="794"/>
    <cellStyle name="Normal 7 2 7 2 3 2" xfId="1407"/>
    <cellStyle name="Normal 7 2 7 2 3 2 2" xfId="2642"/>
    <cellStyle name="Normal 7 2 7 2 3 2 2 2" xfId="5108"/>
    <cellStyle name="Normal 7 2 7 2 3 2 3" xfId="3875"/>
    <cellStyle name="Normal 7 2 7 2 3 3" xfId="2031"/>
    <cellStyle name="Normal 7 2 7 2 3 3 2" xfId="4497"/>
    <cellStyle name="Normal 7 2 7 2 3 4" xfId="3264"/>
    <cellStyle name="Normal 7 2 7 2 4" xfId="1104"/>
    <cellStyle name="Normal 7 2 7 2 4 2" xfId="2339"/>
    <cellStyle name="Normal 7 2 7 2 4 2 2" xfId="4805"/>
    <cellStyle name="Normal 7 2 7 2 4 3" xfId="3572"/>
    <cellStyle name="Normal 7 2 7 2 5" xfId="1728"/>
    <cellStyle name="Normal 7 2 7 2 5 2" xfId="4194"/>
    <cellStyle name="Normal 7 2 7 2 6" xfId="2961"/>
    <cellStyle name="Normal 7 2 8" xfId="467"/>
    <cellStyle name="Normal 7 2 8 2" xfId="641"/>
    <cellStyle name="Normal 7 2 8 2 2" xfId="946"/>
    <cellStyle name="Normal 7 2 8 2 2 2" xfId="1559"/>
    <cellStyle name="Normal 7 2 8 2 2 2 2" xfId="2794"/>
    <cellStyle name="Normal 7 2 8 2 2 2 2 2" xfId="5260"/>
    <cellStyle name="Normal 7 2 8 2 2 2 3" xfId="4027"/>
    <cellStyle name="Normal 7 2 8 2 2 3" xfId="2183"/>
    <cellStyle name="Normal 7 2 8 2 2 3 2" xfId="4649"/>
    <cellStyle name="Normal 7 2 8 2 2 4" xfId="3416"/>
    <cellStyle name="Normal 7 2 8 2 3" xfId="1256"/>
    <cellStyle name="Normal 7 2 8 2 3 2" xfId="2491"/>
    <cellStyle name="Normal 7 2 8 2 3 2 2" xfId="4957"/>
    <cellStyle name="Normal 7 2 8 2 3 3" xfId="3724"/>
    <cellStyle name="Normal 7 2 8 2 4" xfId="1880"/>
    <cellStyle name="Normal 7 2 8 2 4 2" xfId="4346"/>
    <cellStyle name="Normal 7 2 8 2 5" xfId="3113"/>
    <cellStyle name="Normal 7 2 8 3" xfId="795"/>
    <cellStyle name="Normal 7 2 8 3 2" xfId="1408"/>
    <cellStyle name="Normal 7 2 8 3 2 2" xfId="2643"/>
    <cellStyle name="Normal 7 2 8 3 2 2 2" xfId="5109"/>
    <cellStyle name="Normal 7 2 8 3 2 3" xfId="3876"/>
    <cellStyle name="Normal 7 2 8 3 3" xfId="2032"/>
    <cellStyle name="Normal 7 2 8 3 3 2" xfId="4498"/>
    <cellStyle name="Normal 7 2 8 3 4" xfId="3265"/>
    <cellStyle name="Normal 7 2 8 4" xfId="1105"/>
    <cellStyle name="Normal 7 2 8 4 2" xfId="2340"/>
    <cellStyle name="Normal 7 2 8 4 2 2" xfId="4806"/>
    <cellStyle name="Normal 7 2 8 4 3" xfId="3573"/>
    <cellStyle name="Normal 7 2 8 5" xfId="1729"/>
    <cellStyle name="Normal 7 2 8 5 2" xfId="4195"/>
    <cellStyle name="Normal 7 2 8 6" xfId="2962"/>
    <cellStyle name="Normal 7 2 9" xfId="631"/>
    <cellStyle name="Normal 7 2 9 2" xfId="936"/>
    <cellStyle name="Normal 7 2 9 2 2" xfId="1549"/>
    <cellStyle name="Normal 7 2 9 2 2 2" xfId="2784"/>
    <cellStyle name="Normal 7 2 9 2 2 2 2" xfId="5250"/>
    <cellStyle name="Normal 7 2 9 2 2 3" xfId="4017"/>
    <cellStyle name="Normal 7 2 9 2 3" xfId="2173"/>
    <cellStyle name="Normal 7 2 9 2 3 2" xfId="4639"/>
    <cellStyle name="Normal 7 2 9 2 4" xfId="3406"/>
    <cellStyle name="Normal 7 2 9 3" xfId="1246"/>
    <cellStyle name="Normal 7 2 9 3 2" xfId="2481"/>
    <cellStyle name="Normal 7 2 9 3 2 2" xfId="4947"/>
    <cellStyle name="Normal 7 2 9 3 3" xfId="3714"/>
    <cellStyle name="Normal 7 2 9 4" xfId="1870"/>
    <cellStyle name="Normal 7 2 9 4 2" xfId="4336"/>
    <cellStyle name="Normal 7 2 9 5" xfId="3103"/>
    <cellStyle name="Normal 7 3" xfId="468"/>
    <cellStyle name="Normal 7 3 2" xfId="469"/>
    <cellStyle name="Normal 7 3 2 2" xfId="470"/>
    <cellStyle name="Normal 7 3 2 2 2" xfId="471"/>
    <cellStyle name="Normal 7 3 2 2 3" xfId="642"/>
    <cellStyle name="Normal 7 3 2 2 3 2" xfId="947"/>
    <cellStyle name="Normal 7 3 2 2 3 2 2" xfId="1560"/>
    <cellStyle name="Normal 7 3 2 2 3 2 2 2" xfId="2795"/>
    <cellStyle name="Normal 7 3 2 2 3 2 2 2 2" xfId="5261"/>
    <cellStyle name="Normal 7 3 2 2 3 2 2 3" xfId="4028"/>
    <cellStyle name="Normal 7 3 2 2 3 2 3" xfId="2184"/>
    <cellStyle name="Normal 7 3 2 2 3 2 3 2" xfId="4650"/>
    <cellStyle name="Normal 7 3 2 2 3 2 4" xfId="3417"/>
    <cellStyle name="Normal 7 3 2 2 3 3" xfId="1257"/>
    <cellStyle name="Normal 7 3 2 2 3 3 2" xfId="2492"/>
    <cellStyle name="Normal 7 3 2 2 3 3 2 2" xfId="4958"/>
    <cellStyle name="Normal 7 3 2 2 3 3 3" xfId="3725"/>
    <cellStyle name="Normal 7 3 2 2 3 4" xfId="1881"/>
    <cellStyle name="Normal 7 3 2 2 3 4 2" xfId="4347"/>
    <cellStyle name="Normal 7 3 2 2 3 5" xfId="3114"/>
    <cellStyle name="Normal 7 3 2 2 4" xfId="796"/>
    <cellStyle name="Normal 7 3 2 2 4 2" xfId="1409"/>
    <cellStyle name="Normal 7 3 2 2 4 2 2" xfId="2644"/>
    <cellStyle name="Normal 7 3 2 2 4 2 2 2" xfId="5110"/>
    <cellStyle name="Normal 7 3 2 2 4 2 3" xfId="3877"/>
    <cellStyle name="Normal 7 3 2 2 4 3" xfId="2033"/>
    <cellStyle name="Normal 7 3 2 2 4 3 2" xfId="4499"/>
    <cellStyle name="Normal 7 3 2 2 4 4" xfId="3266"/>
    <cellStyle name="Normal 7 3 2 2 5" xfId="1106"/>
    <cellStyle name="Normal 7 3 2 2 5 2" xfId="2341"/>
    <cellStyle name="Normal 7 3 2 2 5 2 2" xfId="4807"/>
    <cellStyle name="Normal 7 3 2 2 5 3" xfId="3574"/>
    <cellStyle name="Normal 7 3 2 2 6" xfId="1730"/>
    <cellStyle name="Normal 7 3 2 2 6 2" xfId="4196"/>
    <cellStyle name="Normal 7 3 2 2 7" xfId="2963"/>
    <cellStyle name="Normal 7 3 2 3" xfId="472"/>
    <cellStyle name="Normal 7 3 3" xfId="473"/>
    <cellStyle name="Normal 7 3 3 2" xfId="474"/>
    <cellStyle name="Normal 7 3 3 2 2" xfId="643"/>
    <cellStyle name="Normal 7 3 3 2 2 2" xfId="948"/>
    <cellStyle name="Normal 7 3 3 2 2 2 2" xfId="1561"/>
    <cellStyle name="Normal 7 3 3 2 2 2 2 2" xfId="2796"/>
    <cellStyle name="Normal 7 3 3 2 2 2 2 2 2" xfId="5262"/>
    <cellStyle name="Normal 7 3 3 2 2 2 2 3" xfId="4029"/>
    <cellStyle name="Normal 7 3 3 2 2 2 3" xfId="2185"/>
    <cellStyle name="Normal 7 3 3 2 2 2 3 2" xfId="4651"/>
    <cellStyle name="Normal 7 3 3 2 2 2 4" xfId="3418"/>
    <cellStyle name="Normal 7 3 3 2 2 3" xfId="1258"/>
    <cellStyle name="Normal 7 3 3 2 2 3 2" xfId="2493"/>
    <cellStyle name="Normal 7 3 3 2 2 3 2 2" xfId="4959"/>
    <cellStyle name="Normal 7 3 3 2 2 3 3" xfId="3726"/>
    <cellStyle name="Normal 7 3 3 2 2 4" xfId="1882"/>
    <cellStyle name="Normal 7 3 3 2 2 4 2" xfId="4348"/>
    <cellStyle name="Normal 7 3 3 2 2 5" xfId="3115"/>
    <cellStyle name="Normal 7 3 3 2 3" xfId="797"/>
    <cellStyle name="Normal 7 3 3 2 3 2" xfId="1410"/>
    <cellStyle name="Normal 7 3 3 2 3 2 2" xfId="2645"/>
    <cellStyle name="Normal 7 3 3 2 3 2 2 2" xfId="5111"/>
    <cellStyle name="Normal 7 3 3 2 3 2 3" xfId="3878"/>
    <cellStyle name="Normal 7 3 3 2 3 3" xfId="2034"/>
    <cellStyle name="Normal 7 3 3 2 3 3 2" xfId="4500"/>
    <cellStyle name="Normal 7 3 3 2 3 4" xfId="3267"/>
    <cellStyle name="Normal 7 3 3 2 4" xfId="1107"/>
    <cellStyle name="Normal 7 3 3 2 4 2" xfId="2342"/>
    <cellStyle name="Normal 7 3 3 2 4 2 2" xfId="4808"/>
    <cellStyle name="Normal 7 3 3 2 4 3" xfId="3575"/>
    <cellStyle name="Normal 7 3 3 2 5" xfId="1731"/>
    <cellStyle name="Normal 7 3 3 2 5 2" xfId="4197"/>
    <cellStyle name="Normal 7 3 3 2 6" xfId="2964"/>
    <cellStyle name="Normal 7 3 4" xfId="475"/>
    <cellStyle name="Normal 7 3 5" xfId="476"/>
    <cellStyle name="Normal 7 3 5 2" xfId="644"/>
    <cellStyle name="Normal 7 3 5 2 2" xfId="949"/>
    <cellStyle name="Normal 7 3 5 2 2 2" xfId="1562"/>
    <cellStyle name="Normal 7 3 5 2 2 2 2" xfId="2797"/>
    <cellStyle name="Normal 7 3 5 2 2 2 2 2" xfId="5263"/>
    <cellStyle name="Normal 7 3 5 2 2 2 3" xfId="4030"/>
    <cellStyle name="Normal 7 3 5 2 2 3" xfId="2186"/>
    <cellStyle name="Normal 7 3 5 2 2 3 2" xfId="4652"/>
    <cellStyle name="Normal 7 3 5 2 2 4" xfId="3419"/>
    <cellStyle name="Normal 7 3 5 2 3" xfId="1259"/>
    <cellStyle name="Normal 7 3 5 2 3 2" xfId="2494"/>
    <cellStyle name="Normal 7 3 5 2 3 2 2" xfId="4960"/>
    <cellStyle name="Normal 7 3 5 2 3 3" xfId="3727"/>
    <cellStyle name="Normal 7 3 5 2 4" xfId="1883"/>
    <cellStyle name="Normal 7 3 5 2 4 2" xfId="4349"/>
    <cellStyle name="Normal 7 3 5 2 5" xfId="3116"/>
    <cellStyle name="Normal 7 3 5 3" xfId="798"/>
    <cellStyle name="Normal 7 3 5 3 2" xfId="1411"/>
    <cellStyle name="Normal 7 3 5 3 2 2" xfId="2646"/>
    <cellStyle name="Normal 7 3 5 3 2 2 2" xfId="5112"/>
    <cellStyle name="Normal 7 3 5 3 2 3" xfId="3879"/>
    <cellStyle name="Normal 7 3 5 3 3" xfId="2035"/>
    <cellStyle name="Normal 7 3 5 3 3 2" xfId="4501"/>
    <cellStyle name="Normal 7 3 5 3 4" xfId="3268"/>
    <cellStyle name="Normal 7 3 5 4" xfId="1108"/>
    <cellStyle name="Normal 7 3 5 4 2" xfId="2343"/>
    <cellStyle name="Normal 7 3 5 4 2 2" xfId="4809"/>
    <cellStyle name="Normal 7 3 5 4 3" xfId="3576"/>
    <cellStyle name="Normal 7 3 5 5" xfId="1732"/>
    <cellStyle name="Normal 7 3 5 5 2" xfId="4198"/>
    <cellStyle name="Normal 7 3 5 6" xfId="2965"/>
    <cellStyle name="Normal 7 4" xfId="477"/>
    <cellStyle name="Normal 7 4 2" xfId="478"/>
    <cellStyle name="Normal 7 4 3" xfId="479"/>
    <cellStyle name="Normal 7 5" xfId="63"/>
    <cellStyle name="Normal 7 5 2" xfId="481"/>
    <cellStyle name="Normal 7 5 3" xfId="482"/>
    <cellStyle name="Normal 7 5 4" xfId="480"/>
    <cellStyle name="Normal 7 5 5" xfId="533"/>
    <cellStyle name="Normal 7 5 5 2" xfId="838"/>
    <cellStyle name="Normal 7 5 5 2 2" xfId="1451"/>
    <cellStyle name="Normal 7 5 5 2 2 2" xfId="2686"/>
    <cellStyle name="Normal 7 5 5 2 2 2 2" xfId="5152"/>
    <cellStyle name="Normal 7 5 5 2 2 3" xfId="3919"/>
    <cellStyle name="Normal 7 5 5 2 3" xfId="2075"/>
    <cellStyle name="Normal 7 5 5 2 3 2" xfId="4541"/>
    <cellStyle name="Normal 7 5 5 2 4" xfId="3308"/>
    <cellStyle name="Normal 7 5 5 3" xfId="1148"/>
    <cellStyle name="Normal 7 5 5 3 2" xfId="2383"/>
    <cellStyle name="Normal 7 5 5 3 2 2" xfId="4849"/>
    <cellStyle name="Normal 7 5 5 3 3" xfId="3616"/>
    <cellStyle name="Normal 7 5 5 4" xfId="1772"/>
    <cellStyle name="Normal 7 5 5 4 2" xfId="4238"/>
    <cellStyle name="Normal 7 5 5 5" xfId="3005"/>
    <cellStyle name="Normal 7 5 6" xfId="687"/>
    <cellStyle name="Normal 7 5 6 2" xfId="1300"/>
    <cellStyle name="Normal 7 5 6 2 2" xfId="2535"/>
    <cellStyle name="Normal 7 5 6 2 2 2" xfId="5001"/>
    <cellStyle name="Normal 7 5 6 2 3" xfId="3768"/>
    <cellStyle name="Normal 7 5 6 3" xfId="1924"/>
    <cellStyle name="Normal 7 5 6 3 2" xfId="4390"/>
    <cellStyle name="Normal 7 5 6 4" xfId="3157"/>
    <cellStyle name="Normal 7 5 7" xfId="997"/>
    <cellStyle name="Normal 7 5 7 2" xfId="2232"/>
    <cellStyle name="Normal 7 5 7 2 2" xfId="4698"/>
    <cellStyle name="Normal 7 5 7 3" xfId="3465"/>
    <cellStyle name="Normal 7 5 8" xfId="1621"/>
    <cellStyle name="Normal 7 5 8 2" xfId="4087"/>
    <cellStyle name="Normal 7 5 9" xfId="2854"/>
    <cellStyle name="Normal 7 6" xfId="483"/>
    <cellStyle name="Normal 7 7" xfId="484"/>
    <cellStyle name="Normal 7 7 2" xfId="485"/>
    <cellStyle name="Normal 7 7 3" xfId="645"/>
    <cellStyle name="Normal 7 7 3 2" xfId="950"/>
    <cellStyle name="Normal 7 7 3 2 2" xfId="1563"/>
    <cellStyle name="Normal 7 7 3 2 2 2" xfId="2798"/>
    <cellStyle name="Normal 7 7 3 2 2 2 2" xfId="5264"/>
    <cellStyle name="Normal 7 7 3 2 2 3" xfId="4031"/>
    <cellStyle name="Normal 7 7 3 2 3" xfId="2187"/>
    <cellStyle name="Normal 7 7 3 2 3 2" xfId="4653"/>
    <cellStyle name="Normal 7 7 3 2 4" xfId="3420"/>
    <cellStyle name="Normal 7 7 3 3" xfId="1260"/>
    <cellStyle name="Normal 7 7 3 3 2" xfId="2495"/>
    <cellStyle name="Normal 7 7 3 3 2 2" xfId="4961"/>
    <cellStyle name="Normal 7 7 3 3 3" xfId="3728"/>
    <cellStyle name="Normal 7 7 3 4" xfId="1884"/>
    <cellStyle name="Normal 7 7 3 4 2" xfId="4350"/>
    <cellStyle name="Normal 7 7 3 5" xfId="3117"/>
    <cellStyle name="Normal 7 7 4" xfId="799"/>
    <cellStyle name="Normal 7 7 4 2" xfId="1412"/>
    <cellStyle name="Normal 7 7 4 2 2" xfId="2647"/>
    <cellStyle name="Normal 7 7 4 2 2 2" xfId="5113"/>
    <cellStyle name="Normal 7 7 4 2 3" xfId="3880"/>
    <cellStyle name="Normal 7 7 4 3" xfId="2036"/>
    <cellStyle name="Normal 7 7 4 3 2" xfId="4502"/>
    <cellStyle name="Normal 7 7 4 4" xfId="3269"/>
    <cellStyle name="Normal 7 7 5" xfId="1109"/>
    <cellStyle name="Normal 7 7 5 2" xfId="2344"/>
    <cellStyle name="Normal 7 7 5 2 2" xfId="4810"/>
    <cellStyle name="Normal 7 7 5 3" xfId="3577"/>
    <cellStyle name="Normal 7 7 6" xfId="1733"/>
    <cellStyle name="Normal 7 7 6 2" xfId="4199"/>
    <cellStyle name="Normal 7 7 7" xfId="2966"/>
    <cellStyle name="Normal 7 8" xfId="486"/>
    <cellStyle name="Normal 7 9" xfId="487"/>
    <cellStyle name="Normal 8" xfId="13"/>
    <cellStyle name="Normal 8 10" xfId="2828"/>
    <cellStyle name="Normal 8 2" xfId="489"/>
    <cellStyle name="Normal 8 2 2" xfId="490"/>
    <cellStyle name="Normal 8 2 2 2" xfId="491"/>
    <cellStyle name="Normal 8 2 2 2 2" xfId="646"/>
    <cellStyle name="Normal 8 2 2 2 2 2" xfId="951"/>
    <cellStyle name="Normal 8 2 2 2 2 2 2" xfId="1564"/>
    <cellStyle name="Normal 8 2 2 2 2 2 2 2" xfId="2799"/>
    <cellStyle name="Normal 8 2 2 2 2 2 2 2 2" xfId="5265"/>
    <cellStyle name="Normal 8 2 2 2 2 2 2 3" xfId="4032"/>
    <cellStyle name="Normal 8 2 2 2 2 2 3" xfId="2188"/>
    <cellStyle name="Normal 8 2 2 2 2 2 3 2" xfId="4654"/>
    <cellStyle name="Normal 8 2 2 2 2 2 4" xfId="3421"/>
    <cellStyle name="Normal 8 2 2 2 2 3" xfId="1261"/>
    <cellStyle name="Normal 8 2 2 2 2 3 2" xfId="2496"/>
    <cellStyle name="Normal 8 2 2 2 2 3 2 2" xfId="4962"/>
    <cellStyle name="Normal 8 2 2 2 2 3 3" xfId="3729"/>
    <cellStyle name="Normal 8 2 2 2 2 4" xfId="1885"/>
    <cellStyle name="Normal 8 2 2 2 2 4 2" xfId="4351"/>
    <cellStyle name="Normal 8 2 2 2 2 5" xfId="3118"/>
    <cellStyle name="Normal 8 2 2 2 3" xfId="800"/>
    <cellStyle name="Normal 8 2 2 2 3 2" xfId="1413"/>
    <cellStyle name="Normal 8 2 2 2 3 2 2" xfId="2648"/>
    <cellStyle name="Normal 8 2 2 2 3 2 2 2" xfId="5114"/>
    <cellStyle name="Normal 8 2 2 2 3 2 3" xfId="3881"/>
    <cellStyle name="Normal 8 2 2 2 3 3" xfId="2037"/>
    <cellStyle name="Normal 8 2 2 2 3 3 2" xfId="4503"/>
    <cellStyle name="Normal 8 2 2 2 3 4" xfId="3270"/>
    <cellStyle name="Normal 8 2 2 2 4" xfId="1110"/>
    <cellStyle name="Normal 8 2 2 2 4 2" xfId="2345"/>
    <cellStyle name="Normal 8 2 2 2 4 2 2" xfId="4811"/>
    <cellStyle name="Normal 8 2 2 2 4 3" xfId="3578"/>
    <cellStyle name="Normal 8 2 2 2 5" xfId="1734"/>
    <cellStyle name="Normal 8 2 2 2 5 2" xfId="4200"/>
    <cellStyle name="Normal 8 2 2 2 6" xfId="2967"/>
    <cellStyle name="Normal 8 2 3" xfId="492"/>
    <cellStyle name="Normal 8 2 3 2" xfId="647"/>
    <cellStyle name="Normal 8 2 3 2 2" xfId="952"/>
    <cellStyle name="Normal 8 2 3 2 2 2" xfId="1565"/>
    <cellStyle name="Normal 8 2 3 2 2 2 2" xfId="2800"/>
    <cellStyle name="Normal 8 2 3 2 2 2 2 2" xfId="5266"/>
    <cellStyle name="Normal 8 2 3 2 2 2 3" xfId="4033"/>
    <cellStyle name="Normal 8 2 3 2 2 3" xfId="2189"/>
    <cellStyle name="Normal 8 2 3 2 2 3 2" xfId="4655"/>
    <cellStyle name="Normal 8 2 3 2 2 4" xfId="3422"/>
    <cellStyle name="Normal 8 2 3 2 3" xfId="1262"/>
    <cellStyle name="Normal 8 2 3 2 3 2" xfId="2497"/>
    <cellStyle name="Normal 8 2 3 2 3 2 2" xfId="4963"/>
    <cellStyle name="Normal 8 2 3 2 3 3" xfId="3730"/>
    <cellStyle name="Normal 8 2 3 2 4" xfId="1886"/>
    <cellStyle name="Normal 8 2 3 2 4 2" xfId="4352"/>
    <cellStyle name="Normal 8 2 3 2 5" xfId="3119"/>
    <cellStyle name="Normal 8 2 3 3" xfId="801"/>
    <cellStyle name="Normal 8 2 3 3 2" xfId="1414"/>
    <cellStyle name="Normal 8 2 3 3 2 2" xfId="2649"/>
    <cellStyle name="Normal 8 2 3 3 2 2 2" xfId="5115"/>
    <cellStyle name="Normal 8 2 3 3 2 3" xfId="3882"/>
    <cellStyle name="Normal 8 2 3 3 3" xfId="2038"/>
    <cellStyle name="Normal 8 2 3 3 3 2" xfId="4504"/>
    <cellStyle name="Normal 8 2 3 3 4" xfId="3271"/>
    <cellStyle name="Normal 8 2 3 4" xfId="1111"/>
    <cellStyle name="Normal 8 2 3 4 2" xfId="2346"/>
    <cellStyle name="Normal 8 2 3 4 2 2" xfId="4812"/>
    <cellStyle name="Normal 8 2 3 4 3" xfId="3579"/>
    <cellStyle name="Normal 8 2 3 5" xfId="1735"/>
    <cellStyle name="Normal 8 2 3 5 2" xfId="4201"/>
    <cellStyle name="Normal 8 2 3 6" xfId="2968"/>
    <cellStyle name="Normal 8 2 4" xfId="493"/>
    <cellStyle name="Normal 8 2 4 2" xfId="648"/>
    <cellStyle name="Normal 8 2 4 2 2" xfId="953"/>
    <cellStyle name="Normal 8 2 4 2 2 2" xfId="1566"/>
    <cellStyle name="Normal 8 2 4 2 2 2 2" xfId="2801"/>
    <cellStyle name="Normal 8 2 4 2 2 2 2 2" xfId="5267"/>
    <cellStyle name="Normal 8 2 4 2 2 2 3" xfId="4034"/>
    <cellStyle name="Normal 8 2 4 2 2 3" xfId="2190"/>
    <cellStyle name="Normal 8 2 4 2 2 3 2" xfId="4656"/>
    <cellStyle name="Normal 8 2 4 2 2 4" xfId="3423"/>
    <cellStyle name="Normal 8 2 4 2 3" xfId="1263"/>
    <cellStyle name="Normal 8 2 4 2 3 2" xfId="2498"/>
    <cellStyle name="Normal 8 2 4 2 3 2 2" xfId="4964"/>
    <cellStyle name="Normal 8 2 4 2 3 3" xfId="3731"/>
    <cellStyle name="Normal 8 2 4 2 4" xfId="1887"/>
    <cellStyle name="Normal 8 2 4 2 4 2" xfId="4353"/>
    <cellStyle name="Normal 8 2 4 2 5" xfId="3120"/>
    <cellStyle name="Normal 8 2 4 3" xfId="802"/>
    <cellStyle name="Normal 8 2 4 3 2" xfId="1415"/>
    <cellStyle name="Normal 8 2 4 3 2 2" xfId="2650"/>
    <cellStyle name="Normal 8 2 4 3 2 2 2" xfId="5116"/>
    <cellStyle name="Normal 8 2 4 3 2 3" xfId="3883"/>
    <cellStyle name="Normal 8 2 4 3 3" xfId="2039"/>
    <cellStyle name="Normal 8 2 4 3 3 2" xfId="4505"/>
    <cellStyle name="Normal 8 2 4 3 4" xfId="3272"/>
    <cellStyle name="Normal 8 2 4 4" xfId="1112"/>
    <cellStyle name="Normal 8 2 4 4 2" xfId="2347"/>
    <cellStyle name="Normal 8 2 4 4 2 2" xfId="4813"/>
    <cellStyle name="Normal 8 2 4 4 3" xfId="3580"/>
    <cellStyle name="Normal 8 2 4 5" xfId="1736"/>
    <cellStyle name="Normal 8 2 4 5 2" xfId="4202"/>
    <cellStyle name="Normal 8 2 4 6" xfId="2969"/>
    <cellStyle name="Normal 8 3" xfId="494"/>
    <cellStyle name="Normal 8 3 2" xfId="495"/>
    <cellStyle name="Normal 8 3 3" xfId="496"/>
    <cellStyle name="Normal 8 3 3 2" xfId="649"/>
    <cellStyle name="Normal 8 3 3 2 2" xfId="954"/>
    <cellStyle name="Normal 8 3 3 2 2 2" xfId="1567"/>
    <cellStyle name="Normal 8 3 3 2 2 2 2" xfId="2802"/>
    <cellStyle name="Normal 8 3 3 2 2 2 2 2" xfId="5268"/>
    <cellStyle name="Normal 8 3 3 2 2 2 3" xfId="4035"/>
    <cellStyle name="Normal 8 3 3 2 2 3" xfId="2191"/>
    <cellStyle name="Normal 8 3 3 2 2 3 2" xfId="4657"/>
    <cellStyle name="Normal 8 3 3 2 2 4" xfId="3424"/>
    <cellStyle name="Normal 8 3 3 2 3" xfId="1264"/>
    <cellStyle name="Normal 8 3 3 2 3 2" xfId="2499"/>
    <cellStyle name="Normal 8 3 3 2 3 2 2" xfId="4965"/>
    <cellStyle name="Normal 8 3 3 2 3 3" xfId="3732"/>
    <cellStyle name="Normal 8 3 3 2 4" xfId="1888"/>
    <cellStyle name="Normal 8 3 3 2 4 2" xfId="4354"/>
    <cellStyle name="Normal 8 3 3 2 5" xfId="3121"/>
    <cellStyle name="Normal 8 3 3 3" xfId="803"/>
    <cellStyle name="Normal 8 3 3 3 2" xfId="1416"/>
    <cellStyle name="Normal 8 3 3 3 2 2" xfId="2651"/>
    <cellStyle name="Normal 8 3 3 3 2 2 2" xfId="5117"/>
    <cellStyle name="Normal 8 3 3 3 2 3" xfId="3884"/>
    <cellStyle name="Normal 8 3 3 3 3" xfId="2040"/>
    <cellStyle name="Normal 8 3 3 3 3 2" xfId="4506"/>
    <cellStyle name="Normal 8 3 3 3 4" xfId="3273"/>
    <cellStyle name="Normal 8 3 3 4" xfId="1113"/>
    <cellStyle name="Normal 8 3 3 4 2" xfId="2348"/>
    <cellStyle name="Normal 8 3 3 4 2 2" xfId="4814"/>
    <cellStyle name="Normal 8 3 3 4 3" xfId="3581"/>
    <cellStyle name="Normal 8 3 3 5" xfId="1737"/>
    <cellStyle name="Normal 8 3 3 5 2" xfId="4203"/>
    <cellStyle name="Normal 8 3 3 6" xfId="2970"/>
    <cellStyle name="Normal 8 4" xfId="488"/>
    <cellStyle name="Normal 8 5" xfId="41"/>
    <cellStyle name="Normal 8 5 2" xfId="525"/>
    <cellStyle name="Normal 8 5 2 2" xfId="830"/>
    <cellStyle name="Normal 8 5 2 2 2" xfId="1443"/>
    <cellStyle name="Normal 8 5 2 2 2 2" xfId="2678"/>
    <cellStyle name="Normal 8 5 2 2 2 2 2" xfId="5144"/>
    <cellStyle name="Normal 8 5 2 2 2 3" xfId="3911"/>
    <cellStyle name="Normal 8 5 2 2 3" xfId="2067"/>
    <cellStyle name="Normal 8 5 2 2 3 2" xfId="4533"/>
    <cellStyle name="Normal 8 5 2 2 4" xfId="3300"/>
    <cellStyle name="Normal 8 5 2 3" xfId="1140"/>
    <cellStyle name="Normal 8 5 2 3 2" xfId="2375"/>
    <cellStyle name="Normal 8 5 2 3 2 2" xfId="4841"/>
    <cellStyle name="Normal 8 5 2 3 3" xfId="3608"/>
    <cellStyle name="Normal 8 5 2 4" xfId="1764"/>
    <cellStyle name="Normal 8 5 2 4 2" xfId="4230"/>
    <cellStyle name="Normal 8 5 2 5" xfId="2997"/>
    <cellStyle name="Normal 8 5 3" xfId="679"/>
    <cellStyle name="Normal 8 5 3 2" xfId="1292"/>
    <cellStyle name="Normal 8 5 3 2 2" xfId="2527"/>
    <cellStyle name="Normal 8 5 3 2 2 2" xfId="4993"/>
    <cellStyle name="Normal 8 5 3 2 3" xfId="3760"/>
    <cellStyle name="Normal 8 5 3 3" xfId="1916"/>
    <cellStyle name="Normal 8 5 3 3 2" xfId="4382"/>
    <cellStyle name="Normal 8 5 3 4" xfId="3149"/>
    <cellStyle name="Normal 8 5 4" xfId="989"/>
    <cellStyle name="Normal 8 5 4 2" xfId="2224"/>
    <cellStyle name="Normal 8 5 4 2 2" xfId="4690"/>
    <cellStyle name="Normal 8 5 4 3" xfId="3457"/>
    <cellStyle name="Normal 8 5 5" xfId="1613"/>
    <cellStyle name="Normal 8 5 5 2" xfId="4079"/>
    <cellStyle name="Normal 8 5 6" xfId="2846"/>
    <cellStyle name="Normal 8 6" xfId="507"/>
    <cellStyle name="Normal 8 6 2" xfId="812"/>
    <cellStyle name="Normal 8 6 2 2" xfId="1425"/>
    <cellStyle name="Normal 8 6 2 2 2" xfId="2660"/>
    <cellStyle name="Normal 8 6 2 2 2 2" xfId="5126"/>
    <cellStyle name="Normal 8 6 2 2 3" xfId="3893"/>
    <cellStyle name="Normal 8 6 2 3" xfId="2049"/>
    <cellStyle name="Normal 8 6 2 3 2" xfId="4515"/>
    <cellStyle name="Normal 8 6 2 4" xfId="3282"/>
    <cellStyle name="Normal 8 6 3" xfId="1122"/>
    <cellStyle name="Normal 8 6 3 2" xfId="2357"/>
    <cellStyle name="Normal 8 6 3 2 2" xfId="4823"/>
    <cellStyle name="Normal 8 6 3 3" xfId="3590"/>
    <cellStyle name="Normal 8 6 4" xfId="1746"/>
    <cellStyle name="Normal 8 6 4 2" xfId="4212"/>
    <cellStyle name="Normal 8 6 5" xfId="2979"/>
    <cellStyle name="Normal 8 7" xfId="661"/>
    <cellStyle name="Normal 8 7 2" xfId="1274"/>
    <cellStyle name="Normal 8 7 2 2" xfId="2509"/>
    <cellStyle name="Normal 8 7 2 2 2" xfId="4975"/>
    <cellStyle name="Normal 8 7 2 3" xfId="3742"/>
    <cellStyle name="Normal 8 7 3" xfId="1898"/>
    <cellStyle name="Normal 8 7 3 2" xfId="4364"/>
    <cellStyle name="Normal 8 7 4" xfId="3131"/>
    <cellStyle name="Normal 8 8" xfId="971"/>
    <cellStyle name="Normal 8 8 2" xfId="2206"/>
    <cellStyle name="Normal 8 8 2 2" xfId="4672"/>
    <cellStyle name="Normal 8 8 3" xfId="3439"/>
    <cellStyle name="Normal 8 9" xfId="1595"/>
    <cellStyle name="Normal 8 9 2" xfId="4061"/>
    <cellStyle name="Normal 9" xfId="42"/>
    <cellStyle name="Normal 9 2" xfId="498"/>
    <cellStyle name="Normal 9 3" xfId="497"/>
    <cellStyle name="Normal 9 4" xfId="526"/>
    <cellStyle name="Normal 9 4 2" xfId="831"/>
    <cellStyle name="Normal 9 4 2 2" xfId="1444"/>
    <cellStyle name="Normal 9 4 2 2 2" xfId="2679"/>
    <cellStyle name="Normal 9 4 2 2 2 2" xfId="5145"/>
    <cellStyle name="Normal 9 4 2 2 3" xfId="3912"/>
    <cellStyle name="Normal 9 4 2 3" xfId="2068"/>
    <cellStyle name="Normal 9 4 2 3 2" xfId="4534"/>
    <cellStyle name="Normal 9 4 2 4" xfId="3301"/>
    <cellStyle name="Normal 9 4 3" xfId="1141"/>
    <cellStyle name="Normal 9 4 3 2" xfId="2376"/>
    <cellStyle name="Normal 9 4 3 2 2" xfId="4842"/>
    <cellStyle name="Normal 9 4 3 3" xfId="3609"/>
    <cellStyle name="Normal 9 4 4" xfId="1765"/>
    <cellStyle name="Normal 9 4 4 2" xfId="4231"/>
    <cellStyle name="Normal 9 4 5" xfId="2998"/>
    <cellStyle name="Normal 9 5" xfId="680"/>
    <cellStyle name="Normal 9 5 2" xfId="1293"/>
    <cellStyle name="Normal 9 5 2 2" xfId="2528"/>
    <cellStyle name="Normal 9 5 2 2 2" xfId="4994"/>
    <cellStyle name="Normal 9 5 2 3" xfId="3761"/>
    <cellStyle name="Normal 9 5 3" xfId="1917"/>
    <cellStyle name="Normal 9 5 3 2" xfId="4383"/>
    <cellStyle name="Normal 9 5 4" xfId="3150"/>
    <cellStyle name="Normal 9 6" xfId="990"/>
    <cellStyle name="Normal 9 6 2" xfId="2225"/>
    <cellStyle name="Normal 9 6 2 2" xfId="4691"/>
    <cellStyle name="Normal 9 6 3" xfId="3458"/>
    <cellStyle name="Normal 9 7" xfId="1614"/>
    <cellStyle name="Normal 9 7 2" xfId="4080"/>
    <cellStyle name="Normal 9 8" xfId="2847"/>
    <cellStyle name="Normal_Hoja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66CCFF"/>
      <color rgb="FF9999FF"/>
      <color rgb="FFF4B082"/>
      <color rgb="FFFF00FF"/>
      <color rgb="FF33CC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K18"/>
  <sheetViews>
    <sheetView tabSelected="1" zoomScale="118" zoomScaleNormal="118" workbookViewId="0">
      <selection activeCell="B3" sqref="B3"/>
    </sheetView>
  </sheetViews>
  <sheetFormatPr baseColWidth="10" defaultColWidth="12" defaultRowHeight="12.75"/>
  <cols>
    <col min="1" max="1" width="4.85546875" style="162" customWidth="1"/>
    <col min="2" max="2" width="22" style="162" customWidth="1"/>
    <col min="3" max="3" width="15.140625" style="65" customWidth="1"/>
    <col min="4" max="4" width="12" style="65"/>
    <col min="5" max="5" width="13" style="65" customWidth="1"/>
    <col min="6" max="16384" width="12" style="65"/>
  </cols>
  <sheetData>
    <row r="1" spans="1:11">
      <c r="A1" s="144" t="s">
        <v>429</v>
      </c>
      <c r="B1" s="145" t="s">
        <v>430</v>
      </c>
    </row>
    <row r="2" spans="1:11" ht="18">
      <c r="A2" s="147" t="s">
        <v>431</v>
      </c>
      <c r="B2" s="148" t="s">
        <v>443</v>
      </c>
    </row>
    <row r="3" spans="1:11" ht="15">
      <c r="A3" s="143"/>
      <c r="B3" s="150" t="str">
        <f>+SINDICATO!B3</f>
        <v>SEMANA 44</v>
      </c>
    </row>
    <row r="4" spans="1:11">
      <c r="A4" s="143"/>
      <c r="B4" s="161" t="str">
        <f>+SINDICATO!B4</f>
        <v>Periodo 44 al 44 Semanal del 25/10/2017 al 31/10/2017</v>
      </c>
    </row>
    <row r="5" spans="1:11">
      <c r="A5" s="143"/>
      <c r="B5" s="151"/>
    </row>
    <row r="6" spans="1:11">
      <c r="A6" s="143"/>
      <c r="B6" s="151"/>
    </row>
    <row r="7" spans="1:11" ht="15">
      <c r="A7" s="143"/>
      <c r="B7" s="143"/>
      <c r="E7" s="191" t="s">
        <v>439</v>
      </c>
      <c r="F7" s="192"/>
      <c r="G7" s="193"/>
    </row>
    <row r="8" spans="1:11" ht="23.25" thickBot="1">
      <c r="A8" s="153" t="s">
        <v>432</v>
      </c>
      <c r="B8" s="154" t="s">
        <v>433</v>
      </c>
      <c r="C8" s="155" t="s">
        <v>434</v>
      </c>
      <c r="E8" s="166" t="s">
        <v>467</v>
      </c>
      <c r="F8" s="166" t="s">
        <v>441</v>
      </c>
      <c r="G8" s="166" t="s">
        <v>442</v>
      </c>
    </row>
    <row r="9" spans="1:11" ht="15.75" thickTop="1">
      <c r="A9" s="142"/>
      <c r="B9" s="140"/>
      <c r="C9" s="143"/>
    </row>
    <row r="10" spans="1:11" ht="15">
      <c r="A10" s="142"/>
      <c r="B10" s="140"/>
      <c r="C10" s="143"/>
    </row>
    <row r="11" spans="1:11" ht="15">
      <c r="A11" s="158"/>
      <c r="B11" s="141" t="str">
        <f>+SINDICATO!B11</f>
        <v>GAYTAN MARTINEZ RAUL</v>
      </c>
      <c r="C11" s="167">
        <f>+SINDICATO!E11</f>
        <v>1633</v>
      </c>
      <c r="E11" s="164">
        <f t="shared" ref="E11" si="0">+C11</f>
        <v>1633</v>
      </c>
      <c r="F11" s="164">
        <f t="shared" ref="F11:F12" si="1">+E11*0.16</f>
        <v>261.28000000000003</v>
      </c>
      <c r="G11" s="164">
        <f t="shared" ref="G11" si="2">+E11+F11</f>
        <v>1894.28</v>
      </c>
      <c r="J11" s="91" t="s">
        <v>46</v>
      </c>
      <c r="K11" s="91" t="s">
        <v>446</v>
      </c>
    </row>
    <row r="12" spans="1:11" ht="15">
      <c r="A12" s="158"/>
      <c r="B12" s="141" t="str">
        <f>+SINDICATO!B12</f>
        <v>SANCHEZ DE SANTIAGO RICARDO</v>
      </c>
      <c r="C12" s="167">
        <f>+SINDICATO!E12</f>
        <v>1633</v>
      </c>
      <c r="E12" s="164">
        <f t="shared" ref="E12" si="3">+C12</f>
        <v>1633</v>
      </c>
      <c r="F12" s="164">
        <f t="shared" si="1"/>
        <v>261.28000000000003</v>
      </c>
      <c r="G12" s="164">
        <f>+E12+F12</f>
        <v>1894.28</v>
      </c>
      <c r="J12" s="91" t="s">
        <v>44</v>
      </c>
      <c r="K12" s="91" t="s">
        <v>187</v>
      </c>
    </row>
    <row r="13" spans="1:11" ht="15">
      <c r="A13" s="158"/>
      <c r="B13" s="141" t="str">
        <f>+SINDICATO!B13</f>
        <v>FERRER GONZALEZ MARIA ELENA</v>
      </c>
      <c r="C13" s="167">
        <f>+SINDICATO!E13</f>
        <v>2100</v>
      </c>
      <c r="E13" s="164">
        <f t="shared" ref="E13" si="4">+C13</f>
        <v>2100</v>
      </c>
      <c r="F13" s="164">
        <f t="shared" ref="F13" si="5">+E13*0.16</f>
        <v>336</v>
      </c>
      <c r="G13" s="164">
        <f>+E13+F13</f>
        <v>2436</v>
      </c>
      <c r="J13" s="91" t="s">
        <v>46</v>
      </c>
      <c r="K13" s="91" t="s">
        <v>454</v>
      </c>
    </row>
    <row r="14" spans="1:11" ht="15">
      <c r="A14" s="158"/>
      <c r="B14" s="141" t="str">
        <f>+SINDICATO!B14</f>
        <v>GUZMAN NAVARRO EDUARDO</v>
      </c>
      <c r="C14" s="167">
        <f>+SINDICATO!E14</f>
        <v>937.5</v>
      </c>
      <c r="E14" s="164">
        <f t="shared" ref="E14" si="6">+C14</f>
        <v>937.5</v>
      </c>
      <c r="F14" s="164">
        <f t="shared" ref="F14" si="7">+E14*0.16</f>
        <v>150</v>
      </c>
      <c r="G14" s="164">
        <f>+E14+F14</f>
        <v>1087.5</v>
      </c>
      <c r="J14" s="188" t="s">
        <v>44</v>
      </c>
      <c r="K14" s="188" t="s">
        <v>195</v>
      </c>
    </row>
    <row r="15" spans="1:11" ht="15">
      <c r="A15" s="158"/>
      <c r="B15" s="141" t="str">
        <f>+SINDICATO!B15</f>
        <v>BECERRA JIMENEZ ALEJANDRO BONIFACIO</v>
      </c>
      <c r="C15" s="167">
        <f>+SINDICATO!E15</f>
        <v>1900</v>
      </c>
      <c r="E15" s="164">
        <f t="shared" ref="E15" si="8">+C15</f>
        <v>1900</v>
      </c>
      <c r="F15" s="164">
        <f t="shared" ref="F15" si="9">+E15*0.16</f>
        <v>304</v>
      </c>
      <c r="G15" s="164">
        <f>+E15+F15</f>
        <v>2204</v>
      </c>
      <c r="J15" s="188" t="s">
        <v>46</v>
      </c>
      <c r="K15" s="188" t="s">
        <v>471</v>
      </c>
    </row>
    <row r="16" spans="1:11">
      <c r="C16" s="162"/>
    </row>
    <row r="17" spans="3:7" ht="13.5" thickBot="1">
      <c r="C17" s="163">
        <f>SUM(C11:C15)</f>
        <v>8203.5</v>
      </c>
      <c r="E17" s="165">
        <f>SUM(E11:E16)</f>
        <v>8203.5</v>
      </c>
      <c r="F17" s="165">
        <f t="shared" ref="F17:G17" si="10">SUM(F11:F16)</f>
        <v>1312.56</v>
      </c>
      <c r="G17" s="165">
        <f t="shared" si="10"/>
        <v>9516.06</v>
      </c>
    </row>
    <row r="18" spans="3:7" ht="13.5" thickTop="1"/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J18"/>
  <sheetViews>
    <sheetView zoomScale="118" zoomScaleNormal="118" workbookViewId="0">
      <selection activeCell="B36" sqref="B36"/>
    </sheetView>
  </sheetViews>
  <sheetFormatPr baseColWidth="10" defaultColWidth="12" defaultRowHeight="12.75"/>
  <cols>
    <col min="1" max="1" width="4.85546875" customWidth="1"/>
    <col min="2" max="2" width="22" customWidth="1"/>
    <col min="3" max="3" width="9.85546875" customWidth="1"/>
    <col min="4" max="4" width="11.140625" customWidth="1"/>
    <col min="5" max="5" width="12.28515625" customWidth="1"/>
    <col min="6" max="6" width="9.85546875" bestFit="1" customWidth="1"/>
    <col min="7" max="7" width="9.85546875" style="162" customWidth="1"/>
    <col min="8" max="8" width="8.28515625" bestFit="1" customWidth="1"/>
    <col min="9" max="9" width="13.28515625" bestFit="1" customWidth="1"/>
    <col min="10" max="10" width="10.85546875" bestFit="1" customWidth="1"/>
    <col min="11" max="16384" width="12" style="65"/>
  </cols>
  <sheetData>
    <row r="1" spans="1:10">
      <c r="A1" s="144" t="s">
        <v>429</v>
      </c>
      <c r="B1" s="145" t="s">
        <v>430</v>
      </c>
      <c r="C1" s="146"/>
      <c r="D1" s="146"/>
      <c r="E1" s="143"/>
      <c r="F1" s="143"/>
      <c r="G1" s="143"/>
      <c r="H1" s="143"/>
      <c r="I1" s="143"/>
      <c r="J1" s="143"/>
    </row>
    <row r="2" spans="1:10" ht="18">
      <c r="A2" s="147" t="s">
        <v>431</v>
      </c>
      <c r="B2" s="148" t="s">
        <v>443</v>
      </c>
      <c r="C2" s="149"/>
      <c r="D2" s="149"/>
      <c r="E2" s="143"/>
      <c r="F2" s="143"/>
      <c r="G2" s="143"/>
      <c r="H2" s="143"/>
      <c r="I2" s="143"/>
      <c r="J2" s="143"/>
    </row>
    <row r="3" spans="1:10" ht="15">
      <c r="A3" s="143"/>
      <c r="B3" s="150" t="s">
        <v>473</v>
      </c>
      <c r="C3" s="146"/>
      <c r="D3" s="146"/>
      <c r="E3" s="143"/>
      <c r="F3" s="143"/>
      <c r="G3" s="143"/>
      <c r="H3" s="143"/>
      <c r="I3" s="143"/>
      <c r="J3" s="143"/>
    </row>
    <row r="4" spans="1:10">
      <c r="A4" s="143"/>
      <c r="B4" s="161" t="s">
        <v>474</v>
      </c>
      <c r="C4" s="146"/>
      <c r="D4" s="146"/>
      <c r="E4" s="143"/>
      <c r="F4" s="143"/>
      <c r="G4" s="143"/>
      <c r="H4" s="143"/>
      <c r="I4" s="143"/>
      <c r="J4" s="143"/>
    </row>
    <row r="5" spans="1:10">
      <c r="A5" s="143"/>
      <c r="B5" s="151"/>
      <c r="C5" s="152"/>
      <c r="D5" s="152"/>
      <c r="E5" s="143"/>
      <c r="F5" s="143"/>
      <c r="G5" s="143"/>
      <c r="H5" s="143"/>
      <c r="I5" s="143"/>
      <c r="J5" s="143"/>
    </row>
    <row r="6" spans="1:10">
      <c r="A6" s="143"/>
      <c r="B6" s="151"/>
      <c r="C6" s="152"/>
      <c r="D6" s="152"/>
      <c r="E6" s="143"/>
      <c r="F6" s="143"/>
      <c r="G6" s="143"/>
      <c r="H6" s="143"/>
      <c r="I6" s="143"/>
      <c r="J6" s="143"/>
    </row>
    <row r="7" spans="1:10">
      <c r="A7" s="143"/>
      <c r="B7" s="143"/>
      <c r="C7" s="143"/>
      <c r="D7" s="143"/>
      <c r="E7" s="143"/>
      <c r="F7" s="143"/>
      <c r="G7" s="143"/>
      <c r="H7" s="143"/>
      <c r="I7" s="143"/>
      <c r="J7" s="143"/>
    </row>
    <row r="8" spans="1:10" ht="34.5" thickBot="1">
      <c r="A8" s="153" t="s">
        <v>432</v>
      </c>
      <c r="B8" s="154" t="s">
        <v>433</v>
      </c>
      <c r="C8" s="154" t="s">
        <v>444</v>
      </c>
      <c r="D8" s="154" t="s">
        <v>440</v>
      </c>
      <c r="E8" s="155" t="s">
        <v>434</v>
      </c>
      <c r="F8" s="154" t="s">
        <v>445</v>
      </c>
      <c r="G8" s="154" t="s">
        <v>470</v>
      </c>
      <c r="H8" s="154" t="s">
        <v>100</v>
      </c>
      <c r="I8" s="155" t="s">
        <v>435</v>
      </c>
      <c r="J8" s="156" t="s">
        <v>436</v>
      </c>
    </row>
    <row r="9" spans="1:10" ht="15.75" thickTop="1">
      <c r="A9" s="142"/>
      <c r="B9" s="140"/>
      <c r="C9" s="143"/>
      <c r="D9" s="143"/>
      <c r="E9" s="143"/>
      <c r="F9" s="143"/>
      <c r="G9" s="143"/>
      <c r="H9" s="143"/>
      <c r="I9" s="143"/>
      <c r="J9" s="143"/>
    </row>
    <row r="10" spans="1:10" ht="15">
      <c r="A10" s="142"/>
      <c r="B10" s="140"/>
      <c r="C10" s="143"/>
      <c r="D10" s="143"/>
      <c r="E10" s="143"/>
      <c r="F10" s="143"/>
      <c r="G10" s="143"/>
      <c r="H10" s="143"/>
      <c r="I10" s="143"/>
      <c r="J10" s="143"/>
    </row>
    <row r="11" spans="1:10">
      <c r="A11" s="158"/>
      <c r="B11" s="141" t="s">
        <v>446</v>
      </c>
      <c r="C11" s="159">
        <v>1633</v>
      </c>
      <c r="D11" s="160"/>
      <c r="E11" s="167">
        <f t="shared" ref="E11:E12" si="0">SUM(C11:D11)</f>
        <v>1633</v>
      </c>
      <c r="F11" s="167">
        <f t="shared" ref="F11:F12" si="1">+E11*0.1</f>
        <v>163.30000000000001</v>
      </c>
      <c r="G11" s="167"/>
      <c r="H11" s="160">
        <v>150</v>
      </c>
      <c r="I11" s="167">
        <f t="shared" ref="I11:I12" si="2">SUM(F11:H11)</f>
        <v>313.3</v>
      </c>
      <c r="J11" s="167">
        <f t="shared" ref="J11:J13" si="3">+E11-I11</f>
        <v>1319.7</v>
      </c>
    </row>
    <row r="12" spans="1:10">
      <c r="A12" s="158"/>
      <c r="B12" s="157" t="s">
        <v>187</v>
      </c>
      <c r="C12" s="159">
        <v>1633</v>
      </c>
      <c r="D12" s="167"/>
      <c r="E12" s="167">
        <f t="shared" si="0"/>
        <v>1633</v>
      </c>
      <c r="F12" s="167">
        <f t="shared" si="1"/>
        <v>163.30000000000001</v>
      </c>
      <c r="G12" s="167"/>
      <c r="H12" s="160">
        <v>0</v>
      </c>
      <c r="I12" s="167">
        <f t="shared" si="2"/>
        <v>163.30000000000001</v>
      </c>
      <c r="J12" s="167">
        <f t="shared" si="3"/>
        <v>1469.7</v>
      </c>
    </row>
    <row r="13" spans="1:10">
      <c r="A13" s="158"/>
      <c r="B13" s="157" t="s">
        <v>454</v>
      </c>
      <c r="C13" s="159">
        <v>2100</v>
      </c>
      <c r="D13" s="167">
        <v>0</v>
      </c>
      <c r="E13" s="167">
        <f t="shared" ref="E13" si="4">SUM(C13:D13)</f>
        <v>2100</v>
      </c>
      <c r="F13" s="167">
        <f t="shared" ref="F13" si="5">+E13*0.1</f>
        <v>210</v>
      </c>
      <c r="G13" s="167"/>
      <c r="H13" s="167">
        <v>0</v>
      </c>
      <c r="I13" s="167">
        <f t="shared" ref="I13" si="6">SUM(F13:H13)</f>
        <v>210</v>
      </c>
      <c r="J13" s="167">
        <f t="shared" si="3"/>
        <v>1890</v>
      </c>
    </row>
    <row r="14" spans="1:10">
      <c r="A14" s="158"/>
      <c r="B14" s="157" t="s">
        <v>195</v>
      </c>
      <c r="C14" s="159">
        <v>937.5</v>
      </c>
      <c r="D14" s="167">
        <v>0</v>
      </c>
      <c r="E14" s="167">
        <f>SUM(C14:D14)</f>
        <v>937.5</v>
      </c>
      <c r="F14" s="167">
        <f>+E14*0.1</f>
        <v>93.75</v>
      </c>
      <c r="G14" s="167"/>
      <c r="H14" s="167">
        <v>0</v>
      </c>
      <c r="I14" s="167">
        <f>SUM(F14:H14)</f>
        <v>93.75</v>
      </c>
      <c r="J14" s="167">
        <f>+E14-I14</f>
        <v>843.75</v>
      </c>
    </row>
    <row r="15" spans="1:10">
      <c r="A15" s="158"/>
      <c r="B15" s="157" t="s">
        <v>471</v>
      </c>
      <c r="C15" s="159">
        <v>1900</v>
      </c>
      <c r="D15" s="167"/>
      <c r="E15" s="167">
        <f t="shared" ref="E15" si="7">SUM(C15:D15)</f>
        <v>1900</v>
      </c>
      <c r="F15" s="167">
        <f t="shared" ref="F15" si="8">+E15*0.1</f>
        <v>190</v>
      </c>
      <c r="G15" s="167"/>
      <c r="H15" s="167"/>
      <c r="I15" s="167">
        <f t="shared" ref="I15" si="9">SUM(F15:H15)</f>
        <v>190</v>
      </c>
      <c r="J15" s="167">
        <f t="shared" ref="J15" si="10">+E15-I15</f>
        <v>1710</v>
      </c>
    </row>
    <row r="17" spans="3:10" ht="13.5" thickBot="1">
      <c r="C17" s="163">
        <f t="shared" ref="C17:J17" si="11">SUM(C11:C15)</f>
        <v>8203.5</v>
      </c>
      <c r="D17" s="163">
        <f t="shared" si="11"/>
        <v>0</v>
      </c>
      <c r="E17" s="163">
        <f t="shared" si="11"/>
        <v>8203.5</v>
      </c>
      <c r="F17" s="163">
        <f t="shared" si="11"/>
        <v>820.35</v>
      </c>
      <c r="G17" s="163">
        <f t="shared" si="11"/>
        <v>0</v>
      </c>
      <c r="H17" s="163">
        <f t="shared" si="11"/>
        <v>150</v>
      </c>
      <c r="I17" s="163">
        <f t="shared" si="11"/>
        <v>970.35</v>
      </c>
      <c r="J17" s="163">
        <f t="shared" si="11"/>
        <v>7233.15</v>
      </c>
    </row>
    <row r="18" spans="3:10" ht="13.5" thickTop="1"/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G133"/>
  <sheetViews>
    <sheetView zoomScale="115" zoomScaleNormal="115" workbookViewId="0">
      <pane xSplit="2" ySplit="6" topLeftCell="AI98" activePane="bottomRight" state="frozen"/>
      <selection pane="topRight"/>
      <selection pane="bottomLeft"/>
      <selection pane="bottomRight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4" hidden="1" customWidth="1"/>
    <col min="31" max="31" width="12.7109375" style="54" hidden="1" customWidth="1"/>
    <col min="32" max="32" width="11.5703125" style="1" hidden="1" customWidth="1"/>
    <col min="33" max="33" width="19.28515625" style="19" bestFit="1" customWidth="1"/>
    <col min="34" max="34" width="10.42578125" style="19" customWidth="1"/>
    <col min="35" max="36" width="13.42578125" style="18" customWidth="1"/>
    <col min="37" max="37" width="11.5703125" style="18"/>
    <col min="38" max="38" width="28.28515625" style="18" bestFit="1" customWidth="1"/>
    <col min="39" max="49" width="11.5703125" style="18"/>
    <col min="50" max="16384" width="11.5703125" style="19"/>
  </cols>
  <sheetData>
    <row r="1" spans="1:49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3"/>
      <c r="AE1" s="53"/>
      <c r="AF1" s="25"/>
      <c r="AI1" s="6"/>
      <c r="AJ1" s="6"/>
      <c r="AK1" s="114" t="s">
        <v>336</v>
      </c>
      <c r="AL1" s="113" t="s">
        <v>337</v>
      </c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3"/>
      <c r="AE2" s="53"/>
      <c r="AF2" s="25"/>
      <c r="AI2" s="6"/>
      <c r="AJ2" s="6"/>
      <c r="AK2" s="114" t="s">
        <v>338</v>
      </c>
      <c r="AL2" s="113" t="s">
        <v>339</v>
      </c>
      <c r="AM2" s="6"/>
      <c r="AN2" s="6"/>
      <c r="AO2" s="114" t="s">
        <v>237</v>
      </c>
      <c r="AP2" s="113" t="s">
        <v>238</v>
      </c>
      <c r="AQ2" s="6"/>
      <c r="AR2" s="6"/>
      <c r="AS2" s="6"/>
      <c r="AT2" s="6"/>
      <c r="AU2" s="6"/>
      <c r="AV2" s="6"/>
      <c r="AW2" s="6"/>
    </row>
    <row r="3" spans="1:49" s="7" customFormat="1">
      <c r="A3" s="10" t="s">
        <v>212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3"/>
      <c r="AE3" s="53"/>
      <c r="AF3" s="25"/>
      <c r="AI3" s="6"/>
      <c r="AJ3" s="6"/>
      <c r="AK3" s="114" t="s">
        <v>342</v>
      </c>
      <c r="AL3" s="113" t="s">
        <v>343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12" customFormat="1">
      <c r="A4" s="12" t="s">
        <v>213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4"/>
      <c r="AE4" s="54"/>
      <c r="AF4" s="1"/>
      <c r="AI4" s="16"/>
      <c r="AJ4" s="16"/>
      <c r="AK4" s="114" t="s">
        <v>348</v>
      </c>
      <c r="AL4" s="113" t="s">
        <v>349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2" customFormat="1" ht="28.5" customHeight="1">
      <c r="A5" s="206" t="s">
        <v>14</v>
      </c>
      <c r="B5" s="208" t="s">
        <v>15</v>
      </c>
      <c r="C5" s="206" t="s">
        <v>132</v>
      </c>
      <c r="D5" s="208" t="s">
        <v>16</v>
      </c>
      <c r="E5" s="208" t="s">
        <v>0</v>
      </c>
      <c r="F5" s="206" t="s">
        <v>129</v>
      </c>
      <c r="G5" s="204" t="s">
        <v>35</v>
      </c>
      <c r="H5" s="197" t="s">
        <v>10</v>
      </c>
      <c r="I5" s="197" t="s">
        <v>11</v>
      </c>
      <c r="J5" s="197" t="s">
        <v>25</v>
      </c>
      <c r="K5" s="197" t="s">
        <v>12</v>
      </c>
      <c r="L5" s="197" t="s">
        <v>13</v>
      </c>
      <c r="M5" s="78"/>
      <c r="N5" s="24"/>
      <c r="O5" s="202" t="s">
        <v>100</v>
      </c>
      <c r="P5" s="202" t="s">
        <v>116</v>
      </c>
      <c r="Q5" s="202" t="s">
        <v>115</v>
      </c>
      <c r="R5" s="202" t="s">
        <v>101</v>
      </c>
      <c r="S5" s="197" t="s">
        <v>7</v>
      </c>
      <c r="T5" s="197" t="s">
        <v>18</v>
      </c>
      <c r="U5" s="197" t="s">
        <v>17</v>
      </c>
      <c r="V5" s="197" t="s">
        <v>9</v>
      </c>
      <c r="W5" s="197" t="s">
        <v>26</v>
      </c>
      <c r="X5" s="197" t="s">
        <v>4</v>
      </c>
      <c r="Y5" s="197" t="s">
        <v>8</v>
      </c>
      <c r="Z5" s="197" t="s">
        <v>3</v>
      </c>
      <c r="AA5" s="197" t="s">
        <v>5</v>
      </c>
      <c r="AB5" s="27"/>
      <c r="AC5" s="197" t="s">
        <v>6</v>
      </c>
      <c r="AD5" s="199" t="s">
        <v>152</v>
      </c>
      <c r="AE5" s="200"/>
      <c r="AF5" s="201" t="s">
        <v>102</v>
      </c>
      <c r="AG5" s="195" t="s">
        <v>135</v>
      </c>
      <c r="AH5" s="195" t="s">
        <v>136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22" customFormat="1" ht="39" customHeight="1">
      <c r="A6" s="207"/>
      <c r="B6" s="209"/>
      <c r="C6" s="207"/>
      <c r="D6" s="209"/>
      <c r="E6" s="209"/>
      <c r="F6" s="207"/>
      <c r="G6" s="205"/>
      <c r="H6" s="198"/>
      <c r="I6" s="198"/>
      <c r="J6" s="198"/>
      <c r="K6" s="198"/>
      <c r="L6" s="198"/>
      <c r="M6" s="28" t="s">
        <v>174</v>
      </c>
      <c r="N6" s="28" t="s">
        <v>144</v>
      </c>
      <c r="O6" s="203"/>
      <c r="P6" s="203"/>
      <c r="Q6" s="203"/>
      <c r="R6" s="203"/>
      <c r="S6" s="198"/>
      <c r="T6" s="198"/>
      <c r="U6" s="198"/>
      <c r="V6" s="198"/>
      <c r="W6" s="198"/>
      <c r="X6" s="198"/>
      <c r="Y6" s="198"/>
      <c r="Z6" s="198"/>
      <c r="AA6" s="198"/>
      <c r="AB6" s="24"/>
      <c r="AC6" s="198"/>
      <c r="AD6" s="52" t="s">
        <v>27</v>
      </c>
      <c r="AE6" s="52" t="s">
        <v>28</v>
      </c>
      <c r="AF6" s="201"/>
      <c r="AG6" s="195"/>
      <c r="AH6" s="195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18" customFormat="1">
      <c r="A7" s="38" t="s">
        <v>44</v>
      </c>
      <c r="B7" s="38" t="s">
        <v>125</v>
      </c>
      <c r="C7" s="38"/>
      <c r="D7" s="38" t="s">
        <v>48</v>
      </c>
      <c r="E7" s="38" t="s">
        <v>32</v>
      </c>
      <c r="F7" s="67">
        <v>42062</v>
      </c>
      <c r="G7" s="40">
        <v>1469.81</v>
      </c>
      <c r="H7" s="40"/>
      <c r="I7" s="40"/>
      <c r="J7" s="60"/>
      <c r="K7" s="61">
        <f t="shared" ref="K7:K29" si="0">SUM(G7:I7)-J7</f>
        <v>1469.81</v>
      </c>
      <c r="L7" s="40"/>
      <c r="M7" s="80"/>
      <c r="N7" s="40"/>
      <c r="O7" s="40">
        <v>0</v>
      </c>
      <c r="P7" s="82"/>
      <c r="Q7" s="82"/>
      <c r="R7" s="40"/>
      <c r="S7" s="36"/>
      <c r="T7" s="36"/>
      <c r="U7" s="38"/>
      <c r="V7" s="38">
        <v>0</v>
      </c>
      <c r="W7" s="61">
        <f t="shared" ref="W7:W29" si="1">+K7-SUM(L7:V7)</f>
        <v>1469.81</v>
      </c>
      <c r="X7" s="36">
        <f t="shared" ref="X7:X29" si="2">IF(K7&gt;2250,K7*0.1,0)</f>
        <v>0</v>
      </c>
      <c r="Y7" s="61">
        <f t="shared" ref="Y7:Y29" si="3">+W7-X7</f>
        <v>1469.81</v>
      </c>
      <c r="Z7" s="36">
        <f t="shared" ref="Z7:Z29" si="4">IF(K7&lt;2250,K7*0.1,0)</f>
        <v>146.98099999999999</v>
      </c>
      <c r="AA7" s="36">
        <v>10.23</v>
      </c>
      <c r="AB7" s="36">
        <f t="shared" ref="AB7:AB29" si="5">+P7</f>
        <v>0</v>
      </c>
      <c r="AC7" s="61">
        <f t="shared" ref="AC7:AC29" si="6">+K7+Z7+AA7+AB7</f>
        <v>1627.021</v>
      </c>
      <c r="AD7" s="68"/>
      <c r="AE7" s="69"/>
      <c r="AF7" s="62">
        <f t="shared" ref="AF7:AF14" si="7">+AD7+AE7-Y7</f>
        <v>-1469.81</v>
      </c>
      <c r="AG7" s="38"/>
      <c r="AH7" s="38"/>
      <c r="AJ7" s="18" t="str">
        <f>IF(B7=AL7,"SI","NO")</f>
        <v>SI</v>
      </c>
      <c r="AK7" s="114" t="s">
        <v>214</v>
      </c>
      <c r="AL7" s="113" t="s">
        <v>215</v>
      </c>
    </row>
    <row r="8" spans="1:49" s="18" customFormat="1">
      <c r="A8" s="38" t="s">
        <v>31</v>
      </c>
      <c r="B8" s="38" t="s">
        <v>120</v>
      </c>
      <c r="C8" s="38" t="s">
        <v>132</v>
      </c>
      <c r="D8" s="38" t="s">
        <v>82</v>
      </c>
      <c r="E8" s="38" t="s">
        <v>34</v>
      </c>
      <c r="F8" s="67">
        <v>41797</v>
      </c>
      <c r="G8" s="40">
        <v>3656.5</v>
      </c>
      <c r="H8" s="40"/>
      <c r="I8" s="40"/>
      <c r="J8" s="60"/>
      <c r="K8" s="61">
        <f t="shared" si="0"/>
        <v>3656.5</v>
      </c>
      <c r="L8" s="40"/>
      <c r="M8" s="80"/>
      <c r="N8" s="81"/>
      <c r="O8" s="40">
        <v>0</v>
      </c>
      <c r="P8" s="82"/>
      <c r="Q8" s="82"/>
      <c r="R8" s="40"/>
      <c r="S8" s="36"/>
      <c r="T8" s="36"/>
      <c r="U8" s="38"/>
      <c r="V8" s="38">
        <v>0</v>
      </c>
      <c r="W8" s="61">
        <f t="shared" si="1"/>
        <v>3656.5</v>
      </c>
      <c r="X8" s="36">
        <f t="shared" si="2"/>
        <v>365.65000000000003</v>
      </c>
      <c r="Y8" s="61">
        <f t="shared" si="3"/>
        <v>3290.85</v>
      </c>
      <c r="Z8" s="36">
        <f t="shared" si="4"/>
        <v>0</v>
      </c>
      <c r="AA8" s="36">
        <v>10.23</v>
      </c>
      <c r="AB8" s="36">
        <f t="shared" si="5"/>
        <v>0</v>
      </c>
      <c r="AC8" s="61">
        <f t="shared" si="6"/>
        <v>3666.73</v>
      </c>
      <c r="AD8" s="68"/>
      <c r="AE8" s="69"/>
      <c r="AF8" s="62">
        <f t="shared" si="7"/>
        <v>-3290.85</v>
      </c>
      <c r="AG8" s="38"/>
      <c r="AH8" s="38"/>
      <c r="AJ8" s="18" t="str">
        <f t="shared" ref="AJ8:AJ64" si="8">IF(B8=AL8,"SI","NO")</f>
        <v>SI</v>
      </c>
      <c r="AK8" s="114" t="s">
        <v>216</v>
      </c>
      <c r="AL8" s="113" t="s">
        <v>217</v>
      </c>
    </row>
    <row r="9" spans="1:49" s="18" customFormat="1">
      <c r="A9" s="38" t="s">
        <v>31</v>
      </c>
      <c r="B9" s="38" t="s">
        <v>41</v>
      </c>
      <c r="C9" s="38" t="s">
        <v>132</v>
      </c>
      <c r="D9" s="38">
        <v>16</v>
      </c>
      <c r="E9" s="38" t="s">
        <v>34</v>
      </c>
      <c r="F9" s="67">
        <v>39508</v>
      </c>
      <c r="G9" s="40"/>
      <c r="H9" s="40"/>
      <c r="I9" s="40"/>
      <c r="J9" s="60"/>
      <c r="K9" s="61">
        <f t="shared" si="0"/>
        <v>0</v>
      </c>
      <c r="L9" s="40"/>
      <c r="M9" s="80"/>
      <c r="N9" s="40"/>
      <c r="O9" s="40">
        <v>0</v>
      </c>
      <c r="P9" s="82"/>
      <c r="Q9" s="82"/>
      <c r="R9" s="40"/>
      <c r="S9" s="36"/>
      <c r="T9" s="36"/>
      <c r="U9" s="38"/>
      <c r="V9" s="38">
        <v>0</v>
      </c>
      <c r="W9" s="61">
        <f t="shared" si="1"/>
        <v>0</v>
      </c>
      <c r="X9" s="36">
        <f t="shared" si="2"/>
        <v>0</v>
      </c>
      <c r="Y9" s="61">
        <f t="shared" si="3"/>
        <v>0</v>
      </c>
      <c r="Z9" s="36">
        <f t="shared" si="4"/>
        <v>0</v>
      </c>
      <c r="AA9" s="36">
        <v>10.23</v>
      </c>
      <c r="AB9" s="36">
        <f t="shared" si="5"/>
        <v>0</v>
      </c>
      <c r="AC9" s="61">
        <f t="shared" si="6"/>
        <v>10.23</v>
      </c>
      <c r="AD9" s="68"/>
      <c r="AE9" s="69"/>
      <c r="AF9" s="62">
        <f t="shared" si="7"/>
        <v>0</v>
      </c>
      <c r="AG9" s="38"/>
      <c r="AH9" s="38"/>
      <c r="AJ9" s="18" t="str">
        <f t="shared" si="8"/>
        <v>SI</v>
      </c>
      <c r="AK9" s="114" t="s">
        <v>218</v>
      </c>
      <c r="AL9" s="113" t="s">
        <v>219</v>
      </c>
    </row>
    <row r="10" spans="1:49" s="18" customFormat="1">
      <c r="A10" s="38" t="s">
        <v>31</v>
      </c>
      <c r="B10" s="38" t="s">
        <v>121</v>
      </c>
      <c r="C10" s="38" t="s">
        <v>130</v>
      </c>
      <c r="D10" s="38" t="s">
        <v>83</v>
      </c>
      <c r="E10" s="38" t="s">
        <v>33</v>
      </c>
      <c r="F10" s="67">
        <v>42383</v>
      </c>
      <c r="G10" s="40"/>
      <c r="H10" s="40"/>
      <c r="I10" s="40"/>
      <c r="J10" s="60"/>
      <c r="K10" s="61">
        <f t="shared" si="0"/>
        <v>0</v>
      </c>
      <c r="L10" s="40"/>
      <c r="M10" s="80"/>
      <c r="N10" s="40"/>
      <c r="O10" s="40">
        <v>0</v>
      </c>
      <c r="P10" s="82"/>
      <c r="Q10" s="82"/>
      <c r="R10" s="40"/>
      <c r="S10" s="36"/>
      <c r="T10" s="36"/>
      <c r="U10" s="38"/>
      <c r="V10" s="38">
        <v>345</v>
      </c>
      <c r="W10" s="61">
        <f>+K10-SUM(L10:V10)</f>
        <v>-345</v>
      </c>
      <c r="X10" s="36">
        <f t="shared" si="2"/>
        <v>0</v>
      </c>
      <c r="Y10" s="61">
        <f t="shared" si="3"/>
        <v>-345</v>
      </c>
      <c r="Z10" s="36">
        <f t="shared" si="4"/>
        <v>0</v>
      </c>
      <c r="AA10" s="36">
        <v>10.23</v>
      </c>
      <c r="AB10" s="36">
        <f t="shared" si="5"/>
        <v>0</v>
      </c>
      <c r="AC10" s="61">
        <f t="shared" si="6"/>
        <v>10.23</v>
      </c>
      <c r="AD10" s="68"/>
      <c r="AE10" s="69"/>
      <c r="AF10" s="62">
        <f t="shared" si="7"/>
        <v>345</v>
      </c>
      <c r="AG10" s="38"/>
      <c r="AH10" s="38"/>
      <c r="AJ10" s="18" t="str">
        <f t="shared" si="8"/>
        <v>SI</v>
      </c>
      <c r="AK10" s="114" t="s">
        <v>220</v>
      </c>
      <c r="AL10" s="113" t="s">
        <v>221</v>
      </c>
    </row>
    <row r="11" spans="1:49" s="18" customFormat="1">
      <c r="A11" s="38" t="s">
        <v>30</v>
      </c>
      <c r="B11" s="38" t="s">
        <v>110</v>
      </c>
      <c r="C11" s="38" t="s">
        <v>149</v>
      </c>
      <c r="D11" s="38"/>
      <c r="E11" s="38" t="s">
        <v>98</v>
      </c>
      <c r="F11" s="67">
        <v>42416</v>
      </c>
      <c r="G11" s="40">
        <v>4735.79</v>
      </c>
      <c r="H11" s="40"/>
      <c r="I11" s="40"/>
      <c r="J11" s="60"/>
      <c r="K11" s="61">
        <f t="shared" si="0"/>
        <v>4735.79</v>
      </c>
      <c r="L11" s="40"/>
      <c r="M11" s="80"/>
      <c r="N11" s="40"/>
      <c r="O11" s="40">
        <v>0</v>
      </c>
      <c r="P11" s="82"/>
      <c r="Q11" s="82"/>
      <c r="R11" s="40"/>
      <c r="S11" s="36">
        <v>114.82</v>
      </c>
      <c r="T11" s="36"/>
      <c r="U11" s="38"/>
      <c r="V11" s="118">
        <v>2100</v>
      </c>
      <c r="W11" s="61">
        <f t="shared" si="1"/>
        <v>2520.9699999999998</v>
      </c>
      <c r="X11" s="36">
        <f t="shared" si="2"/>
        <v>473.57900000000001</v>
      </c>
      <c r="Y11" s="61">
        <f t="shared" si="3"/>
        <v>2047.3909999999998</v>
      </c>
      <c r="Z11" s="36">
        <f t="shared" si="4"/>
        <v>0</v>
      </c>
      <c r="AA11" s="36">
        <v>10.23</v>
      </c>
      <c r="AB11" s="36">
        <f t="shared" si="5"/>
        <v>0</v>
      </c>
      <c r="AC11" s="61">
        <f t="shared" si="6"/>
        <v>4746.0199999999995</v>
      </c>
      <c r="AD11" s="68"/>
      <c r="AE11" s="69"/>
      <c r="AF11" s="62">
        <f t="shared" si="7"/>
        <v>-2047.3909999999998</v>
      </c>
      <c r="AG11" s="38"/>
      <c r="AH11" s="38"/>
      <c r="AJ11" s="18" t="str">
        <f t="shared" si="8"/>
        <v>SI</v>
      </c>
      <c r="AK11" s="114" t="s">
        <v>222</v>
      </c>
      <c r="AL11" s="113" t="s">
        <v>223</v>
      </c>
    </row>
    <row r="12" spans="1:49" s="18" customFormat="1">
      <c r="A12" s="38" t="s">
        <v>29</v>
      </c>
      <c r="B12" s="38" t="s">
        <v>409</v>
      </c>
      <c r="C12" s="38"/>
      <c r="D12" s="38" t="s">
        <v>58</v>
      </c>
      <c r="E12" s="38" t="s">
        <v>96</v>
      </c>
      <c r="F12" s="67">
        <v>42116</v>
      </c>
      <c r="G12" s="40">
        <v>2580</v>
      </c>
      <c r="H12" s="40"/>
      <c r="I12" s="40"/>
      <c r="J12" s="60"/>
      <c r="K12" s="61">
        <f t="shared" si="0"/>
        <v>2580</v>
      </c>
      <c r="L12" s="40"/>
      <c r="M12" s="80"/>
      <c r="N12" s="40"/>
      <c r="O12" s="40">
        <v>0</v>
      </c>
      <c r="P12" s="82"/>
      <c r="Q12" s="82"/>
      <c r="R12" s="40"/>
      <c r="S12" s="36"/>
      <c r="T12" s="36"/>
      <c r="U12" s="63"/>
      <c r="V12" s="38">
        <v>0</v>
      </c>
      <c r="W12" s="61">
        <f t="shared" si="1"/>
        <v>2580</v>
      </c>
      <c r="X12" s="36">
        <f t="shared" si="2"/>
        <v>258</v>
      </c>
      <c r="Y12" s="61">
        <f t="shared" si="3"/>
        <v>2322</v>
      </c>
      <c r="Z12" s="36">
        <f t="shared" si="4"/>
        <v>0</v>
      </c>
      <c r="AA12" s="36">
        <v>10.23</v>
      </c>
      <c r="AB12" s="36">
        <f t="shared" si="5"/>
        <v>0</v>
      </c>
      <c r="AC12" s="61">
        <f t="shared" si="6"/>
        <v>2590.23</v>
      </c>
      <c r="AD12" s="74"/>
      <c r="AE12" s="74"/>
      <c r="AF12" s="62">
        <f t="shared" si="7"/>
        <v>-2322</v>
      </c>
      <c r="AG12" s="38"/>
      <c r="AH12" s="38"/>
      <c r="AJ12" s="18" t="str">
        <f t="shared" si="8"/>
        <v>SI</v>
      </c>
      <c r="AK12" s="114" t="s">
        <v>224</v>
      </c>
      <c r="AL12" s="113" t="s">
        <v>225</v>
      </c>
    </row>
    <row r="13" spans="1:49" s="18" customFormat="1">
      <c r="A13" s="38" t="s">
        <v>31</v>
      </c>
      <c r="B13" s="38" t="s">
        <v>155</v>
      </c>
      <c r="C13" s="38"/>
      <c r="D13" s="38"/>
      <c r="E13" s="38" t="s">
        <v>33</v>
      </c>
      <c r="F13" s="67">
        <v>42472</v>
      </c>
      <c r="G13" s="40">
        <v>1061.32</v>
      </c>
      <c r="H13" s="40"/>
      <c r="I13" s="40"/>
      <c r="J13" s="60"/>
      <c r="K13" s="61">
        <f t="shared" si="0"/>
        <v>1061.32</v>
      </c>
      <c r="L13" s="40"/>
      <c r="M13" s="80"/>
      <c r="N13" s="40"/>
      <c r="O13" s="40">
        <v>0</v>
      </c>
      <c r="P13" s="82"/>
      <c r="Q13" s="82"/>
      <c r="R13" s="40"/>
      <c r="S13" s="36"/>
      <c r="T13" s="36"/>
      <c r="U13" s="38"/>
      <c r="V13" s="38">
        <v>0</v>
      </c>
      <c r="W13" s="61">
        <f t="shared" si="1"/>
        <v>1061.32</v>
      </c>
      <c r="X13" s="36">
        <f t="shared" si="2"/>
        <v>0</v>
      </c>
      <c r="Y13" s="61">
        <f t="shared" si="3"/>
        <v>1061.32</v>
      </c>
      <c r="Z13" s="36">
        <f t="shared" si="4"/>
        <v>106.13200000000001</v>
      </c>
      <c r="AA13" s="36">
        <v>10.23</v>
      </c>
      <c r="AB13" s="36">
        <f t="shared" si="5"/>
        <v>0</v>
      </c>
      <c r="AC13" s="61">
        <f t="shared" si="6"/>
        <v>1177.682</v>
      </c>
      <c r="AD13" s="74"/>
      <c r="AE13" s="75"/>
      <c r="AF13" s="62">
        <f t="shared" si="7"/>
        <v>-1061.32</v>
      </c>
      <c r="AG13" s="38">
        <v>2899146091</v>
      </c>
      <c r="AH13" s="41"/>
      <c r="AJ13" s="18" t="str">
        <f t="shared" si="8"/>
        <v>SI</v>
      </c>
      <c r="AK13" s="114" t="s">
        <v>226</v>
      </c>
      <c r="AL13" s="113" t="s">
        <v>227</v>
      </c>
    </row>
    <row r="14" spans="1:49" s="18" customFormat="1" ht="15" customHeight="1">
      <c r="A14" s="38" t="s">
        <v>31</v>
      </c>
      <c r="B14" s="38" t="s">
        <v>410</v>
      </c>
      <c r="C14" s="38" t="s">
        <v>131</v>
      </c>
      <c r="D14" s="38" t="s">
        <v>84</v>
      </c>
      <c r="E14" s="38" t="s">
        <v>33</v>
      </c>
      <c r="F14" s="67">
        <v>41831</v>
      </c>
      <c r="G14" s="40">
        <v>7621.15</v>
      </c>
      <c r="H14" s="40"/>
      <c r="I14" s="40"/>
      <c r="J14" s="60"/>
      <c r="K14" s="61">
        <f t="shared" si="0"/>
        <v>7621.15</v>
      </c>
      <c r="L14" s="40"/>
      <c r="M14" s="80"/>
      <c r="N14" s="40"/>
      <c r="O14" s="40">
        <v>500</v>
      </c>
      <c r="P14" s="82"/>
      <c r="Q14" s="82"/>
      <c r="R14" s="40"/>
      <c r="S14" s="36"/>
      <c r="T14" s="88" t="s">
        <v>192</v>
      </c>
      <c r="U14" s="38"/>
      <c r="V14" s="119">
        <v>3350</v>
      </c>
      <c r="W14" s="61">
        <f t="shared" si="1"/>
        <v>3771.1499999999996</v>
      </c>
      <c r="X14" s="36">
        <f t="shared" si="2"/>
        <v>762.11500000000001</v>
      </c>
      <c r="Y14" s="61">
        <f t="shared" si="3"/>
        <v>3009.0349999999999</v>
      </c>
      <c r="Z14" s="36">
        <f t="shared" si="4"/>
        <v>0</v>
      </c>
      <c r="AA14" s="36">
        <v>10.23</v>
      </c>
      <c r="AB14" s="36">
        <f t="shared" si="5"/>
        <v>0</v>
      </c>
      <c r="AC14" s="61">
        <f t="shared" si="6"/>
        <v>7631.3799999999992</v>
      </c>
      <c r="AD14" s="70"/>
      <c r="AE14" s="68"/>
      <c r="AF14" s="62">
        <f t="shared" si="7"/>
        <v>-3009.0349999999999</v>
      </c>
      <c r="AG14" s="38"/>
      <c r="AH14" s="41"/>
      <c r="AJ14" s="18" t="str">
        <f t="shared" si="8"/>
        <v>SI</v>
      </c>
      <c r="AK14" s="114" t="s">
        <v>84</v>
      </c>
      <c r="AL14" s="113" t="s">
        <v>228</v>
      </c>
    </row>
    <row r="15" spans="1:49" s="18" customFormat="1" ht="15" customHeight="1">
      <c r="A15" s="38" t="s">
        <v>46</v>
      </c>
      <c r="B15" s="38" t="s">
        <v>185</v>
      </c>
      <c r="C15" s="38"/>
      <c r="D15" s="38"/>
      <c r="E15" s="38" t="s">
        <v>97</v>
      </c>
      <c r="F15" s="67">
        <v>41548</v>
      </c>
      <c r="G15" s="40"/>
      <c r="H15" s="40"/>
      <c r="I15" s="40"/>
      <c r="J15" s="60"/>
      <c r="K15" s="61">
        <f t="shared" si="0"/>
        <v>0</v>
      </c>
      <c r="L15" s="40"/>
      <c r="M15" s="80"/>
      <c r="N15" s="40"/>
      <c r="O15" s="40"/>
      <c r="P15" s="82"/>
      <c r="Q15" s="82"/>
      <c r="R15" s="40"/>
      <c r="S15" s="36"/>
      <c r="T15" s="88"/>
      <c r="U15" s="38"/>
      <c r="V15" s="76">
        <v>0</v>
      </c>
      <c r="W15" s="61">
        <f t="shared" si="1"/>
        <v>0</v>
      </c>
      <c r="X15" s="36">
        <f t="shared" si="2"/>
        <v>0</v>
      </c>
      <c r="Y15" s="61">
        <f t="shared" si="3"/>
        <v>0</v>
      </c>
      <c r="Z15" s="36">
        <f t="shared" si="4"/>
        <v>0</v>
      </c>
      <c r="AA15" s="36">
        <v>11.23</v>
      </c>
      <c r="AB15" s="36">
        <f t="shared" si="5"/>
        <v>0</v>
      </c>
      <c r="AC15" s="61">
        <f t="shared" si="6"/>
        <v>11.23</v>
      </c>
      <c r="AD15" s="70"/>
      <c r="AE15" s="68"/>
      <c r="AF15" s="62"/>
      <c r="AG15" s="38">
        <v>1461266403</v>
      </c>
      <c r="AH15" s="41"/>
      <c r="AJ15" s="18" t="str">
        <f t="shared" si="8"/>
        <v>SI</v>
      </c>
      <c r="AK15" s="114" t="s">
        <v>229</v>
      </c>
      <c r="AL15" s="113" t="s">
        <v>230</v>
      </c>
    </row>
    <row r="16" spans="1:49" s="18" customFormat="1">
      <c r="A16" s="38" t="s">
        <v>31</v>
      </c>
      <c r="B16" s="38" t="s">
        <v>140</v>
      </c>
      <c r="C16" s="38" t="s">
        <v>132</v>
      </c>
      <c r="D16" s="38">
        <v>18</v>
      </c>
      <c r="E16" s="38" t="s">
        <v>34</v>
      </c>
      <c r="F16" s="67">
        <v>39699</v>
      </c>
      <c r="G16" s="40">
        <v>3387.54</v>
      </c>
      <c r="H16" s="40"/>
      <c r="I16" s="40"/>
      <c r="J16" s="60"/>
      <c r="K16" s="61">
        <f t="shared" si="0"/>
        <v>3387.54</v>
      </c>
      <c r="L16" s="40"/>
      <c r="M16" s="80"/>
      <c r="N16" s="40"/>
      <c r="O16" s="40">
        <v>700</v>
      </c>
      <c r="P16" s="82"/>
      <c r="Q16" s="82"/>
      <c r="R16" s="40"/>
      <c r="S16" s="36"/>
      <c r="T16" s="36"/>
      <c r="U16" s="38"/>
      <c r="V16" s="38">
        <v>0</v>
      </c>
      <c r="W16" s="61">
        <f t="shared" si="1"/>
        <v>2687.54</v>
      </c>
      <c r="X16" s="36">
        <f t="shared" si="2"/>
        <v>338.75400000000002</v>
      </c>
      <c r="Y16" s="61">
        <f t="shared" si="3"/>
        <v>2348.7860000000001</v>
      </c>
      <c r="Z16" s="36">
        <f t="shared" si="4"/>
        <v>0</v>
      </c>
      <c r="AA16" s="36">
        <v>10.23</v>
      </c>
      <c r="AB16" s="36">
        <f t="shared" si="5"/>
        <v>0</v>
      </c>
      <c r="AC16" s="61">
        <f t="shared" si="6"/>
        <v>3397.77</v>
      </c>
      <c r="AD16" s="68"/>
      <c r="AE16" s="69"/>
      <c r="AF16" s="62">
        <f t="shared" ref="AF16:AF18" si="9">+AD16+AE16-Y16</f>
        <v>-2348.7860000000001</v>
      </c>
      <c r="AG16" s="38"/>
      <c r="AH16" s="38"/>
      <c r="AJ16" s="18" t="str">
        <f t="shared" si="8"/>
        <v>SI</v>
      </c>
      <c r="AK16" s="114" t="s">
        <v>231</v>
      </c>
      <c r="AL16" s="113" t="s">
        <v>232</v>
      </c>
    </row>
    <row r="17" spans="1:38" s="18" customFormat="1">
      <c r="A17" s="38" t="s">
        <v>30</v>
      </c>
      <c r="B17" s="38" t="s">
        <v>128</v>
      </c>
      <c r="C17" s="38" t="s">
        <v>149</v>
      </c>
      <c r="D17" s="38" t="s">
        <v>63</v>
      </c>
      <c r="E17" s="38" t="s">
        <v>98</v>
      </c>
      <c r="F17" s="67">
        <v>42332</v>
      </c>
      <c r="G17" s="40">
        <v>1487.59</v>
      </c>
      <c r="H17" s="40"/>
      <c r="I17" s="40"/>
      <c r="J17" s="60"/>
      <c r="K17" s="61">
        <f t="shared" si="0"/>
        <v>1487.59</v>
      </c>
      <c r="L17" s="40"/>
      <c r="M17" s="80"/>
      <c r="N17" s="40"/>
      <c r="O17" s="40">
        <v>0</v>
      </c>
      <c r="P17" s="82"/>
      <c r="Q17" s="82"/>
      <c r="R17" s="40"/>
      <c r="S17" s="36"/>
      <c r="T17" s="36"/>
      <c r="U17" s="38"/>
      <c r="V17" s="38">
        <v>700</v>
      </c>
      <c r="W17" s="61">
        <f t="shared" si="1"/>
        <v>787.58999999999992</v>
      </c>
      <c r="X17" s="36">
        <f t="shared" si="2"/>
        <v>0</v>
      </c>
      <c r="Y17" s="61">
        <f t="shared" si="3"/>
        <v>787.58999999999992</v>
      </c>
      <c r="Z17" s="36">
        <f t="shared" si="4"/>
        <v>148.75899999999999</v>
      </c>
      <c r="AA17" s="36">
        <v>10.23</v>
      </c>
      <c r="AB17" s="36">
        <f t="shared" si="5"/>
        <v>0</v>
      </c>
      <c r="AC17" s="61">
        <f t="shared" si="6"/>
        <v>1646.579</v>
      </c>
      <c r="AD17" s="68"/>
      <c r="AE17" s="69"/>
      <c r="AF17" s="62">
        <f t="shared" si="9"/>
        <v>-787.58999999999992</v>
      </c>
      <c r="AG17" s="38"/>
      <c r="AH17" s="38"/>
      <c r="AJ17" s="18" t="str">
        <f t="shared" si="8"/>
        <v>SI</v>
      </c>
      <c r="AK17" s="114" t="s">
        <v>233</v>
      </c>
      <c r="AL17" s="113" t="s">
        <v>234</v>
      </c>
    </row>
    <row r="18" spans="1:38" s="18" customFormat="1">
      <c r="A18" s="38" t="s">
        <v>31</v>
      </c>
      <c r="B18" s="38" t="s">
        <v>147</v>
      </c>
      <c r="C18" s="38" t="s">
        <v>134</v>
      </c>
      <c r="D18" s="38"/>
      <c r="E18" s="38" t="s">
        <v>33</v>
      </c>
      <c r="F18" s="67">
        <v>42437</v>
      </c>
      <c r="G18" s="40"/>
      <c r="H18" s="40"/>
      <c r="I18" s="40"/>
      <c r="J18" s="60"/>
      <c r="K18" s="61">
        <f t="shared" si="0"/>
        <v>0</v>
      </c>
      <c r="L18" s="40"/>
      <c r="M18" s="80"/>
      <c r="N18" s="40"/>
      <c r="O18" s="40">
        <v>0</v>
      </c>
      <c r="P18" s="82"/>
      <c r="Q18" s="82"/>
      <c r="R18" s="40"/>
      <c r="S18" s="36"/>
      <c r="T18" s="36"/>
      <c r="U18" s="38"/>
      <c r="V18" s="38">
        <v>0</v>
      </c>
      <c r="W18" s="61">
        <f t="shared" si="1"/>
        <v>0</v>
      </c>
      <c r="X18" s="36">
        <f t="shared" si="2"/>
        <v>0</v>
      </c>
      <c r="Y18" s="61">
        <f t="shared" si="3"/>
        <v>0</v>
      </c>
      <c r="Z18" s="36">
        <f t="shared" si="4"/>
        <v>0</v>
      </c>
      <c r="AA18" s="36">
        <v>10.23</v>
      </c>
      <c r="AB18" s="36">
        <f t="shared" si="5"/>
        <v>0</v>
      </c>
      <c r="AC18" s="61">
        <f t="shared" si="6"/>
        <v>10.23</v>
      </c>
      <c r="AD18" s="68"/>
      <c r="AE18" s="69"/>
      <c r="AF18" s="62">
        <f t="shared" si="9"/>
        <v>0</v>
      </c>
      <c r="AG18" s="38"/>
      <c r="AH18" s="41"/>
      <c r="AJ18" s="18" t="str">
        <f t="shared" si="8"/>
        <v>SI</v>
      </c>
      <c r="AK18" s="114" t="s">
        <v>235</v>
      </c>
      <c r="AL18" s="113" t="s">
        <v>236</v>
      </c>
    </row>
    <row r="19" spans="1:38" s="18" customFormat="1" ht="15.75">
      <c r="A19" s="38" t="s">
        <v>133</v>
      </c>
      <c r="B19" s="38" t="s">
        <v>111</v>
      </c>
      <c r="C19" s="38"/>
      <c r="D19" s="38" t="s">
        <v>60</v>
      </c>
      <c r="E19" s="38" t="s">
        <v>97</v>
      </c>
      <c r="F19" s="67">
        <v>42205</v>
      </c>
      <c r="G19" s="89"/>
      <c r="H19" s="40"/>
      <c r="I19" s="40"/>
      <c r="J19" s="60"/>
      <c r="K19" s="61">
        <f t="shared" si="0"/>
        <v>0</v>
      </c>
      <c r="L19" s="40"/>
      <c r="M19" s="80"/>
      <c r="N19" s="40"/>
      <c r="O19" s="40">
        <v>200</v>
      </c>
      <c r="P19" s="82"/>
      <c r="Q19" s="82"/>
      <c r="R19" s="40"/>
      <c r="S19" s="36"/>
      <c r="T19" s="88" t="s">
        <v>192</v>
      </c>
      <c r="U19" s="38"/>
      <c r="V19" s="38">
        <v>0</v>
      </c>
      <c r="W19" s="61">
        <f t="shared" si="1"/>
        <v>-200</v>
      </c>
      <c r="X19" s="36">
        <f t="shared" si="2"/>
        <v>0</v>
      </c>
      <c r="Y19" s="61">
        <f t="shared" si="3"/>
        <v>-200</v>
      </c>
      <c r="Z19" s="36">
        <f t="shared" si="4"/>
        <v>0</v>
      </c>
      <c r="AA19" s="36">
        <v>10.23</v>
      </c>
      <c r="AB19" s="36">
        <f t="shared" si="5"/>
        <v>0</v>
      </c>
      <c r="AC19" s="61">
        <f t="shared" si="6"/>
        <v>10.23</v>
      </c>
      <c r="AD19" s="68"/>
      <c r="AE19" s="68"/>
      <c r="AF19" s="62">
        <f t="shared" ref="AF19:AF21" si="10">+AD19+AE19-Y19</f>
        <v>200</v>
      </c>
      <c r="AG19" s="38"/>
      <c r="AH19" s="38"/>
      <c r="AJ19" s="18" t="str">
        <f t="shared" si="8"/>
        <v>SI</v>
      </c>
      <c r="AK19" s="114" t="s">
        <v>239</v>
      </c>
      <c r="AL19" s="113" t="s">
        <v>240</v>
      </c>
    </row>
    <row r="20" spans="1:38" s="18" customFormat="1">
      <c r="A20" s="38" t="s">
        <v>133</v>
      </c>
      <c r="B20" s="38" t="s">
        <v>164</v>
      </c>
      <c r="C20" s="38"/>
      <c r="D20" s="38"/>
      <c r="E20" s="38" t="s">
        <v>97</v>
      </c>
      <c r="F20" s="67">
        <v>42476</v>
      </c>
      <c r="G20" s="89"/>
      <c r="H20" s="40"/>
      <c r="I20" s="40"/>
      <c r="J20" s="60"/>
      <c r="K20" s="61">
        <f t="shared" si="0"/>
        <v>0</v>
      </c>
      <c r="L20" s="40"/>
      <c r="M20" s="80"/>
      <c r="N20" s="40"/>
      <c r="O20" s="40">
        <v>0</v>
      </c>
      <c r="P20" s="82"/>
      <c r="Q20" s="82"/>
      <c r="R20" s="40"/>
      <c r="S20" s="36"/>
      <c r="T20" s="36"/>
      <c r="U20" s="38"/>
      <c r="V20" s="38">
        <v>0</v>
      </c>
      <c r="W20" s="61">
        <f t="shared" si="1"/>
        <v>0</v>
      </c>
      <c r="X20" s="36">
        <f t="shared" si="2"/>
        <v>0</v>
      </c>
      <c r="Y20" s="61">
        <f t="shared" si="3"/>
        <v>0</v>
      </c>
      <c r="Z20" s="36">
        <f t="shared" si="4"/>
        <v>0</v>
      </c>
      <c r="AA20" s="36">
        <v>10.23</v>
      </c>
      <c r="AB20" s="36">
        <f t="shared" si="5"/>
        <v>0</v>
      </c>
      <c r="AC20" s="61">
        <f t="shared" si="6"/>
        <v>10.23</v>
      </c>
      <c r="AD20" s="68"/>
      <c r="AE20" s="68"/>
      <c r="AF20" s="62">
        <f t="shared" si="10"/>
        <v>0</v>
      </c>
      <c r="AG20" s="38">
        <v>2919685839</v>
      </c>
      <c r="AH20" s="38"/>
      <c r="AJ20" s="18" t="str">
        <f t="shared" si="8"/>
        <v>SI</v>
      </c>
      <c r="AK20" s="114" t="s">
        <v>241</v>
      </c>
      <c r="AL20" s="113" t="s">
        <v>242</v>
      </c>
    </row>
    <row r="21" spans="1:38" s="18" customFormat="1">
      <c r="A21" s="38" t="s">
        <v>44</v>
      </c>
      <c r="B21" s="38" t="s">
        <v>167</v>
      </c>
      <c r="C21" s="38"/>
      <c r="D21" s="38"/>
      <c r="E21" s="38" t="s">
        <v>32</v>
      </c>
      <c r="F21" s="67">
        <v>42507</v>
      </c>
      <c r="G21" s="40">
        <v>3069.13</v>
      </c>
      <c r="H21" s="40"/>
      <c r="I21" s="40"/>
      <c r="J21" s="60"/>
      <c r="K21" s="61">
        <f t="shared" si="0"/>
        <v>3069.13</v>
      </c>
      <c r="L21" s="40"/>
      <c r="M21" s="80"/>
      <c r="N21" s="40"/>
      <c r="O21" s="40">
        <v>0</v>
      </c>
      <c r="P21" s="82"/>
      <c r="Q21" s="82"/>
      <c r="R21" s="40"/>
      <c r="S21" s="36"/>
      <c r="T21" s="36"/>
      <c r="U21" s="38"/>
      <c r="V21" s="38"/>
      <c r="W21" s="61">
        <f t="shared" si="1"/>
        <v>3069.13</v>
      </c>
      <c r="X21" s="36">
        <f t="shared" si="2"/>
        <v>306.91300000000001</v>
      </c>
      <c r="Y21" s="61">
        <f t="shared" si="3"/>
        <v>2762.2170000000001</v>
      </c>
      <c r="Z21" s="36">
        <f t="shared" si="4"/>
        <v>0</v>
      </c>
      <c r="AA21" s="36">
        <v>10.23</v>
      </c>
      <c r="AB21" s="36">
        <f t="shared" si="5"/>
        <v>0</v>
      </c>
      <c r="AC21" s="61">
        <f t="shared" si="6"/>
        <v>3079.36</v>
      </c>
      <c r="AD21" s="68"/>
      <c r="AE21" s="68"/>
      <c r="AF21" s="62">
        <f t="shared" si="10"/>
        <v>-2762.2170000000001</v>
      </c>
      <c r="AG21" s="65">
        <v>2791168061</v>
      </c>
      <c r="AH21" s="41"/>
      <c r="AJ21" s="18" t="str">
        <f t="shared" si="8"/>
        <v>SI</v>
      </c>
      <c r="AK21" s="114" t="s">
        <v>243</v>
      </c>
      <c r="AL21" s="113" t="s">
        <v>244</v>
      </c>
    </row>
    <row r="22" spans="1:38" s="18" customFormat="1">
      <c r="A22" s="38" t="s">
        <v>44</v>
      </c>
      <c r="B22" s="38" t="s">
        <v>413</v>
      </c>
      <c r="C22" s="38"/>
      <c r="D22" s="38"/>
      <c r="E22" s="38" t="s">
        <v>32</v>
      </c>
      <c r="F22" s="67">
        <v>42514</v>
      </c>
      <c r="G22" s="40">
        <v>1459.9</v>
      </c>
      <c r="H22" s="40"/>
      <c r="I22" s="40"/>
      <c r="J22" s="60"/>
      <c r="K22" s="61">
        <f t="shared" si="0"/>
        <v>1459.9</v>
      </c>
      <c r="L22" s="40"/>
      <c r="M22" s="80"/>
      <c r="N22" s="40"/>
      <c r="O22" s="40">
        <v>0</v>
      </c>
      <c r="P22" s="82"/>
      <c r="Q22" s="82"/>
      <c r="R22" s="40"/>
      <c r="S22" s="36"/>
      <c r="T22" s="36"/>
      <c r="U22" s="38"/>
      <c r="V22" s="38">
        <v>0</v>
      </c>
      <c r="W22" s="61">
        <f t="shared" si="1"/>
        <v>1459.9</v>
      </c>
      <c r="X22" s="36">
        <f t="shared" si="2"/>
        <v>0</v>
      </c>
      <c r="Y22" s="61">
        <f t="shared" si="3"/>
        <v>1459.9</v>
      </c>
      <c r="Z22" s="36">
        <f t="shared" si="4"/>
        <v>145.99</v>
      </c>
      <c r="AA22" s="36">
        <v>11.23</v>
      </c>
      <c r="AB22" s="36">
        <f t="shared" si="5"/>
        <v>0</v>
      </c>
      <c r="AC22" s="61">
        <f t="shared" si="6"/>
        <v>1617.1200000000001</v>
      </c>
      <c r="AD22" s="68"/>
      <c r="AE22" s="69"/>
      <c r="AF22" s="62"/>
      <c r="AG22" s="38">
        <v>2747910657</v>
      </c>
      <c r="AH22" s="41"/>
      <c r="AJ22" s="18" t="str">
        <f t="shared" si="8"/>
        <v>SI</v>
      </c>
      <c r="AK22" s="114" t="s">
        <v>245</v>
      </c>
      <c r="AL22" s="113" t="s">
        <v>412</v>
      </c>
    </row>
    <row r="23" spans="1:38" s="18" customFormat="1">
      <c r="A23" s="38" t="s">
        <v>31</v>
      </c>
      <c r="B23" s="38" t="s">
        <v>411</v>
      </c>
      <c r="C23" s="38"/>
      <c r="D23" s="38"/>
      <c r="E23" s="38" t="s">
        <v>206</v>
      </c>
      <c r="F23" s="67">
        <v>41359</v>
      </c>
      <c r="G23" s="40">
        <v>10684.34</v>
      </c>
      <c r="H23" s="40"/>
      <c r="I23" s="40"/>
      <c r="J23" s="60"/>
      <c r="K23" s="61">
        <f t="shared" si="0"/>
        <v>10684.34</v>
      </c>
      <c r="L23" s="40"/>
      <c r="M23" s="80"/>
      <c r="N23" s="40"/>
      <c r="O23" s="40"/>
      <c r="P23" s="82"/>
      <c r="Q23" s="82"/>
      <c r="R23" s="40"/>
      <c r="S23" s="36"/>
      <c r="T23" s="36"/>
      <c r="U23" s="38"/>
      <c r="V23" s="38"/>
      <c r="W23" s="61">
        <f t="shared" ref="W23" si="11">+K23-SUM(L23:V23)</f>
        <v>10684.34</v>
      </c>
      <c r="X23" s="36">
        <f t="shared" ref="X23" si="12">IF(K23&gt;2250,K23*0.1,0)</f>
        <v>1068.434</v>
      </c>
      <c r="Y23" s="61">
        <f t="shared" ref="Y23" si="13">+W23-X23</f>
        <v>9615.9060000000009</v>
      </c>
      <c r="Z23" s="36"/>
      <c r="AA23" s="36"/>
      <c r="AB23" s="36"/>
      <c r="AC23" s="61"/>
      <c r="AD23" s="68"/>
      <c r="AE23" s="69"/>
      <c r="AF23" s="62"/>
      <c r="AG23" s="38"/>
      <c r="AH23" s="41"/>
      <c r="AJ23" s="18" t="str">
        <f t="shared" si="8"/>
        <v>SI</v>
      </c>
      <c r="AK23" s="114" t="s">
        <v>246</v>
      </c>
      <c r="AL23" s="113" t="s">
        <v>247</v>
      </c>
    </row>
    <row r="24" spans="1:38" s="18" customFormat="1">
      <c r="A24" s="38" t="s">
        <v>31</v>
      </c>
      <c r="B24" s="38" t="s">
        <v>200</v>
      </c>
      <c r="C24" s="38"/>
      <c r="D24" s="38"/>
      <c r="E24" s="38" t="s">
        <v>33</v>
      </c>
      <c r="F24" s="67">
        <v>42627</v>
      </c>
      <c r="G24" s="40"/>
      <c r="H24" s="40"/>
      <c r="I24" s="40"/>
      <c r="J24" s="60"/>
      <c r="K24" s="61">
        <f t="shared" si="0"/>
        <v>0</v>
      </c>
      <c r="L24" s="40"/>
      <c r="M24" s="80"/>
      <c r="N24" s="40"/>
      <c r="O24" s="40"/>
      <c r="P24" s="82"/>
      <c r="Q24" s="82"/>
      <c r="R24" s="40"/>
      <c r="S24" s="36"/>
      <c r="T24" s="36"/>
      <c r="U24" s="38"/>
      <c r="V24" s="38"/>
      <c r="W24" s="61">
        <f t="shared" ref="W24" si="14">+K24-SUM(L24:V24)</f>
        <v>0</v>
      </c>
      <c r="X24" s="36">
        <f t="shared" ref="X24" si="15">IF(K24&gt;2250,K24*0.1,0)</f>
        <v>0</v>
      </c>
      <c r="Y24" s="61">
        <f t="shared" ref="Y24" si="16">+W24-X24</f>
        <v>0</v>
      </c>
      <c r="Z24" s="36"/>
      <c r="AA24" s="36"/>
      <c r="AB24" s="36"/>
      <c r="AC24" s="61"/>
      <c r="AD24" s="68"/>
      <c r="AE24" s="69"/>
      <c r="AF24" s="62"/>
      <c r="AG24" s="38">
        <v>2723461904</v>
      </c>
      <c r="AH24" s="41"/>
      <c r="AJ24" s="18" t="str">
        <f t="shared" si="8"/>
        <v>SI</v>
      </c>
      <c r="AK24" s="114" t="s">
        <v>248</v>
      </c>
      <c r="AL24" s="113" t="s">
        <v>249</v>
      </c>
    </row>
    <row r="25" spans="1:38" s="18" customFormat="1">
      <c r="A25" s="38" t="s">
        <v>29</v>
      </c>
      <c r="B25" s="38" t="s">
        <v>193</v>
      </c>
      <c r="C25" s="38"/>
      <c r="D25" s="38"/>
      <c r="E25" s="33" t="s">
        <v>194</v>
      </c>
      <c r="F25" s="67">
        <v>42591</v>
      </c>
      <c r="G25" s="40">
        <v>480</v>
      </c>
      <c r="H25" s="40"/>
      <c r="I25" s="40"/>
      <c r="J25" s="60"/>
      <c r="K25" s="61">
        <f t="shared" si="0"/>
        <v>480</v>
      </c>
      <c r="L25" s="40"/>
      <c r="M25" s="80"/>
      <c r="N25" s="40"/>
      <c r="O25" s="40"/>
      <c r="P25" s="82"/>
      <c r="Q25" s="82"/>
      <c r="R25" s="40"/>
      <c r="S25" s="36"/>
      <c r="T25" s="36"/>
      <c r="U25" s="38"/>
      <c r="V25" s="38"/>
      <c r="W25" s="61">
        <f t="shared" ref="W25" si="17">+K25-SUM(L25:V25)</f>
        <v>480</v>
      </c>
      <c r="X25" s="36">
        <f t="shared" ref="X25" si="18">IF(K25&gt;2250,K25*0.1,0)</f>
        <v>0</v>
      </c>
      <c r="Y25" s="61">
        <f t="shared" ref="Y25" si="19">+W25-X25</f>
        <v>480</v>
      </c>
      <c r="Z25" s="36"/>
      <c r="AA25" s="36"/>
      <c r="AB25" s="36"/>
      <c r="AC25" s="61"/>
      <c r="AD25" s="68"/>
      <c r="AE25" s="69"/>
      <c r="AF25" s="62"/>
      <c r="AG25" s="38">
        <v>2851254995</v>
      </c>
      <c r="AH25" s="41"/>
      <c r="AJ25" s="18" t="str">
        <f t="shared" si="8"/>
        <v>SI</v>
      </c>
      <c r="AK25" s="114" t="s">
        <v>250</v>
      </c>
      <c r="AL25" s="113" t="s">
        <v>251</v>
      </c>
    </row>
    <row r="26" spans="1:38" s="18" customFormat="1">
      <c r="A26" s="38" t="s">
        <v>44</v>
      </c>
      <c r="B26" s="38" t="s">
        <v>198</v>
      </c>
      <c r="C26" s="38"/>
      <c r="D26" s="38"/>
      <c r="E26" s="38" t="s">
        <v>32</v>
      </c>
      <c r="F26" s="67">
        <v>42604</v>
      </c>
      <c r="G26" s="40"/>
      <c r="H26" s="40"/>
      <c r="I26" s="40"/>
      <c r="J26" s="60"/>
      <c r="K26" s="61">
        <f t="shared" si="0"/>
        <v>0</v>
      </c>
      <c r="L26" s="40"/>
      <c r="M26" s="80"/>
      <c r="N26" s="40"/>
      <c r="O26" s="40"/>
      <c r="P26" s="82"/>
      <c r="Q26" s="82"/>
      <c r="R26" s="40"/>
      <c r="S26" s="36"/>
      <c r="T26" s="36"/>
      <c r="U26" s="38"/>
      <c r="V26" s="38"/>
      <c r="W26" s="61">
        <f t="shared" ref="W26" si="20">+K26-SUM(L26:V26)</f>
        <v>0</v>
      </c>
      <c r="X26" s="36">
        <f t="shared" ref="X26" si="21">IF(K26&gt;2250,K26*0.1,0)</f>
        <v>0</v>
      </c>
      <c r="Y26" s="61">
        <f t="shared" ref="Y26" si="22">+W26-X26</f>
        <v>0</v>
      </c>
      <c r="Z26" s="36"/>
      <c r="AA26" s="36"/>
      <c r="AB26" s="36"/>
      <c r="AC26" s="61"/>
      <c r="AD26" s="68"/>
      <c r="AE26" s="69"/>
      <c r="AF26" s="62"/>
      <c r="AG26" s="38">
        <v>1143946878</v>
      </c>
      <c r="AH26" s="41"/>
      <c r="AJ26" s="18" t="str">
        <f t="shared" si="8"/>
        <v>SI</v>
      </c>
      <c r="AK26" s="114" t="s">
        <v>252</v>
      </c>
      <c r="AL26" s="113" t="s">
        <v>253</v>
      </c>
    </row>
    <row r="27" spans="1:38" s="18" customFormat="1">
      <c r="A27" s="38" t="s">
        <v>31</v>
      </c>
      <c r="B27" s="38" t="s">
        <v>163</v>
      </c>
      <c r="C27" s="38" t="s">
        <v>130</v>
      </c>
      <c r="D27" s="38"/>
      <c r="E27" s="38" t="s">
        <v>33</v>
      </c>
      <c r="F27" s="67">
        <v>42413</v>
      </c>
      <c r="G27" s="40">
        <v>181.24</v>
      </c>
      <c r="H27" s="40"/>
      <c r="I27" s="40"/>
      <c r="J27" s="60"/>
      <c r="K27" s="61">
        <f t="shared" si="0"/>
        <v>181.24</v>
      </c>
      <c r="L27" s="40"/>
      <c r="M27" s="80"/>
      <c r="N27" s="40"/>
      <c r="O27" s="40">
        <v>0</v>
      </c>
      <c r="P27" s="82"/>
      <c r="Q27" s="82"/>
      <c r="R27" s="40"/>
      <c r="S27" s="36"/>
      <c r="T27" s="36"/>
      <c r="U27" s="38"/>
      <c r="V27" s="38">
        <v>0</v>
      </c>
      <c r="W27" s="61">
        <f t="shared" si="1"/>
        <v>181.24</v>
      </c>
      <c r="X27" s="36">
        <f t="shared" si="2"/>
        <v>0</v>
      </c>
      <c r="Y27" s="61">
        <f t="shared" si="3"/>
        <v>181.24</v>
      </c>
      <c r="Z27" s="36">
        <f t="shared" si="4"/>
        <v>18.124000000000002</v>
      </c>
      <c r="AA27" s="36">
        <v>13.23</v>
      </c>
      <c r="AB27" s="36">
        <f t="shared" si="5"/>
        <v>0</v>
      </c>
      <c r="AC27" s="61">
        <f t="shared" si="6"/>
        <v>212.59399999999999</v>
      </c>
      <c r="AD27" s="68"/>
      <c r="AE27" s="69"/>
      <c r="AF27" s="62">
        <f>+AD27+AE27-Y27</f>
        <v>-181.24</v>
      </c>
      <c r="AG27" s="38"/>
      <c r="AH27" s="41"/>
      <c r="AJ27" s="18" t="str">
        <f t="shared" si="8"/>
        <v>SI</v>
      </c>
      <c r="AK27" s="114" t="s">
        <v>254</v>
      </c>
      <c r="AL27" s="113" t="s">
        <v>255</v>
      </c>
    </row>
    <row r="28" spans="1:38" s="18" customFormat="1">
      <c r="A28" s="38" t="s">
        <v>31</v>
      </c>
      <c r="B28" s="38" t="s">
        <v>175</v>
      </c>
      <c r="C28" s="38"/>
      <c r="D28" s="38"/>
      <c r="E28" s="38" t="s">
        <v>33</v>
      </c>
      <c r="F28" s="67">
        <v>42532</v>
      </c>
      <c r="G28" s="40"/>
      <c r="H28" s="40"/>
      <c r="I28" s="40"/>
      <c r="J28" s="60"/>
      <c r="K28" s="61">
        <f t="shared" si="0"/>
        <v>0</v>
      </c>
      <c r="L28" s="40"/>
      <c r="M28" s="80"/>
      <c r="N28" s="40"/>
      <c r="O28" s="40">
        <v>0</v>
      </c>
      <c r="P28" s="82"/>
      <c r="Q28" s="82"/>
      <c r="R28" s="40"/>
      <c r="S28" s="36"/>
      <c r="T28" s="36"/>
      <c r="U28" s="38"/>
      <c r="V28" s="38">
        <v>0</v>
      </c>
      <c r="W28" s="61">
        <f t="shared" si="1"/>
        <v>0</v>
      </c>
      <c r="X28" s="36">
        <f t="shared" si="2"/>
        <v>0</v>
      </c>
      <c r="Y28" s="61">
        <f t="shared" si="3"/>
        <v>0</v>
      </c>
      <c r="Z28" s="36">
        <f t="shared" si="4"/>
        <v>0</v>
      </c>
      <c r="AA28" s="36">
        <v>13.23</v>
      </c>
      <c r="AB28" s="36">
        <f t="shared" si="5"/>
        <v>0</v>
      </c>
      <c r="AC28" s="61">
        <f t="shared" si="6"/>
        <v>13.23</v>
      </c>
      <c r="AD28" s="68"/>
      <c r="AE28" s="69"/>
      <c r="AF28" s="62">
        <f>+AD28+AE28-Y28</f>
        <v>0</v>
      </c>
      <c r="AG28" s="38"/>
      <c r="AH28" s="41"/>
      <c r="AJ28" s="18" t="str">
        <f t="shared" si="8"/>
        <v>SI</v>
      </c>
      <c r="AK28" s="114" t="s">
        <v>256</v>
      </c>
      <c r="AL28" s="113" t="s">
        <v>257</v>
      </c>
    </row>
    <row r="29" spans="1:38" s="18" customFormat="1">
      <c r="A29" s="38" t="s">
        <v>31</v>
      </c>
      <c r="B29" s="38" t="s">
        <v>414</v>
      </c>
      <c r="C29" s="38"/>
      <c r="D29" s="38"/>
      <c r="E29" s="38" t="s">
        <v>33</v>
      </c>
      <c r="F29" s="67">
        <v>42520</v>
      </c>
      <c r="G29" s="40"/>
      <c r="H29" s="40"/>
      <c r="I29" s="40"/>
      <c r="J29" s="60"/>
      <c r="K29" s="61">
        <f t="shared" si="0"/>
        <v>0</v>
      </c>
      <c r="L29" s="40"/>
      <c r="M29" s="80"/>
      <c r="N29" s="40"/>
      <c r="O29" s="40">
        <v>0</v>
      </c>
      <c r="P29" s="82"/>
      <c r="Q29" s="82"/>
      <c r="R29" s="40"/>
      <c r="S29" s="36"/>
      <c r="T29" s="36"/>
      <c r="U29" s="38"/>
      <c r="V29" s="38">
        <v>0</v>
      </c>
      <c r="W29" s="61">
        <f t="shared" si="1"/>
        <v>0</v>
      </c>
      <c r="X29" s="36">
        <f t="shared" si="2"/>
        <v>0</v>
      </c>
      <c r="Y29" s="61">
        <f t="shared" si="3"/>
        <v>0</v>
      </c>
      <c r="Z29" s="36">
        <f t="shared" si="4"/>
        <v>0</v>
      </c>
      <c r="AA29" s="36">
        <v>14.23</v>
      </c>
      <c r="AB29" s="36">
        <f t="shared" si="5"/>
        <v>0</v>
      </c>
      <c r="AC29" s="61">
        <f t="shared" si="6"/>
        <v>14.23</v>
      </c>
      <c r="AD29" s="68"/>
      <c r="AE29" s="69"/>
      <c r="AF29" s="62"/>
      <c r="AG29" s="38">
        <v>1175437504</v>
      </c>
      <c r="AH29" s="41"/>
      <c r="AJ29" s="18" t="str">
        <f t="shared" si="8"/>
        <v>SI</v>
      </c>
      <c r="AK29" s="114" t="s">
        <v>258</v>
      </c>
      <c r="AL29" s="113" t="s">
        <v>259</v>
      </c>
    </row>
    <row r="30" spans="1:38" s="18" customFormat="1">
      <c r="A30" s="38" t="s">
        <v>31</v>
      </c>
      <c r="B30" s="38" t="s">
        <v>170</v>
      </c>
      <c r="C30" s="38"/>
      <c r="D30" s="38"/>
      <c r="E30" s="38" t="s">
        <v>182</v>
      </c>
      <c r="F30" s="67">
        <v>42480</v>
      </c>
      <c r="G30" s="40"/>
      <c r="H30" s="40"/>
      <c r="I30" s="40"/>
      <c r="J30" s="60"/>
      <c r="K30" s="61">
        <f t="shared" ref="K30:K47" si="23">SUM(G30:I30)-J30</f>
        <v>0</v>
      </c>
      <c r="L30" s="40"/>
      <c r="M30" s="80"/>
      <c r="N30" s="40"/>
      <c r="O30" s="40">
        <v>0</v>
      </c>
      <c r="P30" s="82"/>
      <c r="Q30" s="82"/>
      <c r="R30" s="40"/>
      <c r="S30" s="36"/>
      <c r="T30" s="36"/>
      <c r="U30" s="38"/>
      <c r="V30" s="38">
        <v>0</v>
      </c>
      <c r="W30" s="61">
        <f t="shared" ref="W30:W47" si="24">+K30-SUM(L30:V30)</f>
        <v>0</v>
      </c>
      <c r="X30" s="36">
        <f t="shared" ref="X30:X47" si="25">IF(K30&gt;2250,K30*0.1,0)</f>
        <v>0</v>
      </c>
      <c r="Y30" s="61">
        <f t="shared" ref="Y30:Y47" si="26">+W30-X30</f>
        <v>0</v>
      </c>
      <c r="Z30" s="36">
        <f t="shared" ref="Z30:Z47" si="27">IF(K30&lt;2250,K30*0.1,0)</f>
        <v>0</v>
      </c>
      <c r="AA30" s="36">
        <v>17.23</v>
      </c>
      <c r="AB30" s="36">
        <f t="shared" ref="AB30:AB47" si="28">+P30</f>
        <v>0</v>
      </c>
      <c r="AC30" s="61">
        <f t="shared" ref="AC30:AC47" si="29">+K30+Z30+AA30+AB30</f>
        <v>17.23</v>
      </c>
      <c r="AD30" s="68"/>
      <c r="AE30" s="69"/>
      <c r="AF30" s="62">
        <f>+AD30+AE30-Y30</f>
        <v>0</v>
      </c>
      <c r="AG30" s="38">
        <v>1116618499</v>
      </c>
      <c r="AH30" s="41"/>
      <c r="AJ30" s="18" t="str">
        <f t="shared" si="8"/>
        <v>SI</v>
      </c>
      <c r="AK30" s="114" t="s">
        <v>260</v>
      </c>
      <c r="AL30" s="113" t="s">
        <v>261</v>
      </c>
    </row>
    <row r="31" spans="1:38" s="18" customFormat="1">
      <c r="A31" s="38" t="s">
        <v>31</v>
      </c>
      <c r="B31" s="38" t="s">
        <v>415</v>
      </c>
      <c r="C31" s="38" t="s">
        <v>130</v>
      </c>
      <c r="D31" s="43"/>
      <c r="E31" s="38" t="s">
        <v>33</v>
      </c>
      <c r="F31" s="67">
        <v>42240</v>
      </c>
      <c r="G31" s="40">
        <v>2202.33</v>
      </c>
      <c r="H31" s="40"/>
      <c r="I31" s="40"/>
      <c r="J31" s="60"/>
      <c r="K31" s="61">
        <f t="shared" si="23"/>
        <v>2202.33</v>
      </c>
      <c r="L31" s="40"/>
      <c r="M31" s="80"/>
      <c r="N31" s="40"/>
      <c r="O31" s="40">
        <v>0</v>
      </c>
      <c r="P31" s="82"/>
      <c r="Q31" s="82"/>
      <c r="R31" s="40"/>
      <c r="S31" s="36"/>
      <c r="T31" s="36"/>
      <c r="U31" s="38"/>
      <c r="V31" s="38">
        <v>0</v>
      </c>
      <c r="W31" s="61">
        <f t="shared" si="24"/>
        <v>2202.33</v>
      </c>
      <c r="X31" s="36">
        <f t="shared" si="25"/>
        <v>0</v>
      </c>
      <c r="Y31" s="61">
        <f t="shared" si="26"/>
        <v>2202.33</v>
      </c>
      <c r="Z31" s="36">
        <f t="shared" si="27"/>
        <v>220.233</v>
      </c>
      <c r="AA31" s="36">
        <v>18.23</v>
      </c>
      <c r="AB31" s="36">
        <f t="shared" si="28"/>
        <v>0</v>
      </c>
      <c r="AC31" s="61">
        <f t="shared" si="29"/>
        <v>2440.7930000000001</v>
      </c>
      <c r="AD31" s="70"/>
      <c r="AE31" s="70"/>
      <c r="AF31" s="62">
        <f>+AD31+AE31-Y31</f>
        <v>-2202.33</v>
      </c>
      <c r="AG31" s="38"/>
      <c r="AH31" s="41"/>
      <c r="AJ31" s="18" t="str">
        <f t="shared" si="8"/>
        <v>SI</v>
      </c>
      <c r="AK31" s="114" t="s">
        <v>262</v>
      </c>
      <c r="AL31" s="113" t="s">
        <v>263</v>
      </c>
    </row>
    <row r="32" spans="1:38" s="18" customFormat="1">
      <c r="A32" s="38" t="s">
        <v>31</v>
      </c>
      <c r="B32" s="38" t="s">
        <v>416</v>
      </c>
      <c r="C32" s="38" t="s">
        <v>131</v>
      </c>
      <c r="D32" s="38" t="s">
        <v>85</v>
      </c>
      <c r="E32" s="38" t="s">
        <v>33</v>
      </c>
      <c r="F32" s="67">
        <v>41463</v>
      </c>
      <c r="G32" s="40">
        <v>13701.94</v>
      </c>
      <c r="H32" s="40"/>
      <c r="I32" s="40"/>
      <c r="J32" s="60"/>
      <c r="K32" s="61">
        <f t="shared" si="23"/>
        <v>13701.94</v>
      </c>
      <c r="L32" s="40"/>
      <c r="M32" s="80"/>
      <c r="N32" s="40"/>
      <c r="O32" s="40">
        <v>0</v>
      </c>
      <c r="P32" s="82"/>
      <c r="Q32" s="82"/>
      <c r="R32" s="40"/>
      <c r="S32" s="36"/>
      <c r="T32" s="36"/>
      <c r="U32" s="38"/>
      <c r="V32" s="38">
        <v>0</v>
      </c>
      <c r="W32" s="61">
        <f t="shared" si="24"/>
        <v>13701.94</v>
      </c>
      <c r="X32" s="36">
        <f t="shared" si="25"/>
        <v>1370.1940000000002</v>
      </c>
      <c r="Y32" s="61">
        <f t="shared" si="26"/>
        <v>12331.746000000001</v>
      </c>
      <c r="Z32" s="36">
        <f t="shared" si="27"/>
        <v>0</v>
      </c>
      <c r="AA32" s="36">
        <v>20.23</v>
      </c>
      <c r="AB32" s="36">
        <f t="shared" si="28"/>
        <v>0</v>
      </c>
      <c r="AC32" s="61">
        <f t="shared" si="29"/>
        <v>13722.17</v>
      </c>
      <c r="AD32" s="68"/>
      <c r="AE32" s="69"/>
      <c r="AF32" s="62">
        <f>+AD32+AE32-Y32</f>
        <v>-12331.746000000001</v>
      </c>
      <c r="AG32" s="38"/>
      <c r="AH32" s="38"/>
      <c r="AJ32" s="18" t="str">
        <f t="shared" si="8"/>
        <v>SI</v>
      </c>
      <c r="AK32" s="114" t="s">
        <v>264</v>
      </c>
      <c r="AL32" s="113" t="s">
        <v>265</v>
      </c>
    </row>
    <row r="33" spans="1:38" s="18" customFormat="1">
      <c r="A33" s="38" t="s">
        <v>29</v>
      </c>
      <c r="B33" s="38" t="s">
        <v>417</v>
      </c>
      <c r="C33" s="38"/>
      <c r="D33" s="38" t="s">
        <v>171</v>
      </c>
      <c r="E33" s="38" t="s">
        <v>172</v>
      </c>
      <c r="F33" s="71">
        <v>40618</v>
      </c>
      <c r="G33" s="40">
        <v>4503.6000000000004</v>
      </c>
      <c r="H33" s="40"/>
      <c r="I33" s="40"/>
      <c r="J33" s="60"/>
      <c r="K33" s="61">
        <f t="shared" si="23"/>
        <v>4503.6000000000004</v>
      </c>
      <c r="L33" s="40"/>
      <c r="M33" s="80"/>
      <c r="N33" s="40"/>
      <c r="O33" s="40">
        <v>0</v>
      </c>
      <c r="P33" s="82"/>
      <c r="Q33" s="82"/>
      <c r="R33" s="40"/>
      <c r="S33" s="36"/>
      <c r="T33" s="36"/>
      <c r="U33" s="38"/>
      <c r="V33" s="38">
        <v>0</v>
      </c>
      <c r="W33" s="61">
        <f t="shared" si="24"/>
        <v>4503.6000000000004</v>
      </c>
      <c r="X33" s="36">
        <f t="shared" si="25"/>
        <v>450.36000000000007</v>
      </c>
      <c r="Y33" s="61">
        <f t="shared" si="26"/>
        <v>4053.2400000000002</v>
      </c>
      <c r="Z33" s="36">
        <f t="shared" si="27"/>
        <v>0</v>
      </c>
      <c r="AA33" s="36">
        <v>21.23</v>
      </c>
      <c r="AB33" s="36">
        <f t="shared" si="28"/>
        <v>0</v>
      </c>
      <c r="AC33" s="61">
        <f t="shared" si="29"/>
        <v>4524.83</v>
      </c>
      <c r="AD33" s="68"/>
      <c r="AE33" s="69"/>
      <c r="AF33" s="62"/>
      <c r="AG33" s="38">
        <v>2659973974</v>
      </c>
      <c r="AH33" s="41"/>
      <c r="AJ33" s="18" t="str">
        <f t="shared" si="8"/>
        <v>SI</v>
      </c>
      <c r="AK33" s="114" t="s">
        <v>266</v>
      </c>
      <c r="AL33" s="113" t="s">
        <v>267</v>
      </c>
    </row>
    <row r="34" spans="1:38" s="18" customFormat="1">
      <c r="A34" s="38" t="s">
        <v>31</v>
      </c>
      <c r="B34" s="38" t="s">
        <v>162</v>
      </c>
      <c r="C34" s="38" t="s">
        <v>134</v>
      </c>
      <c r="D34" s="38" t="s">
        <v>86</v>
      </c>
      <c r="E34" s="38" t="s">
        <v>33</v>
      </c>
      <c r="F34" s="67">
        <v>42296</v>
      </c>
      <c r="G34" s="40">
        <v>2055.2399999999998</v>
      </c>
      <c r="H34" s="40"/>
      <c r="I34" s="40"/>
      <c r="J34" s="60"/>
      <c r="K34" s="61">
        <f t="shared" si="23"/>
        <v>2055.2399999999998</v>
      </c>
      <c r="L34" s="40"/>
      <c r="M34" s="80"/>
      <c r="N34" s="40"/>
      <c r="O34" s="40">
        <v>0</v>
      </c>
      <c r="P34" s="82"/>
      <c r="Q34" s="82"/>
      <c r="R34" s="40"/>
      <c r="S34" s="36"/>
      <c r="T34" s="36"/>
      <c r="U34" s="38"/>
      <c r="V34" s="38">
        <v>1000</v>
      </c>
      <c r="W34" s="61">
        <f t="shared" si="24"/>
        <v>1055.2399999999998</v>
      </c>
      <c r="X34" s="36">
        <f t="shared" si="25"/>
        <v>0</v>
      </c>
      <c r="Y34" s="61">
        <f t="shared" si="26"/>
        <v>1055.2399999999998</v>
      </c>
      <c r="Z34" s="36">
        <f t="shared" si="27"/>
        <v>205.524</v>
      </c>
      <c r="AA34" s="36">
        <v>10.23</v>
      </c>
      <c r="AB34" s="36">
        <f t="shared" si="28"/>
        <v>0</v>
      </c>
      <c r="AC34" s="61">
        <f t="shared" si="29"/>
        <v>2270.9939999999997</v>
      </c>
      <c r="AD34" s="68"/>
      <c r="AE34" s="69"/>
      <c r="AF34" s="62">
        <f>+AD34+AE34-Y34</f>
        <v>-1055.2399999999998</v>
      </c>
      <c r="AG34" s="38"/>
      <c r="AH34" s="38"/>
      <c r="AJ34" s="18" t="str">
        <f t="shared" si="8"/>
        <v>SI</v>
      </c>
      <c r="AK34" s="114" t="s">
        <v>268</v>
      </c>
      <c r="AL34" s="113" t="s">
        <v>269</v>
      </c>
    </row>
    <row r="35" spans="1:38" s="18" customFormat="1">
      <c r="A35" s="38" t="s">
        <v>30</v>
      </c>
      <c r="B35" s="38" t="s">
        <v>40</v>
      </c>
      <c r="C35" s="38" t="s">
        <v>149</v>
      </c>
      <c r="D35" s="38" t="s">
        <v>64</v>
      </c>
      <c r="E35" s="38" t="s">
        <v>98</v>
      </c>
      <c r="F35" s="67">
        <v>42199</v>
      </c>
      <c r="G35" s="40">
        <v>3859.77</v>
      </c>
      <c r="H35" s="40"/>
      <c r="I35" s="40"/>
      <c r="J35" s="60"/>
      <c r="K35" s="61">
        <f t="shared" si="23"/>
        <v>3859.77</v>
      </c>
      <c r="L35" s="40"/>
      <c r="M35" s="80"/>
      <c r="N35" s="40"/>
      <c r="O35" s="40">
        <v>0</v>
      </c>
      <c r="P35" s="82"/>
      <c r="Q35" s="82"/>
      <c r="R35" s="40"/>
      <c r="S35" s="36"/>
      <c r="T35" s="36"/>
      <c r="U35" s="38"/>
      <c r="V35" s="38">
        <v>0</v>
      </c>
      <c r="W35" s="61">
        <f t="shared" si="24"/>
        <v>3859.77</v>
      </c>
      <c r="X35" s="36">
        <f t="shared" si="25"/>
        <v>385.97700000000003</v>
      </c>
      <c r="Y35" s="61">
        <f t="shared" si="26"/>
        <v>3473.7930000000001</v>
      </c>
      <c r="Z35" s="36">
        <f t="shared" si="27"/>
        <v>0</v>
      </c>
      <c r="AA35" s="36">
        <v>10.23</v>
      </c>
      <c r="AB35" s="36">
        <f t="shared" si="28"/>
        <v>0</v>
      </c>
      <c r="AC35" s="61">
        <f t="shared" si="29"/>
        <v>3870</v>
      </c>
      <c r="AD35" s="68"/>
      <c r="AE35" s="69"/>
      <c r="AF35" s="62">
        <f>+AD35+AE35-Y35</f>
        <v>-3473.7930000000001</v>
      </c>
      <c r="AG35" s="38"/>
      <c r="AH35" s="38"/>
      <c r="AJ35" s="18" t="str">
        <f t="shared" si="8"/>
        <v>SI</v>
      </c>
      <c r="AK35" s="114" t="s">
        <v>270</v>
      </c>
      <c r="AL35" s="113" t="s">
        <v>271</v>
      </c>
    </row>
    <row r="36" spans="1:38" s="18" customFormat="1">
      <c r="A36" s="38" t="s">
        <v>31</v>
      </c>
      <c r="B36" s="38" t="s">
        <v>418</v>
      </c>
      <c r="C36" s="38" t="s">
        <v>134</v>
      </c>
      <c r="D36" s="38" t="s">
        <v>87</v>
      </c>
      <c r="E36" s="38" t="s">
        <v>33</v>
      </c>
      <c r="F36" s="67">
        <v>42304</v>
      </c>
      <c r="G36" s="40">
        <v>3516.51</v>
      </c>
      <c r="H36" s="40"/>
      <c r="I36" s="40"/>
      <c r="J36" s="60"/>
      <c r="K36" s="61">
        <f t="shared" si="23"/>
        <v>3516.51</v>
      </c>
      <c r="L36" s="40"/>
      <c r="M36" s="80"/>
      <c r="N36" s="40"/>
      <c r="O36" s="40">
        <v>0</v>
      </c>
      <c r="P36" s="82"/>
      <c r="Q36" s="82"/>
      <c r="R36" s="40"/>
      <c r="S36" s="36"/>
      <c r="T36" s="36"/>
      <c r="U36" s="38"/>
      <c r="V36" s="38">
        <v>0</v>
      </c>
      <c r="W36" s="61">
        <f t="shared" si="24"/>
        <v>3516.51</v>
      </c>
      <c r="X36" s="36">
        <f t="shared" si="25"/>
        <v>351.65100000000007</v>
      </c>
      <c r="Y36" s="61">
        <f t="shared" si="26"/>
        <v>3164.8590000000004</v>
      </c>
      <c r="Z36" s="36">
        <f t="shared" si="27"/>
        <v>0</v>
      </c>
      <c r="AA36" s="36">
        <v>10.23</v>
      </c>
      <c r="AB36" s="36">
        <f t="shared" si="28"/>
        <v>0</v>
      </c>
      <c r="AC36" s="61">
        <f t="shared" si="29"/>
        <v>3526.7400000000002</v>
      </c>
      <c r="AD36" s="62"/>
      <c r="AE36" s="62"/>
      <c r="AF36" s="62"/>
      <c r="AG36" s="38"/>
      <c r="AH36" s="38"/>
      <c r="AJ36" s="18" t="str">
        <f t="shared" si="8"/>
        <v>SI</v>
      </c>
      <c r="AK36" s="114" t="s">
        <v>272</v>
      </c>
      <c r="AL36" s="113" t="s">
        <v>273</v>
      </c>
    </row>
    <row r="37" spans="1:38" s="18" customFormat="1">
      <c r="A37" s="38" t="s">
        <v>30</v>
      </c>
      <c r="B37" s="38" t="s">
        <v>419</v>
      </c>
      <c r="C37" s="38"/>
      <c r="D37" s="38"/>
      <c r="E37" s="38" t="s">
        <v>98</v>
      </c>
      <c r="F37" s="67">
        <v>42576</v>
      </c>
      <c r="G37" s="40">
        <v>776.49</v>
      </c>
      <c r="H37" s="40"/>
      <c r="I37" s="40"/>
      <c r="J37" s="60"/>
      <c r="K37" s="61">
        <f t="shared" si="23"/>
        <v>776.49</v>
      </c>
      <c r="L37" s="40"/>
      <c r="M37" s="80"/>
      <c r="N37" s="40"/>
      <c r="O37" s="40">
        <v>0</v>
      </c>
      <c r="P37" s="82"/>
      <c r="Q37" s="82"/>
      <c r="R37" s="40"/>
      <c r="S37" s="36"/>
      <c r="T37" s="36"/>
      <c r="U37" s="38"/>
      <c r="V37" s="38">
        <v>0</v>
      </c>
      <c r="W37" s="61">
        <f t="shared" si="24"/>
        <v>776.49</v>
      </c>
      <c r="X37" s="36">
        <f t="shared" si="25"/>
        <v>0</v>
      </c>
      <c r="Y37" s="61">
        <f t="shared" si="26"/>
        <v>776.49</v>
      </c>
      <c r="Z37" s="36">
        <f t="shared" si="27"/>
        <v>77.649000000000001</v>
      </c>
      <c r="AA37" s="36">
        <v>11.23</v>
      </c>
      <c r="AB37" s="36">
        <f t="shared" si="28"/>
        <v>0</v>
      </c>
      <c r="AC37" s="61">
        <f t="shared" si="29"/>
        <v>865.36900000000003</v>
      </c>
      <c r="AD37" s="64"/>
      <c r="AE37" s="64"/>
      <c r="AF37" s="64"/>
      <c r="AG37" s="38">
        <v>2960710474</v>
      </c>
      <c r="AH37" s="38"/>
      <c r="AJ37" s="18" t="str">
        <f t="shared" si="8"/>
        <v>SI</v>
      </c>
      <c r="AK37" s="114" t="s">
        <v>274</v>
      </c>
      <c r="AL37" s="113" t="s">
        <v>275</v>
      </c>
    </row>
    <row r="38" spans="1:38" s="18" customFormat="1">
      <c r="A38" s="38" t="s">
        <v>31</v>
      </c>
      <c r="B38" s="38" t="s">
        <v>137</v>
      </c>
      <c r="C38" s="38"/>
      <c r="D38" s="38" t="s">
        <v>89</v>
      </c>
      <c r="E38" s="38" t="s">
        <v>33</v>
      </c>
      <c r="F38" s="67">
        <v>42164</v>
      </c>
      <c r="G38" s="40"/>
      <c r="H38" s="40"/>
      <c r="I38" s="40"/>
      <c r="J38" s="60"/>
      <c r="K38" s="61">
        <f t="shared" si="23"/>
        <v>0</v>
      </c>
      <c r="L38" s="40"/>
      <c r="M38" s="80"/>
      <c r="N38" s="40"/>
      <c r="O38" s="40">
        <v>0</v>
      </c>
      <c r="P38" s="82"/>
      <c r="Q38" s="82"/>
      <c r="R38" s="40"/>
      <c r="S38" s="36"/>
      <c r="T38" s="36"/>
      <c r="U38" s="38"/>
      <c r="V38" s="38">
        <v>228.56</v>
      </c>
      <c r="W38" s="61">
        <f t="shared" si="24"/>
        <v>-228.56</v>
      </c>
      <c r="X38" s="36">
        <f t="shared" si="25"/>
        <v>0</v>
      </c>
      <c r="Y38" s="61">
        <f t="shared" si="26"/>
        <v>-228.56</v>
      </c>
      <c r="Z38" s="36">
        <f t="shared" si="27"/>
        <v>0</v>
      </c>
      <c r="AA38" s="36">
        <v>10.23</v>
      </c>
      <c r="AB38" s="36">
        <f t="shared" si="28"/>
        <v>0</v>
      </c>
      <c r="AC38" s="61">
        <f t="shared" si="29"/>
        <v>10.23</v>
      </c>
      <c r="AD38" s="68"/>
      <c r="AE38" s="75"/>
      <c r="AF38" s="62">
        <f t="shared" ref="AF38:AF42" si="30">+AD38+AE38-Y38</f>
        <v>228.56</v>
      </c>
      <c r="AG38" s="38"/>
      <c r="AH38" s="38"/>
      <c r="AJ38" s="18" t="str">
        <f t="shared" si="8"/>
        <v>SI</v>
      </c>
      <c r="AK38" s="114" t="s">
        <v>276</v>
      </c>
      <c r="AL38" s="113" t="s">
        <v>277</v>
      </c>
    </row>
    <row r="39" spans="1:38" s="18" customFormat="1">
      <c r="A39" s="38" t="s">
        <v>46</v>
      </c>
      <c r="B39" s="38" t="s">
        <v>109</v>
      </c>
      <c r="C39" s="38"/>
      <c r="D39" s="38"/>
      <c r="E39" s="38" t="s">
        <v>97</v>
      </c>
      <c r="F39" s="67">
        <v>42413</v>
      </c>
      <c r="G39" s="89"/>
      <c r="H39" s="40"/>
      <c r="I39" s="40"/>
      <c r="J39" s="60"/>
      <c r="K39" s="61">
        <f t="shared" si="23"/>
        <v>0</v>
      </c>
      <c r="L39" s="40"/>
      <c r="M39" s="80"/>
      <c r="N39" s="40"/>
      <c r="O39" s="40">
        <v>0</v>
      </c>
      <c r="P39" s="82"/>
      <c r="Q39" s="82"/>
      <c r="R39" s="40"/>
      <c r="S39" s="36"/>
      <c r="T39" s="36"/>
      <c r="U39" s="38"/>
      <c r="V39" s="38">
        <v>0</v>
      </c>
      <c r="W39" s="61">
        <f t="shared" si="24"/>
        <v>0</v>
      </c>
      <c r="X39" s="36">
        <f t="shared" si="25"/>
        <v>0</v>
      </c>
      <c r="Y39" s="61">
        <f t="shared" si="26"/>
        <v>0</v>
      </c>
      <c r="Z39" s="36">
        <f t="shared" si="27"/>
        <v>0</v>
      </c>
      <c r="AA39" s="36">
        <v>10.23</v>
      </c>
      <c r="AB39" s="36">
        <f t="shared" si="28"/>
        <v>0</v>
      </c>
      <c r="AC39" s="61">
        <f t="shared" si="29"/>
        <v>10.23</v>
      </c>
      <c r="AD39" s="68"/>
      <c r="AE39" s="69"/>
      <c r="AF39" s="62">
        <f t="shared" si="30"/>
        <v>0</v>
      </c>
      <c r="AG39" s="38"/>
      <c r="AH39" s="38"/>
      <c r="AJ39" s="18" t="str">
        <f t="shared" si="8"/>
        <v>SI</v>
      </c>
      <c r="AK39" s="114" t="s">
        <v>278</v>
      </c>
      <c r="AL39" s="113" t="s">
        <v>279</v>
      </c>
    </row>
    <row r="40" spans="1:38" s="18" customFormat="1">
      <c r="A40" s="38" t="s">
        <v>31</v>
      </c>
      <c r="B40" s="38" t="s">
        <v>159</v>
      </c>
      <c r="C40" s="38" t="s">
        <v>134</v>
      </c>
      <c r="D40" s="38" t="s">
        <v>88</v>
      </c>
      <c r="E40" s="38" t="s">
        <v>33</v>
      </c>
      <c r="F40" s="67">
        <v>41622</v>
      </c>
      <c r="G40" s="40"/>
      <c r="H40" s="40"/>
      <c r="I40" s="40"/>
      <c r="J40" s="60"/>
      <c r="K40" s="61">
        <f t="shared" si="23"/>
        <v>0</v>
      </c>
      <c r="L40" s="40"/>
      <c r="M40" s="80"/>
      <c r="N40" s="40"/>
      <c r="O40" s="40">
        <v>0</v>
      </c>
      <c r="P40" s="82"/>
      <c r="Q40" s="82"/>
      <c r="R40" s="40"/>
      <c r="S40" s="36"/>
      <c r="T40" s="36"/>
      <c r="U40" s="38"/>
      <c r="V40" s="38">
        <v>0</v>
      </c>
      <c r="W40" s="61">
        <f t="shared" si="24"/>
        <v>0</v>
      </c>
      <c r="X40" s="36">
        <f t="shared" si="25"/>
        <v>0</v>
      </c>
      <c r="Y40" s="61">
        <f t="shared" si="26"/>
        <v>0</v>
      </c>
      <c r="Z40" s="36">
        <f t="shared" si="27"/>
        <v>0</v>
      </c>
      <c r="AA40" s="36">
        <v>10.23</v>
      </c>
      <c r="AB40" s="36">
        <f t="shared" si="28"/>
        <v>0</v>
      </c>
      <c r="AC40" s="61">
        <f t="shared" si="29"/>
        <v>10.23</v>
      </c>
      <c r="AD40" s="68"/>
      <c r="AE40" s="68"/>
      <c r="AF40" s="62">
        <f t="shared" si="30"/>
        <v>0</v>
      </c>
      <c r="AG40" s="38"/>
      <c r="AH40" s="38"/>
      <c r="AJ40" s="18" t="str">
        <f t="shared" si="8"/>
        <v>SI</v>
      </c>
      <c r="AK40" s="114" t="s">
        <v>280</v>
      </c>
      <c r="AL40" s="113" t="s">
        <v>281</v>
      </c>
    </row>
    <row r="41" spans="1:38" s="18" customFormat="1">
      <c r="A41" s="38" t="s">
        <v>31</v>
      </c>
      <c r="B41" s="38" t="s">
        <v>165</v>
      </c>
      <c r="C41" s="38" t="s">
        <v>131</v>
      </c>
      <c r="D41" s="38">
        <v>30</v>
      </c>
      <c r="E41" s="38" t="s">
        <v>33</v>
      </c>
      <c r="F41" s="67">
        <v>37834</v>
      </c>
      <c r="G41" s="40">
        <v>23054.63</v>
      </c>
      <c r="H41" s="40"/>
      <c r="I41" s="40"/>
      <c r="J41" s="60"/>
      <c r="K41" s="61">
        <f t="shared" si="23"/>
        <v>23054.63</v>
      </c>
      <c r="L41" s="40"/>
      <c r="M41" s="80"/>
      <c r="N41" s="40"/>
      <c r="O41" s="40">
        <v>0</v>
      </c>
      <c r="P41" s="82"/>
      <c r="Q41" s="82"/>
      <c r="R41" s="40"/>
      <c r="S41" s="36"/>
      <c r="T41" s="36"/>
      <c r="U41" s="38"/>
      <c r="V41" s="38">
        <v>0</v>
      </c>
      <c r="W41" s="61">
        <f t="shared" si="24"/>
        <v>23054.63</v>
      </c>
      <c r="X41" s="36">
        <f t="shared" si="25"/>
        <v>2305.4630000000002</v>
      </c>
      <c r="Y41" s="61">
        <f t="shared" si="26"/>
        <v>20749.167000000001</v>
      </c>
      <c r="Z41" s="36">
        <f t="shared" si="27"/>
        <v>0</v>
      </c>
      <c r="AA41" s="36">
        <v>10.23</v>
      </c>
      <c r="AB41" s="36">
        <f t="shared" si="28"/>
        <v>0</v>
      </c>
      <c r="AC41" s="61">
        <f t="shared" si="29"/>
        <v>23064.86</v>
      </c>
      <c r="AD41" s="68"/>
      <c r="AE41" s="69"/>
      <c r="AF41" s="62">
        <f t="shared" si="30"/>
        <v>-20749.167000000001</v>
      </c>
      <c r="AG41" s="38"/>
      <c r="AH41" s="38"/>
      <c r="AJ41" s="18" t="str">
        <f t="shared" si="8"/>
        <v>SI</v>
      </c>
      <c r="AK41" s="114" t="s">
        <v>282</v>
      </c>
      <c r="AL41" s="113" t="s">
        <v>283</v>
      </c>
    </row>
    <row r="42" spans="1:38" s="18" customFormat="1">
      <c r="A42" s="38" t="s">
        <v>31</v>
      </c>
      <c r="B42" s="38" t="s">
        <v>117</v>
      </c>
      <c r="C42" s="38" t="s">
        <v>130</v>
      </c>
      <c r="D42" s="38" t="s">
        <v>90</v>
      </c>
      <c r="E42" s="38" t="s">
        <v>33</v>
      </c>
      <c r="F42" s="67">
        <v>42394</v>
      </c>
      <c r="G42" s="40">
        <v>6503.18</v>
      </c>
      <c r="H42" s="40"/>
      <c r="I42" s="40"/>
      <c r="J42" s="60"/>
      <c r="K42" s="61">
        <f t="shared" si="23"/>
        <v>6503.18</v>
      </c>
      <c r="L42" s="40"/>
      <c r="M42" s="80"/>
      <c r="N42" s="40"/>
      <c r="O42" s="40">
        <v>0</v>
      </c>
      <c r="P42" s="82"/>
      <c r="Q42" s="82"/>
      <c r="R42" s="40"/>
      <c r="S42" s="36"/>
      <c r="T42" s="36"/>
      <c r="U42" s="63"/>
      <c r="V42" s="63">
        <v>1000</v>
      </c>
      <c r="W42" s="61">
        <f t="shared" si="24"/>
        <v>5503.18</v>
      </c>
      <c r="X42" s="36">
        <f t="shared" si="25"/>
        <v>650.3180000000001</v>
      </c>
      <c r="Y42" s="61">
        <f t="shared" si="26"/>
        <v>4852.8620000000001</v>
      </c>
      <c r="Z42" s="36">
        <f t="shared" si="27"/>
        <v>0</v>
      </c>
      <c r="AA42" s="36">
        <v>10.23</v>
      </c>
      <c r="AB42" s="36">
        <f t="shared" si="28"/>
        <v>0</v>
      </c>
      <c r="AC42" s="61">
        <f t="shared" si="29"/>
        <v>6513.41</v>
      </c>
      <c r="AD42" s="68"/>
      <c r="AE42" s="69"/>
      <c r="AF42" s="62">
        <f t="shared" si="30"/>
        <v>-4852.8620000000001</v>
      </c>
      <c r="AG42" s="38"/>
      <c r="AH42" s="41"/>
      <c r="AJ42" s="18" t="str">
        <f t="shared" si="8"/>
        <v>SI</v>
      </c>
      <c r="AK42" s="114" t="s">
        <v>284</v>
      </c>
      <c r="AL42" s="113" t="s">
        <v>285</v>
      </c>
    </row>
    <row r="43" spans="1:38" s="18" customFormat="1">
      <c r="A43" s="38" t="s">
        <v>31</v>
      </c>
      <c r="B43" s="38" t="s">
        <v>205</v>
      </c>
      <c r="C43" s="38"/>
      <c r="D43" s="38"/>
      <c r="E43" s="38" t="s">
        <v>33</v>
      </c>
      <c r="F43" s="67">
        <v>42342</v>
      </c>
      <c r="G43" s="40">
        <v>7500</v>
      </c>
      <c r="H43" s="40"/>
      <c r="I43" s="40"/>
      <c r="J43" s="60"/>
      <c r="K43" s="61">
        <f t="shared" si="23"/>
        <v>7500</v>
      </c>
      <c r="L43" s="40"/>
      <c r="M43" s="80"/>
      <c r="N43" s="40"/>
      <c r="O43" s="40">
        <v>0</v>
      </c>
      <c r="P43" s="82"/>
      <c r="Q43" s="82"/>
      <c r="R43" s="40"/>
      <c r="S43" s="36">
        <v>257.3</v>
      </c>
      <c r="T43" s="36"/>
      <c r="U43" s="63"/>
      <c r="V43" s="63"/>
      <c r="W43" s="61">
        <f t="shared" ref="W43" si="31">+K43-SUM(L43:V43)</f>
        <v>7242.7</v>
      </c>
      <c r="X43" s="36">
        <f t="shared" ref="X43" si="32">IF(K43&gt;2250,K43*0.1,0)</f>
        <v>750</v>
      </c>
      <c r="Y43" s="61">
        <f t="shared" ref="Y43" si="33">+W43-X43</f>
        <v>6492.7</v>
      </c>
      <c r="Z43" s="36"/>
      <c r="AA43" s="36"/>
      <c r="AB43" s="36"/>
      <c r="AC43" s="61"/>
      <c r="AD43" s="68"/>
      <c r="AE43" s="69"/>
      <c r="AF43" s="62"/>
      <c r="AG43" s="38"/>
      <c r="AH43" s="41"/>
      <c r="AJ43" s="18" t="str">
        <f t="shared" si="8"/>
        <v>SI</v>
      </c>
      <c r="AK43" s="114" t="s">
        <v>286</v>
      </c>
      <c r="AL43" s="113" t="s">
        <v>287</v>
      </c>
    </row>
    <row r="44" spans="1:38" s="18" customFormat="1">
      <c r="A44" s="107" t="s">
        <v>31</v>
      </c>
      <c r="B44" s="107" t="s">
        <v>210</v>
      </c>
      <c r="C44" s="107"/>
      <c r="D44" s="107"/>
      <c r="E44" s="107" t="s">
        <v>33</v>
      </c>
      <c r="F44" s="108">
        <v>42648</v>
      </c>
      <c r="G44" s="109"/>
      <c r="H44" s="109"/>
      <c r="I44" s="109"/>
      <c r="J44" s="110"/>
      <c r="K44" s="61">
        <f t="shared" si="23"/>
        <v>0</v>
      </c>
      <c r="L44" s="40"/>
      <c r="M44" s="80"/>
      <c r="N44" s="40"/>
      <c r="O44" s="40"/>
      <c r="P44" s="82"/>
      <c r="Q44" s="82"/>
      <c r="R44" s="40"/>
      <c r="S44" s="36"/>
      <c r="T44" s="36"/>
      <c r="U44" s="63"/>
      <c r="V44" s="63"/>
      <c r="W44" s="61">
        <f t="shared" ref="W44" si="34">+K44-SUM(L44:V44)</f>
        <v>0</v>
      </c>
      <c r="X44" s="36">
        <f t="shared" ref="X44" si="35">IF(K44&gt;2250,K44*0.1,0)</f>
        <v>0</v>
      </c>
      <c r="Y44" s="61">
        <f t="shared" ref="Y44" si="36">+W44-X44</f>
        <v>0</v>
      </c>
      <c r="Z44" s="36"/>
      <c r="AA44" s="36"/>
      <c r="AB44" s="36"/>
      <c r="AC44" s="61"/>
      <c r="AD44" s="68"/>
      <c r="AE44" s="69"/>
      <c r="AF44" s="62"/>
      <c r="AG44" s="107">
        <v>1128031436</v>
      </c>
      <c r="AH44" s="111" t="s">
        <v>211</v>
      </c>
      <c r="AJ44" s="18" t="str">
        <f t="shared" si="8"/>
        <v>SI</v>
      </c>
      <c r="AK44" s="114" t="s">
        <v>288</v>
      </c>
      <c r="AL44" s="113" t="s">
        <v>289</v>
      </c>
    </row>
    <row r="45" spans="1:38" s="18" customFormat="1">
      <c r="A45" s="38" t="s">
        <v>46</v>
      </c>
      <c r="B45" s="38" t="s">
        <v>186</v>
      </c>
      <c r="C45" s="38"/>
      <c r="D45" s="38"/>
      <c r="E45" s="38" t="s">
        <v>97</v>
      </c>
      <c r="F45" s="67">
        <v>41709</v>
      </c>
      <c r="G45" s="40"/>
      <c r="H45" s="40"/>
      <c r="I45" s="40"/>
      <c r="J45" s="60"/>
      <c r="K45" s="61">
        <f t="shared" si="23"/>
        <v>0</v>
      </c>
      <c r="L45" s="40"/>
      <c r="M45" s="80"/>
      <c r="N45" s="40"/>
      <c r="O45" s="40"/>
      <c r="P45" s="82"/>
      <c r="Q45" s="82"/>
      <c r="R45" s="40"/>
      <c r="S45" s="36"/>
      <c r="T45" s="36"/>
      <c r="U45" s="38"/>
      <c r="V45" s="38">
        <v>0</v>
      </c>
      <c r="W45" s="61">
        <f t="shared" si="24"/>
        <v>0</v>
      </c>
      <c r="X45" s="36">
        <f t="shared" si="25"/>
        <v>0</v>
      </c>
      <c r="Y45" s="61">
        <f t="shared" si="26"/>
        <v>0</v>
      </c>
      <c r="Z45" s="36">
        <f t="shared" si="27"/>
        <v>0</v>
      </c>
      <c r="AA45" s="36">
        <v>11.23</v>
      </c>
      <c r="AB45" s="36">
        <f t="shared" si="28"/>
        <v>0</v>
      </c>
      <c r="AC45" s="61">
        <f t="shared" si="29"/>
        <v>11.23</v>
      </c>
      <c r="AD45" s="68"/>
      <c r="AE45" s="69"/>
      <c r="AF45" s="62"/>
      <c r="AG45" s="18">
        <v>2836126510</v>
      </c>
      <c r="AH45" s="38"/>
      <c r="AJ45" s="18" t="str">
        <f t="shared" si="8"/>
        <v>SI</v>
      </c>
      <c r="AK45" s="114" t="s">
        <v>290</v>
      </c>
      <c r="AL45" s="113" t="s">
        <v>291</v>
      </c>
    </row>
    <row r="46" spans="1:38" s="18" customFormat="1">
      <c r="A46" s="38" t="s">
        <v>31</v>
      </c>
      <c r="B46" s="38" t="s">
        <v>145</v>
      </c>
      <c r="C46" s="38" t="s">
        <v>134</v>
      </c>
      <c r="D46" s="38" t="s">
        <v>91</v>
      </c>
      <c r="E46" s="38" t="s">
        <v>33</v>
      </c>
      <c r="F46" s="67">
        <v>42251</v>
      </c>
      <c r="G46" s="40">
        <v>2852.11</v>
      </c>
      <c r="H46" s="40"/>
      <c r="I46" s="40"/>
      <c r="J46" s="60"/>
      <c r="K46" s="61">
        <f t="shared" si="23"/>
        <v>2852.11</v>
      </c>
      <c r="L46" s="40"/>
      <c r="M46" s="80"/>
      <c r="N46" s="40"/>
      <c r="O46" s="40">
        <v>0</v>
      </c>
      <c r="P46" s="82"/>
      <c r="Q46" s="82"/>
      <c r="R46" s="40"/>
      <c r="S46" s="36"/>
      <c r="T46" s="36"/>
      <c r="U46" s="38"/>
      <c r="V46" s="38">
        <v>0</v>
      </c>
      <c r="W46" s="61">
        <f t="shared" si="24"/>
        <v>2852.11</v>
      </c>
      <c r="X46" s="36">
        <f t="shared" si="25"/>
        <v>285.21100000000001</v>
      </c>
      <c r="Y46" s="61">
        <f t="shared" si="26"/>
        <v>2566.8990000000003</v>
      </c>
      <c r="Z46" s="36">
        <f t="shared" si="27"/>
        <v>0</v>
      </c>
      <c r="AA46" s="36">
        <v>10.23</v>
      </c>
      <c r="AB46" s="36">
        <f t="shared" si="28"/>
        <v>0</v>
      </c>
      <c r="AC46" s="61">
        <f t="shared" si="29"/>
        <v>2862.34</v>
      </c>
      <c r="AD46" s="68"/>
      <c r="AE46" s="69"/>
      <c r="AF46" s="62">
        <f t="shared" ref="AF46:AF48" si="37">+AD46+AE46-Y46</f>
        <v>-2566.8990000000003</v>
      </c>
      <c r="AH46" s="38"/>
      <c r="AJ46" s="18" t="str">
        <f t="shared" si="8"/>
        <v>SI</v>
      </c>
      <c r="AK46" s="114" t="s">
        <v>292</v>
      </c>
      <c r="AL46" s="113" t="s">
        <v>293</v>
      </c>
    </row>
    <row r="47" spans="1:38" s="18" customFormat="1">
      <c r="A47" s="38" t="s">
        <v>44</v>
      </c>
      <c r="B47" s="38" t="s">
        <v>169</v>
      </c>
      <c r="C47" s="38"/>
      <c r="D47" s="38"/>
      <c r="E47" s="38" t="s">
        <v>32</v>
      </c>
      <c r="F47" s="67">
        <v>42506</v>
      </c>
      <c r="G47" s="40">
        <v>2167.34</v>
      </c>
      <c r="H47" s="40"/>
      <c r="I47" s="40"/>
      <c r="J47" s="60"/>
      <c r="K47" s="61">
        <f t="shared" si="23"/>
        <v>2167.34</v>
      </c>
      <c r="L47" s="40"/>
      <c r="M47" s="80"/>
      <c r="N47" s="40"/>
      <c r="O47" s="40">
        <v>0</v>
      </c>
      <c r="P47" s="82"/>
      <c r="Q47" s="82"/>
      <c r="R47" s="40"/>
      <c r="S47" s="36"/>
      <c r="T47" s="36"/>
      <c r="U47" s="38"/>
      <c r="V47" s="38">
        <v>0</v>
      </c>
      <c r="W47" s="61">
        <f t="shared" si="24"/>
        <v>2167.34</v>
      </c>
      <c r="X47" s="36">
        <f t="shared" si="25"/>
        <v>0</v>
      </c>
      <c r="Y47" s="61">
        <f t="shared" si="26"/>
        <v>2167.34</v>
      </c>
      <c r="Z47" s="36">
        <f t="shared" si="27"/>
        <v>216.73400000000004</v>
      </c>
      <c r="AA47" s="36">
        <v>10.23</v>
      </c>
      <c r="AB47" s="36">
        <f t="shared" si="28"/>
        <v>0</v>
      </c>
      <c r="AC47" s="61">
        <f t="shared" si="29"/>
        <v>2394.3040000000001</v>
      </c>
      <c r="AD47" s="68"/>
      <c r="AE47" s="68"/>
      <c r="AF47" s="62">
        <f t="shared" si="37"/>
        <v>-2167.34</v>
      </c>
      <c r="AG47" s="50">
        <v>2928860106</v>
      </c>
      <c r="AH47" s="41"/>
      <c r="AJ47" s="18" t="str">
        <f t="shared" si="8"/>
        <v>SI</v>
      </c>
      <c r="AK47" s="114" t="s">
        <v>294</v>
      </c>
      <c r="AL47" s="113" t="s">
        <v>295</v>
      </c>
    </row>
    <row r="48" spans="1:38" s="18" customFormat="1">
      <c r="A48" s="38" t="s">
        <v>44</v>
      </c>
      <c r="B48" s="38" t="s">
        <v>154</v>
      </c>
      <c r="C48" s="38"/>
      <c r="D48" s="38"/>
      <c r="E48" s="38" t="s">
        <v>32</v>
      </c>
      <c r="F48" s="67">
        <v>42472</v>
      </c>
      <c r="G48" s="40">
        <v>1304.9100000000001</v>
      </c>
      <c r="H48" s="42"/>
      <c r="I48" s="40"/>
      <c r="J48" s="60"/>
      <c r="K48" s="61">
        <f t="shared" ref="K48:K64" si="38">SUM(G48:I48)-J48</f>
        <v>1304.9100000000001</v>
      </c>
      <c r="L48" s="40"/>
      <c r="M48" s="80"/>
      <c r="N48" s="40"/>
      <c r="O48" s="40">
        <v>0</v>
      </c>
      <c r="P48" s="82"/>
      <c r="Q48" s="82"/>
      <c r="R48" s="40"/>
      <c r="S48" s="36"/>
      <c r="T48" s="36"/>
      <c r="U48" s="38"/>
      <c r="V48" s="38">
        <v>0</v>
      </c>
      <c r="W48" s="61">
        <f t="shared" ref="W48:W64" si="39">+K48-SUM(L48:V48)</f>
        <v>1304.9100000000001</v>
      </c>
      <c r="X48" s="36">
        <f t="shared" ref="X48:X54" si="40">IF(K48&gt;2250,K48*0.1,0)</f>
        <v>0</v>
      </c>
      <c r="Y48" s="61">
        <f t="shared" ref="Y48:Y64" si="41">+W48-X48</f>
        <v>1304.9100000000001</v>
      </c>
      <c r="Z48" s="36">
        <f t="shared" ref="Z48:Z61" si="42">IF(K48&lt;2250,K48*0.1,0)</f>
        <v>130.49100000000001</v>
      </c>
      <c r="AA48" s="36">
        <v>10.23</v>
      </c>
      <c r="AB48" s="36">
        <f t="shared" ref="AB48:AB61" si="43">+P48</f>
        <v>0</v>
      </c>
      <c r="AC48" s="61">
        <f t="shared" ref="AC48:AC61" si="44">+K48+Z48+AA48+AB48</f>
        <v>1445.6310000000001</v>
      </c>
      <c r="AD48" s="68"/>
      <c r="AE48" s="69"/>
      <c r="AF48" s="62">
        <f t="shared" si="37"/>
        <v>-1304.9100000000001</v>
      </c>
      <c r="AG48" s="38">
        <v>1123036669</v>
      </c>
      <c r="AH48" s="41"/>
      <c r="AJ48" s="18" t="str">
        <f t="shared" si="8"/>
        <v>SI</v>
      </c>
      <c r="AK48" s="114" t="s">
        <v>296</v>
      </c>
      <c r="AL48" s="113" t="s">
        <v>297</v>
      </c>
    </row>
    <row r="49" spans="1:38" s="18" customFormat="1">
      <c r="A49" s="38" t="s">
        <v>31</v>
      </c>
      <c r="B49" s="38" t="s">
        <v>173</v>
      </c>
      <c r="C49" s="38"/>
      <c r="D49" s="38"/>
      <c r="E49" s="38" t="s">
        <v>33</v>
      </c>
      <c r="F49" s="67">
        <v>42522</v>
      </c>
      <c r="G49" s="40">
        <v>7392.11</v>
      </c>
      <c r="H49" s="40"/>
      <c r="I49" s="40"/>
      <c r="J49" s="60"/>
      <c r="K49" s="61">
        <f t="shared" si="38"/>
        <v>7392.11</v>
      </c>
      <c r="L49" s="40"/>
      <c r="M49" s="80"/>
      <c r="N49" s="40"/>
      <c r="O49" s="40">
        <v>0</v>
      </c>
      <c r="P49" s="82"/>
      <c r="Q49" s="82"/>
      <c r="R49" s="40"/>
      <c r="S49" s="36"/>
      <c r="T49" s="36"/>
      <c r="U49" s="38"/>
      <c r="V49" s="38">
        <v>0</v>
      </c>
      <c r="W49" s="61">
        <f t="shared" si="39"/>
        <v>7392.11</v>
      </c>
      <c r="X49" s="36">
        <f t="shared" si="40"/>
        <v>739.21100000000001</v>
      </c>
      <c r="Y49" s="61">
        <f t="shared" si="41"/>
        <v>6652.8989999999994</v>
      </c>
      <c r="Z49" s="36">
        <f t="shared" si="42"/>
        <v>0</v>
      </c>
      <c r="AA49" s="36">
        <v>10.23</v>
      </c>
      <c r="AB49" s="36">
        <f t="shared" si="43"/>
        <v>0</v>
      </c>
      <c r="AC49" s="61">
        <f t="shared" si="44"/>
        <v>7402.3399999999992</v>
      </c>
      <c r="AD49" s="68"/>
      <c r="AE49" s="68"/>
      <c r="AF49" s="62"/>
      <c r="AG49" s="38">
        <v>2952708604</v>
      </c>
      <c r="AH49" s="41"/>
      <c r="AJ49" s="18" t="str">
        <f t="shared" si="8"/>
        <v>SI</v>
      </c>
      <c r="AK49" s="114" t="s">
        <v>298</v>
      </c>
      <c r="AL49" s="113" t="s">
        <v>299</v>
      </c>
    </row>
    <row r="50" spans="1:38" s="18" customFormat="1">
      <c r="A50" s="38" t="s">
        <v>31</v>
      </c>
      <c r="B50" s="38" t="s">
        <v>118</v>
      </c>
      <c r="C50" s="38" t="s">
        <v>131</v>
      </c>
      <c r="D50" s="43" t="s">
        <v>119</v>
      </c>
      <c r="E50" s="38" t="s">
        <v>33</v>
      </c>
      <c r="F50" s="67">
        <v>42396</v>
      </c>
      <c r="G50" s="40">
        <v>1274.1199999999999</v>
      </c>
      <c r="H50" s="40"/>
      <c r="I50" s="40"/>
      <c r="J50" s="60"/>
      <c r="K50" s="61">
        <f t="shared" si="38"/>
        <v>1274.1199999999999</v>
      </c>
      <c r="L50" s="40"/>
      <c r="M50" s="80"/>
      <c r="N50" s="40"/>
      <c r="O50" s="40">
        <v>0</v>
      </c>
      <c r="P50" s="82"/>
      <c r="Q50" s="82"/>
      <c r="R50" s="40"/>
      <c r="S50" s="36"/>
      <c r="T50" s="36"/>
      <c r="U50" s="38"/>
      <c r="V50" s="38">
        <v>500</v>
      </c>
      <c r="W50" s="61">
        <f t="shared" si="39"/>
        <v>774.11999999999989</v>
      </c>
      <c r="X50" s="36">
        <f t="shared" si="40"/>
        <v>0</v>
      </c>
      <c r="Y50" s="61">
        <f t="shared" si="41"/>
        <v>774.11999999999989</v>
      </c>
      <c r="Z50" s="36">
        <f t="shared" si="42"/>
        <v>127.41199999999999</v>
      </c>
      <c r="AA50" s="36">
        <v>10.23</v>
      </c>
      <c r="AB50" s="36">
        <f t="shared" si="43"/>
        <v>0</v>
      </c>
      <c r="AC50" s="61">
        <f t="shared" si="44"/>
        <v>1411.7619999999999</v>
      </c>
      <c r="AD50" s="68"/>
      <c r="AE50" s="68"/>
      <c r="AF50" s="62">
        <f t="shared" ref="AF50:AF54" si="45">+AD50+AE50-Y50</f>
        <v>-774.11999999999989</v>
      </c>
      <c r="AG50" s="38"/>
      <c r="AH50" s="41"/>
      <c r="AJ50" s="18" t="str">
        <f t="shared" si="8"/>
        <v>SI</v>
      </c>
      <c r="AK50" s="114" t="s">
        <v>300</v>
      </c>
      <c r="AL50" s="113" t="s">
        <v>301</v>
      </c>
    </row>
    <row r="51" spans="1:38" s="18" customFormat="1">
      <c r="A51" s="38" t="s">
        <v>44</v>
      </c>
      <c r="B51" s="38" t="s">
        <v>127</v>
      </c>
      <c r="C51" s="38"/>
      <c r="D51" s="38" t="s">
        <v>61</v>
      </c>
      <c r="E51" s="38" t="s">
        <v>97</v>
      </c>
      <c r="F51" s="67">
        <v>42321</v>
      </c>
      <c r="G51" s="89"/>
      <c r="H51" s="40"/>
      <c r="I51" s="40"/>
      <c r="J51" s="60"/>
      <c r="K51" s="61">
        <f t="shared" si="38"/>
        <v>0</v>
      </c>
      <c r="L51" s="40"/>
      <c r="M51" s="80"/>
      <c r="N51" s="40"/>
      <c r="O51" s="40">
        <v>0</v>
      </c>
      <c r="P51" s="82"/>
      <c r="Q51" s="82"/>
      <c r="R51" s="40"/>
      <c r="S51" s="36"/>
      <c r="T51" s="36"/>
      <c r="U51" s="38"/>
      <c r="V51" s="38">
        <v>0</v>
      </c>
      <c r="W51" s="61">
        <f t="shared" si="39"/>
        <v>0</v>
      </c>
      <c r="X51" s="36">
        <f t="shared" si="40"/>
        <v>0</v>
      </c>
      <c r="Y51" s="61">
        <f t="shared" si="41"/>
        <v>0</v>
      </c>
      <c r="Z51" s="36">
        <f t="shared" si="42"/>
        <v>0</v>
      </c>
      <c r="AA51" s="36">
        <v>10.23</v>
      </c>
      <c r="AB51" s="36">
        <f t="shared" si="43"/>
        <v>0</v>
      </c>
      <c r="AC51" s="61">
        <f t="shared" si="44"/>
        <v>10.23</v>
      </c>
      <c r="AD51" s="68"/>
      <c r="AE51" s="69"/>
      <c r="AF51" s="62">
        <f t="shared" si="45"/>
        <v>0</v>
      </c>
      <c r="AG51" s="38"/>
      <c r="AH51" s="38"/>
      <c r="AJ51" s="18" t="str">
        <f t="shared" si="8"/>
        <v>SI</v>
      </c>
      <c r="AK51" s="114" t="s">
        <v>302</v>
      </c>
      <c r="AL51" s="113" t="s">
        <v>303</v>
      </c>
    </row>
    <row r="52" spans="1:38" s="18" customFormat="1">
      <c r="A52" s="38" t="s">
        <v>44</v>
      </c>
      <c r="B52" s="38" t="s">
        <v>203</v>
      </c>
      <c r="C52" s="38"/>
      <c r="D52" s="38"/>
      <c r="E52" s="38" t="s">
        <v>32</v>
      </c>
      <c r="F52" s="67">
        <v>42646</v>
      </c>
      <c r="G52" s="89"/>
      <c r="H52" s="40"/>
      <c r="I52" s="40"/>
      <c r="J52" s="60"/>
      <c r="K52" s="61">
        <f t="shared" si="38"/>
        <v>0</v>
      </c>
      <c r="L52" s="40"/>
      <c r="M52" s="80"/>
      <c r="N52" s="40"/>
      <c r="O52" s="40">
        <v>0</v>
      </c>
      <c r="P52" s="82"/>
      <c r="Q52" s="82"/>
      <c r="R52" s="40"/>
      <c r="S52" s="36"/>
      <c r="T52" s="36"/>
      <c r="U52" s="38"/>
      <c r="V52" s="38"/>
      <c r="W52" s="61">
        <f t="shared" ref="W52" si="46">+K52-SUM(L52:V52)</f>
        <v>0</v>
      </c>
      <c r="X52" s="36">
        <f t="shared" ref="X52" si="47">IF(K52&gt;2250,K52*0.1,0)</f>
        <v>0</v>
      </c>
      <c r="Y52" s="61">
        <f t="shared" ref="Y52" si="48">+W52-X52</f>
        <v>0</v>
      </c>
      <c r="Z52" s="36"/>
      <c r="AA52" s="36"/>
      <c r="AB52" s="36"/>
      <c r="AC52" s="61"/>
      <c r="AD52" s="68"/>
      <c r="AE52" s="69"/>
      <c r="AF52" s="62"/>
      <c r="AG52" s="38"/>
      <c r="AH52" s="38"/>
      <c r="AJ52" s="18" t="str">
        <f t="shared" si="8"/>
        <v>SI</v>
      </c>
      <c r="AK52" s="114" t="s">
        <v>304</v>
      </c>
      <c r="AL52" s="113" t="s">
        <v>305</v>
      </c>
    </row>
    <row r="53" spans="1:38" s="18" customFormat="1">
      <c r="A53" s="38" t="s">
        <v>44</v>
      </c>
      <c r="B53" s="38" t="s">
        <v>420</v>
      </c>
      <c r="C53" s="38"/>
      <c r="D53" s="38" t="s">
        <v>49</v>
      </c>
      <c r="E53" s="38" t="s">
        <v>32</v>
      </c>
      <c r="F53" s="67">
        <v>42065</v>
      </c>
      <c r="G53" s="40">
        <v>2088.5300000000002</v>
      </c>
      <c r="H53" s="40"/>
      <c r="I53" s="40"/>
      <c r="J53" s="60"/>
      <c r="K53" s="61">
        <f t="shared" si="38"/>
        <v>2088.5300000000002</v>
      </c>
      <c r="L53" s="40"/>
      <c r="M53" s="80"/>
      <c r="N53" s="40"/>
      <c r="O53" s="40">
        <v>0</v>
      </c>
      <c r="P53" s="82"/>
      <c r="Q53" s="82"/>
      <c r="R53" s="40"/>
      <c r="S53" s="36"/>
      <c r="T53" s="36"/>
      <c r="U53" s="38"/>
      <c r="V53" s="38">
        <v>0</v>
      </c>
      <c r="W53" s="61">
        <f t="shared" si="39"/>
        <v>2088.5300000000002</v>
      </c>
      <c r="X53" s="36">
        <f t="shared" si="40"/>
        <v>0</v>
      </c>
      <c r="Y53" s="61">
        <f t="shared" si="41"/>
        <v>2088.5300000000002</v>
      </c>
      <c r="Z53" s="36">
        <f t="shared" si="42"/>
        <v>208.85300000000004</v>
      </c>
      <c r="AA53" s="36">
        <v>10.23</v>
      </c>
      <c r="AB53" s="36">
        <f t="shared" si="43"/>
        <v>0</v>
      </c>
      <c r="AC53" s="61">
        <f t="shared" si="44"/>
        <v>2307.6130000000003</v>
      </c>
      <c r="AD53" s="68"/>
      <c r="AE53" s="69"/>
      <c r="AF53" s="62">
        <f t="shared" si="45"/>
        <v>-2088.5300000000002</v>
      </c>
      <c r="AG53" s="38"/>
      <c r="AH53" s="38"/>
      <c r="AJ53" s="18" t="str">
        <f t="shared" si="8"/>
        <v>SI</v>
      </c>
      <c r="AK53" s="114" t="s">
        <v>306</v>
      </c>
      <c r="AL53" s="113" t="s">
        <v>307</v>
      </c>
    </row>
    <row r="54" spans="1:38" s="18" customFormat="1">
      <c r="A54" s="38" t="s">
        <v>31</v>
      </c>
      <c r="B54" s="38" t="s">
        <v>42</v>
      </c>
      <c r="C54" s="38" t="s">
        <v>130</v>
      </c>
      <c r="D54" s="38" t="s">
        <v>92</v>
      </c>
      <c r="E54" s="38" t="s">
        <v>33</v>
      </c>
      <c r="F54" s="67">
        <v>41218</v>
      </c>
      <c r="G54" s="40">
        <v>4390.6899999999996</v>
      </c>
      <c r="H54" s="40"/>
      <c r="I54" s="40"/>
      <c r="J54" s="60"/>
      <c r="K54" s="61">
        <f t="shared" si="38"/>
        <v>4390.6899999999996</v>
      </c>
      <c r="L54" s="40"/>
      <c r="M54" s="80"/>
      <c r="N54" s="40"/>
      <c r="O54" s="40">
        <v>0</v>
      </c>
      <c r="P54" s="82"/>
      <c r="Q54" s="82"/>
      <c r="R54" s="40"/>
      <c r="S54" s="36"/>
      <c r="T54" s="36"/>
      <c r="U54" s="38"/>
      <c r="V54" s="38">
        <v>0</v>
      </c>
      <c r="W54" s="61">
        <f t="shared" si="39"/>
        <v>4390.6899999999996</v>
      </c>
      <c r="X54" s="36">
        <f t="shared" si="40"/>
        <v>439.06899999999996</v>
      </c>
      <c r="Y54" s="61">
        <f t="shared" si="41"/>
        <v>3951.6209999999996</v>
      </c>
      <c r="Z54" s="36">
        <f t="shared" si="42"/>
        <v>0</v>
      </c>
      <c r="AA54" s="36">
        <v>10.23</v>
      </c>
      <c r="AB54" s="36">
        <f t="shared" si="43"/>
        <v>0</v>
      </c>
      <c r="AC54" s="61">
        <f t="shared" si="44"/>
        <v>4400.9199999999992</v>
      </c>
      <c r="AD54" s="68"/>
      <c r="AE54" s="69"/>
      <c r="AF54" s="62">
        <f t="shared" si="45"/>
        <v>-3951.6209999999996</v>
      </c>
      <c r="AG54" s="38"/>
      <c r="AH54" s="38"/>
      <c r="AJ54" s="18" t="str">
        <f t="shared" si="8"/>
        <v>SI</v>
      </c>
      <c r="AK54" s="114" t="s">
        <v>308</v>
      </c>
      <c r="AL54" s="113" t="s">
        <v>309</v>
      </c>
    </row>
    <row r="55" spans="1:38" s="18" customFormat="1">
      <c r="A55" s="38" t="s">
        <v>29</v>
      </c>
      <c r="B55" s="38" t="s">
        <v>197</v>
      </c>
      <c r="C55" s="38"/>
      <c r="D55" s="38"/>
      <c r="E55" s="38" t="s">
        <v>194</v>
      </c>
      <c r="F55" s="67">
        <v>42241</v>
      </c>
      <c r="G55" s="40">
        <v>560</v>
      </c>
      <c r="H55" s="40"/>
      <c r="I55" s="40"/>
      <c r="J55" s="60"/>
      <c r="K55" s="61">
        <f t="shared" si="38"/>
        <v>560</v>
      </c>
      <c r="L55" s="40"/>
      <c r="M55" s="80"/>
      <c r="N55" s="40"/>
      <c r="O55" s="40"/>
      <c r="P55" s="82"/>
      <c r="Q55" s="82"/>
      <c r="R55" s="40"/>
      <c r="S55" s="36"/>
      <c r="T55" s="36"/>
      <c r="U55" s="38"/>
      <c r="V55" s="38"/>
      <c r="W55" s="61">
        <f t="shared" ref="W55" si="49">+K55-SUM(L55:V55)</f>
        <v>560</v>
      </c>
      <c r="X55" s="36">
        <f t="shared" ref="X55" si="50">IF(K55&gt;2250,K55*0.1,0)</f>
        <v>0</v>
      </c>
      <c r="Y55" s="61">
        <f t="shared" ref="Y55" si="51">+W55-X55</f>
        <v>560</v>
      </c>
      <c r="Z55" s="36">
        <f t="shared" si="42"/>
        <v>56</v>
      </c>
      <c r="AA55" s="36"/>
      <c r="AB55" s="36"/>
      <c r="AC55" s="61"/>
      <c r="AD55" s="68"/>
      <c r="AE55" s="69"/>
      <c r="AF55" s="62"/>
      <c r="AG55" s="38">
        <v>2965106850</v>
      </c>
      <c r="AH55" s="38"/>
      <c r="AJ55" s="18" t="str">
        <f t="shared" si="8"/>
        <v>SI</v>
      </c>
      <c r="AK55" s="114" t="s">
        <v>310</v>
      </c>
      <c r="AL55" s="113" t="s">
        <v>311</v>
      </c>
    </row>
    <row r="56" spans="1:38" s="18" customFormat="1">
      <c r="A56" s="38" t="s">
        <v>46</v>
      </c>
      <c r="B56" s="38" t="s">
        <v>151</v>
      </c>
      <c r="C56" s="38"/>
      <c r="D56" s="38" t="s">
        <v>62</v>
      </c>
      <c r="E56" s="38" t="s">
        <v>97</v>
      </c>
      <c r="F56" s="67">
        <v>42333</v>
      </c>
      <c r="G56" s="89"/>
      <c r="H56" s="40"/>
      <c r="I56" s="40"/>
      <c r="J56" s="60"/>
      <c r="K56" s="61">
        <f t="shared" si="38"/>
        <v>0</v>
      </c>
      <c r="L56" s="40"/>
      <c r="M56" s="80"/>
      <c r="N56" s="40"/>
      <c r="O56" s="40">
        <v>0</v>
      </c>
      <c r="P56" s="82"/>
      <c r="Q56" s="82"/>
      <c r="R56" s="40"/>
      <c r="S56" s="36"/>
      <c r="T56" s="36"/>
      <c r="U56" s="38"/>
      <c r="V56" s="38">
        <v>351.55</v>
      </c>
      <c r="W56" s="61">
        <f t="shared" si="39"/>
        <v>-351.55</v>
      </c>
      <c r="X56" s="36">
        <f t="shared" ref="X56:X64" si="52">IF(K56&gt;2250,K56*0.1,0)</f>
        <v>0</v>
      </c>
      <c r="Y56" s="61">
        <f t="shared" si="41"/>
        <v>-351.55</v>
      </c>
      <c r="Z56" s="36">
        <f t="shared" si="42"/>
        <v>0</v>
      </c>
      <c r="AA56" s="36">
        <v>10.23</v>
      </c>
      <c r="AB56" s="36">
        <f t="shared" si="43"/>
        <v>0</v>
      </c>
      <c r="AC56" s="61">
        <f t="shared" si="44"/>
        <v>10.23</v>
      </c>
      <c r="AD56" s="68"/>
      <c r="AE56" s="69"/>
      <c r="AF56" s="62">
        <f>+AD56+AE56-Y56</f>
        <v>351.55</v>
      </c>
      <c r="AG56" s="38"/>
      <c r="AH56" s="38"/>
      <c r="AJ56" s="18" t="str">
        <f t="shared" si="8"/>
        <v>SI</v>
      </c>
      <c r="AK56" s="114" t="s">
        <v>312</v>
      </c>
      <c r="AL56" s="113" t="s">
        <v>313</v>
      </c>
    </row>
    <row r="57" spans="1:38" s="18" customFormat="1">
      <c r="A57" s="38" t="s">
        <v>31</v>
      </c>
      <c r="B57" s="38" t="s">
        <v>179</v>
      </c>
      <c r="C57" s="38"/>
      <c r="D57" s="38"/>
      <c r="E57" s="38" t="s">
        <v>33</v>
      </c>
      <c r="F57" s="67">
        <v>42459</v>
      </c>
      <c r="G57" s="40">
        <v>4071.96</v>
      </c>
      <c r="H57" s="40"/>
      <c r="I57" s="40"/>
      <c r="J57" s="60"/>
      <c r="K57" s="61">
        <f t="shared" si="38"/>
        <v>4071.96</v>
      </c>
      <c r="L57" s="40"/>
      <c r="M57" s="80"/>
      <c r="N57" s="40"/>
      <c r="O57" s="40">
        <v>0</v>
      </c>
      <c r="P57" s="82"/>
      <c r="Q57" s="82"/>
      <c r="R57" s="40"/>
      <c r="S57" s="36"/>
      <c r="T57" s="36"/>
      <c r="U57" s="38"/>
      <c r="V57" s="38"/>
      <c r="W57" s="61">
        <f t="shared" si="39"/>
        <v>4071.96</v>
      </c>
      <c r="X57" s="36">
        <f t="shared" si="52"/>
        <v>407.19600000000003</v>
      </c>
      <c r="Y57" s="61">
        <f t="shared" si="41"/>
        <v>3664.7640000000001</v>
      </c>
      <c r="Z57" s="36">
        <f t="shared" si="42"/>
        <v>0</v>
      </c>
      <c r="AA57" s="36">
        <v>10.23</v>
      </c>
      <c r="AB57" s="36">
        <f t="shared" si="43"/>
        <v>0</v>
      </c>
      <c r="AC57" s="61">
        <f t="shared" si="44"/>
        <v>4082.19</v>
      </c>
      <c r="AD57" s="74"/>
      <c r="AE57" s="69"/>
      <c r="AF57" s="62">
        <f>+AD57+AE57-Y57</f>
        <v>-3664.7640000000001</v>
      </c>
      <c r="AG57" s="38"/>
      <c r="AH57" s="41"/>
      <c r="AJ57" s="18" t="str">
        <f t="shared" si="8"/>
        <v>SI</v>
      </c>
      <c r="AK57" s="114" t="s">
        <v>314</v>
      </c>
      <c r="AL57" s="113" t="s">
        <v>315</v>
      </c>
    </row>
    <row r="58" spans="1:38" s="18" customFormat="1">
      <c r="A58" s="38" t="s">
        <v>29</v>
      </c>
      <c r="B58" s="38" t="s">
        <v>176</v>
      </c>
      <c r="C58" s="38"/>
      <c r="D58" s="38"/>
      <c r="E58" s="38" t="s">
        <v>96</v>
      </c>
      <c r="F58" s="67">
        <v>42566</v>
      </c>
      <c r="G58" s="40">
        <v>2700</v>
      </c>
      <c r="H58" s="40"/>
      <c r="I58" s="40"/>
      <c r="J58" s="60"/>
      <c r="K58" s="61">
        <f t="shared" si="38"/>
        <v>2700</v>
      </c>
      <c r="L58" s="40"/>
      <c r="M58" s="80"/>
      <c r="N58" s="40"/>
      <c r="O58" s="40"/>
      <c r="P58" s="82"/>
      <c r="Q58" s="82"/>
      <c r="R58" s="40"/>
      <c r="S58" s="36"/>
      <c r="T58" s="36"/>
      <c r="U58" s="38"/>
      <c r="V58" s="38"/>
      <c r="W58" s="61">
        <f t="shared" si="39"/>
        <v>2700</v>
      </c>
      <c r="X58" s="36">
        <f t="shared" si="52"/>
        <v>270</v>
      </c>
      <c r="Y58" s="61">
        <f t="shared" si="41"/>
        <v>2430</v>
      </c>
      <c r="Z58" s="36">
        <f t="shared" si="42"/>
        <v>0</v>
      </c>
      <c r="AA58" s="36">
        <v>21.23</v>
      </c>
      <c r="AB58" s="36">
        <f t="shared" si="43"/>
        <v>0</v>
      </c>
      <c r="AC58" s="61">
        <f t="shared" si="44"/>
        <v>2721.23</v>
      </c>
      <c r="AD58" s="74"/>
      <c r="AE58" s="69"/>
      <c r="AF58" s="62"/>
      <c r="AG58" s="38">
        <v>2671903578</v>
      </c>
      <c r="AH58" s="41"/>
      <c r="AJ58" s="18" t="str">
        <f t="shared" si="8"/>
        <v>SI</v>
      </c>
      <c r="AK58" s="114" t="s">
        <v>316</v>
      </c>
      <c r="AL58" s="113" t="s">
        <v>317</v>
      </c>
    </row>
    <row r="59" spans="1:38" s="18" customFormat="1">
      <c r="A59" s="38" t="s">
        <v>31</v>
      </c>
      <c r="B59" s="38" t="s">
        <v>156</v>
      </c>
      <c r="C59" s="38" t="s">
        <v>131</v>
      </c>
      <c r="D59" s="38" t="s">
        <v>93</v>
      </c>
      <c r="E59" s="38" t="s">
        <v>33</v>
      </c>
      <c r="F59" s="67">
        <v>42327</v>
      </c>
      <c r="G59" s="40">
        <v>5398.76</v>
      </c>
      <c r="H59" s="40"/>
      <c r="I59" s="40"/>
      <c r="J59" s="60"/>
      <c r="K59" s="61">
        <f t="shared" si="38"/>
        <v>5398.76</v>
      </c>
      <c r="L59" s="40"/>
      <c r="M59" s="80"/>
      <c r="N59" s="40"/>
      <c r="O59" s="40">
        <v>0</v>
      </c>
      <c r="P59" s="82"/>
      <c r="Q59" s="82"/>
      <c r="R59" s="40"/>
      <c r="S59" s="36"/>
      <c r="T59" s="36"/>
      <c r="U59" s="38"/>
      <c r="V59" s="77">
        <v>680</v>
      </c>
      <c r="W59" s="61">
        <f t="shared" si="39"/>
        <v>4718.76</v>
      </c>
      <c r="X59" s="36">
        <f t="shared" si="52"/>
        <v>539.87600000000009</v>
      </c>
      <c r="Y59" s="61">
        <f t="shared" si="41"/>
        <v>4178.884</v>
      </c>
      <c r="Z59" s="36">
        <f t="shared" si="42"/>
        <v>0</v>
      </c>
      <c r="AA59" s="36">
        <v>10.23</v>
      </c>
      <c r="AB59" s="36">
        <f t="shared" si="43"/>
        <v>0</v>
      </c>
      <c r="AC59" s="61">
        <f t="shared" si="44"/>
        <v>5408.99</v>
      </c>
      <c r="AD59" s="68"/>
      <c r="AE59" s="69"/>
      <c r="AF59" s="62">
        <f t="shared" ref="AF59:AF61" si="53">+AD59+AE59-Y59</f>
        <v>-4178.884</v>
      </c>
      <c r="AG59" s="38"/>
      <c r="AH59" s="41"/>
      <c r="AJ59" s="18" t="str">
        <f t="shared" si="8"/>
        <v>SI</v>
      </c>
      <c r="AK59" s="114" t="s">
        <v>319</v>
      </c>
      <c r="AL59" s="113" t="s">
        <v>320</v>
      </c>
    </row>
    <row r="60" spans="1:38" s="18" customFormat="1">
      <c r="A60" s="38" t="s">
        <v>30</v>
      </c>
      <c r="B60" s="38" t="s">
        <v>143</v>
      </c>
      <c r="C60" s="38" t="s">
        <v>132</v>
      </c>
      <c r="D60" s="38" t="s">
        <v>65</v>
      </c>
      <c r="E60" s="38" t="s">
        <v>150</v>
      </c>
      <c r="F60" s="67">
        <v>42173</v>
      </c>
      <c r="G60" s="40">
        <v>1252.1500000000001</v>
      </c>
      <c r="H60" s="40"/>
      <c r="I60" s="40"/>
      <c r="J60" s="60"/>
      <c r="K60" s="61">
        <f t="shared" si="38"/>
        <v>1252.1500000000001</v>
      </c>
      <c r="L60" s="40"/>
      <c r="M60" s="80"/>
      <c r="N60" s="40"/>
      <c r="O60" s="40">
        <v>0</v>
      </c>
      <c r="P60" s="82"/>
      <c r="Q60" s="82"/>
      <c r="R60" s="40"/>
      <c r="S60" s="36"/>
      <c r="T60" s="36"/>
      <c r="U60" s="38"/>
      <c r="V60" s="38">
        <v>0</v>
      </c>
      <c r="W60" s="61">
        <f t="shared" si="39"/>
        <v>1252.1500000000001</v>
      </c>
      <c r="X60" s="36">
        <f t="shared" si="52"/>
        <v>0</v>
      </c>
      <c r="Y60" s="61">
        <f t="shared" si="41"/>
        <v>1252.1500000000001</v>
      </c>
      <c r="Z60" s="36">
        <f t="shared" si="42"/>
        <v>125.21500000000002</v>
      </c>
      <c r="AA60" s="36">
        <v>10.23</v>
      </c>
      <c r="AB60" s="36">
        <f t="shared" si="43"/>
        <v>0</v>
      </c>
      <c r="AC60" s="61">
        <f t="shared" si="44"/>
        <v>1387.595</v>
      </c>
      <c r="AD60" s="74"/>
      <c r="AE60" s="75"/>
      <c r="AF60" s="62">
        <f t="shared" si="53"/>
        <v>-1252.1500000000001</v>
      </c>
      <c r="AH60" s="38"/>
      <c r="AJ60" s="18" t="str">
        <f t="shared" si="8"/>
        <v>SI</v>
      </c>
      <c r="AK60" s="114" t="s">
        <v>65</v>
      </c>
      <c r="AL60" s="113" t="s">
        <v>321</v>
      </c>
    </row>
    <row r="61" spans="1:38" s="18" customFormat="1">
      <c r="A61" s="38" t="s">
        <v>31</v>
      </c>
      <c r="B61" s="38" t="s">
        <v>168</v>
      </c>
      <c r="C61" s="38" t="s">
        <v>130</v>
      </c>
      <c r="D61" s="38"/>
      <c r="E61" s="38" t="s">
        <v>33</v>
      </c>
      <c r="F61" s="67">
        <v>42506</v>
      </c>
      <c r="G61" s="40">
        <v>2594.56</v>
      </c>
      <c r="H61" s="40"/>
      <c r="I61" s="40"/>
      <c r="J61" s="60"/>
      <c r="K61" s="61">
        <f t="shared" si="38"/>
        <v>2594.56</v>
      </c>
      <c r="L61" s="40"/>
      <c r="M61" s="80"/>
      <c r="N61" s="40"/>
      <c r="O61" s="40">
        <v>0</v>
      </c>
      <c r="P61" s="82"/>
      <c r="Q61" s="82"/>
      <c r="R61" s="40"/>
      <c r="S61" s="36"/>
      <c r="T61" s="36"/>
      <c r="U61" s="38"/>
      <c r="V61" s="77">
        <v>0</v>
      </c>
      <c r="W61" s="61">
        <f t="shared" si="39"/>
        <v>2594.56</v>
      </c>
      <c r="X61" s="36">
        <f t="shared" si="52"/>
        <v>259.45600000000002</v>
      </c>
      <c r="Y61" s="61">
        <f t="shared" si="41"/>
        <v>2335.1039999999998</v>
      </c>
      <c r="Z61" s="36">
        <f t="shared" si="42"/>
        <v>0</v>
      </c>
      <c r="AA61" s="36">
        <v>10.23</v>
      </c>
      <c r="AB61" s="36">
        <f t="shared" si="43"/>
        <v>0</v>
      </c>
      <c r="AC61" s="61">
        <f t="shared" si="44"/>
        <v>2604.79</v>
      </c>
      <c r="AD61" s="74"/>
      <c r="AE61" s="74"/>
      <c r="AF61" s="62">
        <f t="shared" si="53"/>
        <v>-2335.1039999999998</v>
      </c>
      <c r="AG61" s="50">
        <v>1179675078</v>
      </c>
      <c r="AH61" s="41"/>
      <c r="AJ61" s="18" t="str">
        <f t="shared" si="8"/>
        <v>SI</v>
      </c>
      <c r="AK61" s="114" t="s">
        <v>322</v>
      </c>
      <c r="AL61" s="113" t="s">
        <v>323</v>
      </c>
    </row>
    <row r="62" spans="1:38" s="18" customFormat="1">
      <c r="A62" s="38" t="s">
        <v>29</v>
      </c>
      <c r="B62" s="38" t="s">
        <v>189</v>
      </c>
      <c r="C62" s="38"/>
      <c r="D62" s="38"/>
      <c r="E62" s="38" t="s">
        <v>96</v>
      </c>
      <c r="F62" s="67">
        <v>42597</v>
      </c>
      <c r="G62" s="40">
        <v>2030</v>
      </c>
      <c r="H62" s="40"/>
      <c r="I62" s="40"/>
      <c r="J62" s="60"/>
      <c r="K62" s="61">
        <f t="shared" si="38"/>
        <v>2030</v>
      </c>
      <c r="L62" s="40"/>
      <c r="M62" s="80"/>
      <c r="N62" s="40"/>
      <c r="O62" s="40"/>
      <c r="P62" s="82"/>
      <c r="Q62" s="82"/>
      <c r="R62" s="40"/>
      <c r="S62" s="36"/>
      <c r="T62" s="36"/>
      <c r="U62" s="38"/>
      <c r="V62" s="77">
        <v>0</v>
      </c>
      <c r="W62" s="61">
        <f t="shared" si="39"/>
        <v>2030</v>
      </c>
      <c r="X62" s="36">
        <f t="shared" si="52"/>
        <v>0</v>
      </c>
      <c r="Y62" s="61">
        <f t="shared" si="41"/>
        <v>2030</v>
      </c>
      <c r="Z62" s="36"/>
      <c r="AA62" s="36"/>
      <c r="AB62" s="36"/>
      <c r="AC62" s="61"/>
      <c r="AD62" s="74"/>
      <c r="AE62" s="74"/>
      <c r="AF62" s="62"/>
      <c r="AG62" s="50">
        <v>2983558908</v>
      </c>
      <c r="AH62" s="41"/>
      <c r="AJ62" s="18" t="str">
        <f t="shared" si="8"/>
        <v>SI</v>
      </c>
      <c r="AK62" s="114" t="s">
        <v>324</v>
      </c>
      <c r="AL62" s="113" t="s">
        <v>325</v>
      </c>
    </row>
    <row r="63" spans="1:38" s="18" customFormat="1">
      <c r="A63" s="38" t="s">
        <v>31</v>
      </c>
      <c r="B63" s="38" t="s">
        <v>199</v>
      </c>
      <c r="C63" s="38"/>
      <c r="D63" s="38"/>
      <c r="E63" s="38" t="s">
        <v>33</v>
      </c>
      <c r="F63" s="67">
        <v>42632</v>
      </c>
      <c r="G63" s="40"/>
      <c r="H63" s="40"/>
      <c r="I63" s="40"/>
      <c r="J63" s="60"/>
      <c r="K63" s="61">
        <f t="shared" si="38"/>
        <v>0</v>
      </c>
      <c r="L63" s="40"/>
      <c r="M63" s="80"/>
      <c r="N63" s="40"/>
      <c r="O63" s="40"/>
      <c r="P63" s="82"/>
      <c r="Q63" s="82"/>
      <c r="R63" s="40"/>
      <c r="S63" s="36"/>
      <c r="T63" s="36"/>
      <c r="U63" s="38"/>
      <c r="V63" s="77"/>
      <c r="W63" s="61">
        <f t="shared" ref="W63" si="54">+K63-SUM(L63:V63)</f>
        <v>0</v>
      </c>
      <c r="X63" s="36">
        <f t="shared" ref="X63" si="55">IF(K63&gt;2250,K63*0.1,0)</f>
        <v>0</v>
      </c>
      <c r="Y63" s="61">
        <f t="shared" ref="Y63" si="56">+W63-X63</f>
        <v>0</v>
      </c>
      <c r="Z63" s="36"/>
      <c r="AA63" s="36"/>
      <c r="AB63" s="36"/>
      <c r="AC63" s="61"/>
      <c r="AD63" s="74"/>
      <c r="AE63" s="74"/>
      <c r="AF63" s="62"/>
      <c r="AG63" s="50">
        <v>2856562434</v>
      </c>
      <c r="AH63" s="41"/>
      <c r="AJ63" s="18" t="str">
        <f t="shared" si="8"/>
        <v>SI</v>
      </c>
      <c r="AK63" s="114" t="s">
        <v>326</v>
      </c>
      <c r="AL63" s="113" t="s">
        <v>327</v>
      </c>
    </row>
    <row r="64" spans="1:38" s="18" customFormat="1">
      <c r="A64" s="38" t="s">
        <v>31</v>
      </c>
      <c r="B64" s="38" t="s">
        <v>43</v>
      </c>
      <c r="C64" s="38" t="s">
        <v>134</v>
      </c>
      <c r="D64" s="38" t="s">
        <v>94</v>
      </c>
      <c r="E64" s="38" t="s">
        <v>33</v>
      </c>
      <c r="F64" s="67">
        <v>42333</v>
      </c>
      <c r="G64" s="40"/>
      <c r="H64" s="40"/>
      <c r="I64" s="40"/>
      <c r="J64" s="60"/>
      <c r="K64" s="61">
        <f t="shared" si="38"/>
        <v>0</v>
      </c>
      <c r="L64" s="40"/>
      <c r="M64" s="80"/>
      <c r="N64" s="40"/>
      <c r="O64" s="40">
        <v>0</v>
      </c>
      <c r="P64" s="82"/>
      <c r="Q64" s="82"/>
      <c r="R64" s="40"/>
      <c r="S64" s="36"/>
      <c r="T64" s="36"/>
      <c r="U64" s="38"/>
      <c r="V64" s="38">
        <v>0</v>
      </c>
      <c r="W64" s="61">
        <f t="shared" si="39"/>
        <v>0</v>
      </c>
      <c r="X64" s="36">
        <f t="shared" si="52"/>
        <v>0</v>
      </c>
      <c r="Y64" s="61">
        <f t="shared" si="41"/>
        <v>0</v>
      </c>
      <c r="Z64" s="36">
        <f>IF(K64&lt;2250,K64*0.1,0)</f>
        <v>0</v>
      </c>
      <c r="AA64" s="36">
        <v>10.23</v>
      </c>
      <c r="AB64" s="36">
        <f>+P64</f>
        <v>0</v>
      </c>
      <c r="AC64" s="61">
        <f>+K64+Z64+AA64+AB64</f>
        <v>10.23</v>
      </c>
      <c r="AD64" s="68"/>
      <c r="AE64" s="75"/>
      <c r="AF64" s="62">
        <f>+AD64+AE64-Y64</f>
        <v>0</v>
      </c>
      <c r="AG64" s="38"/>
      <c r="AH64" s="38"/>
      <c r="AJ64" s="18" t="str">
        <f t="shared" si="8"/>
        <v>SI</v>
      </c>
      <c r="AK64" s="114" t="s">
        <v>328</v>
      </c>
      <c r="AL64" s="113" t="s">
        <v>329</v>
      </c>
    </row>
    <row r="65" spans="1:189" s="18" customFormat="1">
      <c r="A65" s="29"/>
      <c r="B65" s="30"/>
      <c r="C65" s="30"/>
      <c r="D65" s="30"/>
      <c r="E65" s="30"/>
      <c r="F65" s="30"/>
      <c r="G65" s="31"/>
      <c r="H65" s="31"/>
      <c r="I65" s="31"/>
      <c r="J65" s="31"/>
      <c r="K65" s="32"/>
      <c r="L65" s="31"/>
      <c r="M65" s="31"/>
      <c r="N65" s="31"/>
      <c r="O65" s="31"/>
      <c r="P65" s="31"/>
      <c r="Q65" s="31"/>
      <c r="R65" s="31"/>
      <c r="S65" s="44"/>
      <c r="T65" s="44"/>
      <c r="U65" s="44"/>
      <c r="V65" s="44"/>
      <c r="W65" s="32"/>
      <c r="X65" s="44"/>
      <c r="Y65" s="32"/>
      <c r="Z65" s="44"/>
      <c r="AA65" s="44"/>
      <c r="AB65" s="44"/>
      <c r="AC65" s="32"/>
      <c r="AD65" s="55"/>
      <c r="AE65" s="55"/>
      <c r="AF65" s="26"/>
      <c r="AK65" s="117" t="s">
        <v>330</v>
      </c>
      <c r="AL65" s="115"/>
    </row>
    <row r="66" spans="1:189">
      <c r="B66" s="45" t="s">
        <v>1</v>
      </c>
      <c r="C66" s="45"/>
      <c r="D66" s="45"/>
      <c r="E66" s="45"/>
      <c r="F66" s="45"/>
      <c r="G66" s="46">
        <f t="shared" ref="G66:L66" si="57">SUM(G7:G65)</f>
        <v>149625.24</v>
      </c>
      <c r="H66" s="46">
        <f t="shared" si="57"/>
        <v>0</v>
      </c>
      <c r="I66" s="46">
        <f t="shared" si="57"/>
        <v>0</v>
      </c>
      <c r="J66" s="46">
        <f t="shared" si="57"/>
        <v>0</v>
      </c>
      <c r="K66" s="46">
        <f t="shared" si="57"/>
        <v>149625.24</v>
      </c>
      <c r="L66" s="46">
        <f t="shared" si="57"/>
        <v>0</v>
      </c>
      <c r="M66" s="46"/>
      <c r="N66" s="46"/>
      <c r="O66" s="47">
        <f t="shared" ref="O66:AF66" si="58">SUM(O7:O65)</f>
        <v>1400</v>
      </c>
      <c r="P66" s="47">
        <f t="shared" si="58"/>
        <v>0</v>
      </c>
      <c r="Q66" s="47">
        <f t="shared" si="58"/>
        <v>0</v>
      </c>
      <c r="R66" s="47">
        <f t="shared" si="58"/>
        <v>0</v>
      </c>
      <c r="S66" s="46">
        <f t="shared" si="58"/>
        <v>372.12</v>
      </c>
      <c r="T66" s="46">
        <f t="shared" si="58"/>
        <v>0</v>
      </c>
      <c r="U66" s="46">
        <f t="shared" si="58"/>
        <v>0</v>
      </c>
      <c r="V66" s="46">
        <f t="shared" si="58"/>
        <v>10255.11</v>
      </c>
      <c r="W66" s="46">
        <f t="shared" si="58"/>
        <v>137598.00999999998</v>
      </c>
      <c r="X66" s="46">
        <f t="shared" si="58"/>
        <v>12777.426999999998</v>
      </c>
      <c r="Y66" s="46">
        <f t="shared" si="58"/>
        <v>124820.583</v>
      </c>
      <c r="Z66" s="46">
        <f t="shared" si="58"/>
        <v>1934.0970000000002</v>
      </c>
      <c r="AA66" s="46">
        <f t="shared" si="58"/>
        <v>552.04000000000042</v>
      </c>
      <c r="AB66" s="46">
        <f t="shared" si="58"/>
        <v>0</v>
      </c>
      <c r="AC66" s="46">
        <f t="shared" si="58"/>
        <v>130801.03699999998</v>
      </c>
      <c r="AD66" s="56">
        <f t="shared" si="58"/>
        <v>0</v>
      </c>
      <c r="AE66" s="56">
        <f t="shared" si="58"/>
        <v>0</v>
      </c>
      <c r="AF66" s="48">
        <f t="shared" si="58"/>
        <v>-87104.588999999993</v>
      </c>
      <c r="AG66" s="33"/>
      <c r="AH66" s="33"/>
      <c r="AK66" s="112"/>
      <c r="AL66" s="112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</row>
    <row r="67" spans="1:189">
      <c r="AC67" s="14">
        <f>AC66*0.16</f>
        <v>20928.165919999996</v>
      </c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</row>
    <row r="68" spans="1:189">
      <c r="A68" s="196" t="s">
        <v>146</v>
      </c>
      <c r="B68" s="196"/>
      <c r="C68" s="49"/>
      <c r="D68" s="33"/>
      <c r="E68" s="33"/>
      <c r="F68" s="33"/>
      <c r="G68" s="34"/>
      <c r="H68" s="34"/>
      <c r="I68" s="34"/>
      <c r="J68" s="34"/>
      <c r="K68" s="46"/>
      <c r="L68" s="34"/>
      <c r="M68" s="34"/>
      <c r="N68" s="34"/>
      <c r="O68" s="40"/>
      <c r="P68" s="40"/>
      <c r="Q68" s="40"/>
      <c r="R68" s="40"/>
      <c r="S68" s="34"/>
      <c r="T68" s="34"/>
      <c r="U68" s="34"/>
      <c r="V68" s="34"/>
      <c r="W68" s="46"/>
      <c r="X68" s="34"/>
      <c r="Y68" s="46"/>
      <c r="Z68" s="34"/>
      <c r="AA68" s="34"/>
      <c r="AB68" s="34"/>
      <c r="AC68" s="46">
        <f>+AC66+AC67</f>
        <v>151729.20291999998</v>
      </c>
      <c r="AD68" s="56"/>
      <c r="AE68" s="56"/>
      <c r="AF68" s="48"/>
      <c r="AG68" s="33"/>
      <c r="AH68" s="33"/>
      <c r="AK68" s="116" t="s">
        <v>331</v>
      </c>
      <c r="AL68" s="112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</row>
    <row r="69" spans="1:189" s="128" customFormat="1">
      <c r="A69" s="91" t="s">
        <v>47</v>
      </c>
      <c r="B69" s="91" t="s">
        <v>421</v>
      </c>
      <c r="C69" s="91"/>
      <c r="D69" s="91"/>
      <c r="E69" s="91" t="s">
        <v>184</v>
      </c>
      <c r="F69" s="123">
        <v>41142</v>
      </c>
      <c r="G69" s="51">
        <f>1374.892+5.571</f>
        <v>1380.463</v>
      </c>
      <c r="H69" s="51"/>
      <c r="I69" s="51"/>
      <c r="J69" s="51"/>
      <c r="K69" s="72">
        <f>SUM(G69:J69)</f>
        <v>1380.463</v>
      </c>
      <c r="L69" s="51"/>
      <c r="M69" s="124"/>
      <c r="N69" s="51"/>
      <c r="O69" s="51"/>
      <c r="P69" s="125" t="s">
        <v>192</v>
      </c>
      <c r="Q69" s="125" t="s">
        <v>192</v>
      </c>
      <c r="R69" s="51"/>
      <c r="S69" s="73"/>
      <c r="T69" s="73"/>
      <c r="U69" s="91"/>
      <c r="V69" s="91"/>
      <c r="W69" s="72">
        <f t="shared" ref="W69:W105" si="59">+K69-SUM(L69:V69)</f>
        <v>1380.463</v>
      </c>
      <c r="X69" s="73">
        <f>+W69*0.05</f>
        <v>69.023150000000001</v>
      </c>
      <c r="Y69" s="72">
        <f>+W69-S69-V69</f>
        <v>1380.463</v>
      </c>
      <c r="Z69" s="73">
        <f>IF(W69&lt;3000,W69*0.1,0)</f>
        <v>138.0463</v>
      </c>
      <c r="AA69" s="73">
        <v>0</v>
      </c>
      <c r="AB69" s="73"/>
      <c r="AC69" s="72">
        <f>+W69+Z69+AA69</f>
        <v>1518.5092999999999</v>
      </c>
      <c r="AD69" s="126"/>
      <c r="AE69" s="126"/>
      <c r="AF69" s="127"/>
      <c r="AG69" s="91"/>
      <c r="AH69" s="91"/>
      <c r="AJ69" s="128" t="str">
        <f>IF(B69=AL69,"SI","NO")</f>
        <v>SI</v>
      </c>
      <c r="AK69" s="129" t="s">
        <v>332</v>
      </c>
      <c r="AL69" s="130" t="s">
        <v>333</v>
      </c>
      <c r="AM69" s="129" t="s">
        <v>332</v>
      </c>
      <c r="AN69" s="130" t="s">
        <v>333</v>
      </c>
      <c r="AO69" s="131">
        <v>2048.33</v>
      </c>
      <c r="AP69" s="128" t="str">
        <f>IF(AL69=AN69,"SI","NO")</f>
        <v>SI</v>
      </c>
      <c r="AQ69" s="139">
        <f>+AO69*4.9%</f>
        <v>100.36817000000001</v>
      </c>
      <c r="AR69" s="139">
        <f>+AO69*1%</f>
        <v>20.4833</v>
      </c>
    </row>
    <row r="70" spans="1:189" s="128" customFormat="1">
      <c r="A70" s="91" t="s">
        <v>47</v>
      </c>
      <c r="B70" s="91" t="s">
        <v>106</v>
      </c>
      <c r="C70" s="91"/>
      <c r="D70" s="91" t="s">
        <v>66</v>
      </c>
      <c r="E70" s="91" t="s">
        <v>184</v>
      </c>
      <c r="F70" s="132">
        <v>41381</v>
      </c>
      <c r="G70" s="51">
        <f>5349.381+2.599</f>
        <v>5351.9800000000005</v>
      </c>
      <c r="H70" s="51"/>
      <c r="I70" s="51"/>
      <c r="J70" s="133"/>
      <c r="K70" s="72">
        <f t="shared" ref="K70:K85" si="60">SUM(G70:I70)-J70</f>
        <v>5351.9800000000005</v>
      </c>
      <c r="L70" s="51"/>
      <c r="M70" s="124"/>
      <c r="N70" s="51"/>
      <c r="O70" s="51">
        <v>0</v>
      </c>
      <c r="P70" s="125" t="s">
        <v>192</v>
      </c>
      <c r="Q70" s="125" t="s">
        <v>192</v>
      </c>
      <c r="R70" s="51"/>
      <c r="S70" s="73"/>
      <c r="T70" s="73"/>
      <c r="U70" s="91"/>
      <c r="V70" s="91">
        <v>0</v>
      </c>
      <c r="W70" s="72">
        <f t="shared" si="59"/>
        <v>5351.9800000000005</v>
      </c>
      <c r="X70" s="73">
        <f t="shared" ref="X70:X85" si="61">IF(K70&gt;2250,K70*0.1,0)</f>
        <v>535.19800000000009</v>
      </c>
      <c r="Y70" s="72">
        <f t="shared" ref="Y70:Y85" si="62">+W70-X70</f>
        <v>4816.7820000000002</v>
      </c>
      <c r="Z70" s="73">
        <f t="shared" ref="Z70:Z77" si="63">IF(K70&lt;2250,K70*0.1,0)</f>
        <v>0</v>
      </c>
      <c r="AA70" s="73">
        <v>10.23</v>
      </c>
      <c r="AB70" s="73" t="str">
        <f t="shared" ref="AB70:AB77" si="64">+P70</f>
        <v>X</v>
      </c>
      <c r="AC70" s="72" t="e">
        <f t="shared" ref="AC70:AC77" si="65">+K70+Z70+AA70+AB70</f>
        <v>#VALUE!</v>
      </c>
      <c r="AD70" s="134"/>
      <c r="AE70" s="135"/>
      <c r="AF70" s="136">
        <f>+AD70+AE70-Y70</f>
        <v>-4816.7820000000002</v>
      </c>
      <c r="AG70" s="91"/>
      <c r="AH70" s="91"/>
      <c r="AJ70" s="128" t="str">
        <f t="shared" ref="AJ70:AJ105" si="66">IF(B70=AL70,"SI","NO")</f>
        <v>SI</v>
      </c>
      <c r="AK70" s="129" t="s">
        <v>334</v>
      </c>
      <c r="AL70" s="130" t="s">
        <v>335</v>
      </c>
      <c r="AM70" s="129" t="s">
        <v>334</v>
      </c>
      <c r="AN70" s="130" t="s">
        <v>335</v>
      </c>
      <c r="AO70" s="131">
        <v>5975.33</v>
      </c>
      <c r="AP70" s="128" t="str">
        <f t="shared" ref="AP70:AP106" si="67">IF(AL70=AN70,"SI","NO")</f>
        <v>SI</v>
      </c>
      <c r="AQ70" s="139">
        <f>+AO70*4.9%</f>
        <v>292.79117000000002</v>
      </c>
      <c r="AR70" s="139">
        <f>+AO70*1%</f>
        <v>59.753300000000003</v>
      </c>
    </row>
    <row r="71" spans="1:189" s="128" customFormat="1">
      <c r="A71" s="91" t="s">
        <v>47</v>
      </c>
      <c r="B71" s="91" t="s">
        <v>161</v>
      </c>
      <c r="C71" s="91"/>
      <c r="D71" s="91" t="s">
        <v>67</v>
      </c>
      <c r="E71" s="91" t="s">
        <v>184</v>
      </c>
      <c r="F71" s="132">
        <v>41740</v>
      </c>
      <c r="G71" s="51">
        <f>1957.503+5.571</f>
        <v>1963.0739999999998</v>
      </c>
      <c r="H71" s="51"/>
      <c r="I71" s="51"/>
      <c r="J71" s="133"/>
      <c r="K71" s="72">
        <f t="shared" si="60"/>
        <v>1963.0739999999998</v>
      </c>
      <c r="L71" s="51"/>
      <c r="M71" s="124"/>
      <c r="N71" s="51"/>
      <c r="O71" s="51">
        <v>300</v>
      </c>
      <c r="P71" s="125" t="s">
        <v>192</v>
      </c>
      <c r="Q71" s="125" t="s">
        <v>192</v>
      </c>
      <c r="R71" s="51"/>
      <c r="S71" s="73"/>
      <c r="T71" s="73"/>
      <c r="U71" s="91"/>
      <c r="V71" s="91">
        <v>0</v>
      </c>
      <c r="W71" s="72">
        <f t="shared" si="59"/>
        <v>1663.0739999999998</v>
      </c>
      <c r="X71" s="73">
        <f t="shared" si="61"/>
        <v>0</v>
      </c>
      <c r="Y71" s="72">
        <f t="shared" si="62"/>
        <v>1663.0739999999998</v>
      </c>
      <c r="Z71" s="73">
        <f t="shared" si="63"/>
        <v>196.3074</v>
      </c>
      <c r="AA71" s="73">
        <v>10.23</v>
      </c>
      <c r="AB71" s="73" t="str">
        <f t="shared" si="64"/>
        <v>X</v>
      </c>
      <c r="AC71" s="72" t="e">
        <f t="shared" si="65"/>
        <v>#VALUE!</v>
      </c>
      <c r="AD71" s="134"/>
      <c r="AE71" s="135"/>
      <c r="AF71" s="136">
        <f>+AD71+AE71-Y71</f>
        <v>-1663.0739999999998</v>
      </c>
      <c r="AG71" s="91"/>
      <c r="AH71" s="93"/>
      <c r="AJ71" s="128" t="str">
        <f t="shared" si="66"/>
        <v>SI</v>
      </c>
      <c r="AK71" s="129" t="s">
        <v>340</v>
      </c>
      <c r="AL71" s="130" t="s">
        <v>341</v>
      </c>
      <c r="AM71" s="129" t="s">
        <v>340</v>
      </c>
      <c r="AN71" s="130" t="s">
        <v>341</v>
      </c>
      <c r="AO71" s="131">
        <v>2586.42</v>
      </c>
      <c r="AP71" s="128" t="str">
        <f t="shared" si="67"/>
        <v>SI</v>
      </c>
      <c r="AQ71" s="139">
        <f>+AO71*4.9%</f>
        <v>126.73458000000001</v>
      </c>
      <c r="AR71" s="139">
        <f>+AO71*1%</f>
        <v>25.8642</v>
      </c>
    </row>
    <row r="72" spans="1:189" s="128" customFormat="1">
      <c r="A72" s="91" t="s">
        <v>47</v>
      </c>
      <c r="B72" s="91" t="s">
        <v>107</v>
      </c>
      <c r="C72" s="91"/>
      <c r="D72" s="91" t="s">
        <v>68</v>
      </c>
      <c r="E72" s="91" t="s">
        <v>99</v>
      </c>
      <c r="F72" s="132">
        <v>41227</v>
      </c>
      <c r="G72" s="51">
        <f>6247.8+7.428</f>
        <v>6255.2280000000001</v>
      </c>
      <c r="H72" s="51"/>
      <c r="I72" s="51"/>
      <c r="J72" s="133"/>
      <c r="K72" s="72">
        <f t="shared" si="60"/>
        <v>6255.2280000000001</v>
      </c>
      <c r="L72" s="51"/>
      <c r="M72" s="124"/>
      <c r="N72" s="51"/>
      <c r="O72" s="51">
        <v>700</v>
      </c>
      <c r="P72" s="125" t="s">
        <v>192</v>
      </c>
      <c r="Q72" s="125" t="s">
        <v>192</v>
      </c>
      <c r="R72" s="51"/>
      <c r="S72" s="73"/>
      <c r="T72" s="73"/>
      <c r="U72" s="91"/>
      <c r="V72" s="91">
        <v>0</v>
      </c>
      <c r="W72" s="72">
        <f t="shared" si="59"/>
        <v>5555.2280000000001</v>
      </c>
      <c r="X72" s="73">
        <f t="shared" si="61"/>
        <v>625.52280000000007</v>
      </c>
      <c r="Y72" s="72">
        <f t="shared" si="62"/>
        <v>4929.7052000000003</v>
      </c>
      <c r="Z72" s="73">
        <f t="shared" si="63"/>
        <v>0</v>
      </c>
      <c r="AA72" s="73">
        <v>10.23</v>
      </c>
      <c r="AB72" s="73" t="str">
        <f t="shared" si="64"/>
        <v>X</v>
      </c>
      <c r="AC72" s="72" t="e">
        <f t="shared" si="65"/>
        <v>#VALUE!</v>
      </c>
      <c r="AD72" s="134"/>
      <c r="AE72" s="134"/>
      <c r="AF72" s="136">
        <f>+AD72+AE72-Y72</f>
        <v>-4929.7052000000003</v>
      </c>
      <c r="AG72" s="91"/>
      <c r="AH72" s="93"/>
      <c r="AJ72" s="128" t="str">
        <f t="shared" si="66"/>
        <v>SI</v>
      </c>
      <c r="AK72" s="129" t="s">
        <v>344</v>
      </c>
      <c r="AL72" s="130" t="s">
        <v>345</v>
      </c>
      <c r="AM72" s="129" t="s">
        <v>344</v>
      </c>
      <c r="AN72" s="130" t="s">
        <v>345</v>
      </c>
      <c r="AO72" s="131">
        <v>6766.51</v>
      </c>
      <c r="AP72" s="128" t="str">
        <f t="shared" si="67"/>
        <v>SI</v>
      </c>
      <c r="AQ72" s="139">
        <f>+AO72*4.9%</f>
        <v>331.55899000000005</v>
      </c>
      <c r="AR72" s="139">
        <f>+AO72*1%</f>
        <v>67.66510000000001</v>
      </c>
    </row>
    <row r="73" spans="1:189" s="128" customFormat="1">
      <c r="A73" s="91" t="s">
        <v>47</v>
      </c>
      <c r="B73" s="91" t="s">
        <v>141</v>
      </c>
      <c r="C73" s="91"/>
      <c r="D73" s="91" t="s">
        <v>69</v>
      </c>
      <c r="E73" s="91" t="s">
        <v>180</v>
      </c>
      <c r="F73" s="132">
        <v>42242</v>
      </c>
      <c r="G73" s="51">
        <f>879.578+2.599</f>
        <v>882.17700000000002</v>
      </c>
      <c r="H73" s="51"/>
      <c r="I73" s="51"/>
      <c r="J73" s="133"/>
      <c r="K73" s="72">
        <f t="shared" si="60"/>
        <v>882.17700000000002</v>
      </c>
      <c r="L73" s="51"/>
      <c r="M73" s="124"/>
      <c r="N73" s="51"/>
      <c r="O73" s="51">
        <v>0</v>
      </c>
      <c r="P73" s="125" t="s">
        <v>192</v>
      </c>
      <c r="Q73" s="125" t="s">
        <v>192</v>
      </c>
      <c r="R73" s="51"/>
      <c r="S73" s="73"/>
      <c r="T73" s="73"/>
      <c r="U73" s="91"/>
      <c r="V73" s="91">
        <v>0</v>
      </c>
      <c r="W73" s="72">
        <f t="shared" si="59"/>
        <v>882.17700000000002</v>
      </c>
      <c r="X73" s="73">
        <f t="shared" si="61"/>
        <v>0</v>
      </c>
      <c r="Y73" s="72">
        <f t="shared" si="62"/>
        <v>882.17700000000002</v>
      </c>
      <c r="Z73" s="73">
        <f t="shared" si="63"/>
        <v>88.217700000000008</v>
      </c>
      <c r="AA73" s="73">
        <v>10.23</v>
      </c>
      <c r="AB73" s="73" t="str">
        <f t="shared" si="64"/>
        <v>X</v>
      </c>
      <c r="AC73" s="72" t="e">
        <f t="shared" si="65"/>
        <v>#VALUE!</v>
      </c>
      <c r="AD73" s="134"/>
      <c r="AE73" s="135"/>
      <c r="AF73" s="136">
        <f>+AD73+AE73-Y73</f>
        <v>-882.17700000000002</v>
      </c>
      <c r="AG73" s="91"/>
      <c r="AH73" s="91"/>
      <c r="AJ73" s="128" t="str">
        <f t="shared" si="66"/>
        <v>SI</v>
      </c>
      <c r="AK73" s="129" t="s">
        <v>346</v>
      </c>
      <c r="AL73" s="130" t="s">
        <v>347</v>
      </c>
      <c r="AM73" s="129" t="s">
        <v>346</v>
      </c>
      <c r="AN73" s="130" t="s">
        <v>347</v>
      </c>
      <c r="AO73" s="131">
        <v>1438.96</v>
      </c>
      <c r="AP73" s="128" t="str">
        <f t="shared" si="67"/>
        <v>SI</v>
      </c>
      <c r="AQ73" s="139">
        <f>+AO73*4.9%</f>
        <v>70.509039999999999</v>
      </c>
      <c r="AR73" s="139">
        <f>+AO73*1%</f>
        <v>14.389600000000002</v>
      </c>
    </row>
    <row r="74" spans="1:189" s="18" customFormat="1">
      <c r="A74" s="38" t="s">
        <v>45</v>
      </c>
      <c r="B74" s="38" t="s">
        <v>178</v>
      </c>
      <c r="C74" s="38"/>
      <c r="D74" s="38"/>
      <c r="E74" s="38" t="s">
        <v>95</v>
      </c>
      <c r="F74" s="67">
        <v>42571</v>
      </c>
      <c r="G74" s="40">
        <f>388.218+2.972</f>
        <v>391.19</v>
      </c>
      <c r="H74" s="40"/>
      <c r="I74" s="40"/>
      <c r="J74" s="60"/>
      <c r="K74" s="61">
        <f t="shared" si="60"/>
        <v>391.19</v>
      </c>
      <c r="L74" s="40"/>
      <c r="M74" s="80"/>
      <c r="N74" s="40"/>
      <c r="O74" s="40">
        <v>0</v>
      </c>
      <c r="P74" s="82"/>
      <c r="Q74" s="82"/>
      <c r="R74" s="40"/>
      <c r="S74" s="36"/>
      <c r="T74" s="36"/>
      <c r="U74" s="38"/>
      <c r="V74" s="38">
        <v>0</v>
      </c>
      <c r="W74" s="61">
        <f t="shared" si="59"/>
        <v>391.19</v>
      </c>
      <c r="X74" s="36">
        <f t="shared" si="61"/>
        <v>0</v>
      </c>
      <c r="Y74" s="61">
        <f t="shared" si="62"/>
        <v>391.19</v>
      </c>
      <c r="Z74" s="36">
        <f t="shared" si="63"/>
        <v>39.119</v>
      </c>
      <c r="AA74" s="36">
        <v>10.23</v>
      </c>
      <c r="AB74" s="36">
        <f t="shared" si="64"/>
        <v>0</v>
      </c>
      <c r="AC74" s="61">
        <f t="shared" si="65"/>
        <v>440.53899999999999</v>
      </c>
      <c r="AD74" s="68"/>
      <c r="AE74" s="69"/>
      <c r="AF74" s="62"/>
      <c r="AG74" s="38">
        <v>1158901600</v>
      </c>
      <c r="AH74" s="41"/>
      <c r="AJ74" s="18" t="str">
        <f t="shared" si="66"/>
        <v>SI</v>
      </c>
      <c r="AK74" s="114" t="s">
        <v>350</v>
      </c>
      <c r="AL74" s="113" t="s">
        <v>351</v>
      </c>
      <c r="AM74" s="121" t="s">
        <v>350</v>
      </c>
      <c r="AN74" s="120" t="s">
        <v>351</v>
      </c>
      <c r="AO74" s="122">
        <v>902.47</v>
      </c>
      <c r="AP74" s="18" t="str">
        <f t="shared" si="67"/>
        <v>SI</v>
      </c>
      <c r="AQ74" s="26"/>
      <c r="AR74" s="26"/>
    </row>
    <row r="75" spans="1:189" s="18" customFormat="1">
      <c r="A75" s="38" t="s">
        <v>45</v>
      </c>
      <c r="B75" s="38" t="s">
        <v>157</v>
      </c>
      <c r="C75" s="38"/>
      <c r="D75" s="38" t="s">
        <v>59</v>
      </c>
      <c r="E75" s="38" t="s">
        <v>180</v>
      </c>
      <c r="F75" s="67">
        <v>42338</v>
      </c>
      <c r="G75" s="40">
        <f>1119.264+5.571</f>
        <v>1124.8349999999998</v>
      </c>
      <c r="H75" s="40"/>
      <c r="I75" s="40"/>
      <c r="J75" s="60"/>
      <c r="K75" s="61">
        <f t="shared" si="60"/>
        <v>1124.8349999999998</v>
      </c>
      <c r="L75" s="40"/>
      <c r="M75" s="80"/>
      <c r="N75" s="40"/>
      <c r="O75" s="40">
        <v>0</v>
      </c>
      <c r="P75" s="82"/>
      <c r="Q75" s="82"/>
      <c r="R75" s="40"/>
      <c r="S75" s="36"/>
      <c r="T75" s="36"/>
      <c r="U75" s="38"/>
      <c r="V75" s="38">
        <v>0</v>
      </c>
      <c r="W75" s="61">
        <f t="shared" si="59"/>
        <v>1124.8349999999998</v>
      </c>
      <c r="X75" s="36">
        <f t="shared" si="61"/>
        <v>0</v>
      </c>
      <c r="Y75" s="61">
        <f t="shared" si="62"/>
        <v>1124.8349999999998</v>
      </c>
      <c r="Z75" s="36">
        <f t="shared" si="63"/>
        <v>112.48349999999999</v>
      </c>
      <c r="AA75" s="36">
        <v>10.23</v>
      </c>
      <c r="AB75" s="36">
        <f t="shared" si="64"/>
        <v>0</v>
      </c>
      <c r="AC75" s="61">
        <f t="shared" si="65"/>
        <v>1247.5484999999999</v>
      </c>
      <c r="AD75" s="68"/>
      <c r="AE75" s="69"/>
      <c r="AF75" s="62">
        <f>+AD75+AE75-Y75</f>
        <v>-1124.8349999999998</v>
      </c>
      <c r="AG75" s="38"/>
      <c r="AH75" s="41"/>
      <c r="AJ75" s="18" t="str">
        <f t="shared" si="66"/>
        <v>SI</v>
      </c>
      <c r="AK75" s="114" t="s">
        <v>352</v>
      </c>
      <c r="AL75" s="113" t="s">
        <v>353</v>
      </c>
      <c r="AM75" s="121" t="s">
        <v>352</v>
      </c>
      <c r="AN75" s="120" t="s">
        <v>353</v>
      </c>
      <c r="AO75" s="122">
        <v>1864.04</v>
      </c>
      <c r="AP75" s="18" t="str">
        <f t="shared" si="67"/>
        <v>SI</v>
      </c>
      <c r="AQ75" s="26"/>
      <c r="AR75" s="26"/>
    </row>
    <row r="76" spans="1:189" s="128" customFormat="1">
      <c r="A76" s="91" t="s">
        <v>47</v>
      </c>
      <c r="B76" s="91" t="s">
        <v>166</v>
      </c>
      <c r="C76" s="91"/>
      <c r="D76" s="91" t="s">
        <v>70</v>
      </c>
      <c r="E76" s="91" t="s">
        <v>184</v>
      </c>
      <c r="F76" s="132">
        <v>41227</v>
      </c>
      <c r="G76" s="51">
        <f>1190.66+3.736</f>
        <v>1194.3960000000002</v>
      </c>
      <c r="H76" s="51"/>
      <c r="I76" s="51"/>
      <c r="J76" s="133"/>
      <c r="K76" s="72">
        <f t="shared" si="60"/>
        <v>1194.3960000000002</v>
      </c>
      <c r="L76" s="51"/>
      <c r="M76" s="124"/>
      <c r="N76" s="51"/>
      <c r="O76" s="51">
        <v>500</v>
      </c>
      <c r="P76" s="125" t="s">
        <v>192</v>
      </c>
      <c r="Q76" s="125" t="s">
        <v>192</v>
      </c>
      <c r="R76" s="51"/>
      <c r="S76" s="73"/>
      <c r="T76" s="73"/>
      <c r="U76" s="91"/>
      <c r="V76" s="91">
        <v>0</v>
      </c>
      <c r="W76" s="72">
        <f t="shared" si="59"/>
        <v>694.39600000000019</v>
      </c>
      <c r="X76" s="73">
        <f t="shared" si="61"/>
        <v>0</v>
      </c>
      <c r="Y76" s="72">
        <f t="shared" si="62"/>
        <v>694.39600000000019</v>
      </c>
      <c r="Z76" s="73">
        <f t="shared" si="63"/>
        <v>119.43960000000003</v>
      </c>
      <c r="AA76" s="73">
        <v>10.23</v>
      </c>
      <c r="AB76" s="73" t="str">
        <f t="shared" si="64"/>
        <v>X</v>
      </c>
      <c r="AC76" s="72" t="e">
        <f t="shared" si="65"/>
        <v>#VALUE!</v>
      </c>
      <c r="AD76" s="134"/>
      <c r="AE76" s="134"/>
      <c r="AF76" s="136">
        <f>+AD76+AE76-Y76</f>
        <v>-694.39600000000019</v>
      </c>
      <c r="AG76" s="91"/>
      <c r="AH76" s="93"/>
      <c r="AJ76" s="128" t="str">
        <f t="shared" si="66"/>
        <v>SI</v>
      </c>
      <c r="AK76" s="129" t="s">
        <v>354</v>
      </c>
      <c r="AL76" s="130" t="s">
        <v>355</v>
      </c>
      <c r="AM76" s="129" t="s">
        <v>354</v>
      </c>
      <c r="AN76" s="130" t="s">
        <v>355</v>
      </c>
      <c r="AO76" s="131">
        <v>1817.75</v>
      </c>
      <c r="AP76" s="128" t="str">
        <f t="shared" si="67"/>
        <v>SI</v>
      </c>
      <c r="AQ76" s="139">
        <f>+AO76*4.9%</f>
        <v>89.069749999999999</v>
      </c>
      <c r="AR76" s="139">
        <f>+AO76*1%</f>
        <v>18.177500000000002</v>
      </c>
    </row>
    <row r="77" spans="1:189" s="128" customFormat="1">
      <c r="A77" s="91" t="s">
        <v>47</v>
      </c>
      <c r="B77" s="91" t="s">
        <v>122</v>
      </c>
      <c r="C77" s="91"/>
      <c r="D77" s="91" t="s">
        <v>71</v>
      </c>
      <c r="E77" s="91" t="s">
        <v>184</v>
      </c>
      <c r="F77" s="132">
        <v>41227</v>
      </c>
      <c r="G77" s="51">
        <f>4038.642+2.972</f>
        <v>4041.614</v>
      </c>
      <c r="H77" s="51"/>
      <c r="I77" s="51"/>
      <c r="J77" s="133"/>
      <c r="K77" s="72">
        <f t="shared" si="60"/>
        <v>4041.614</v>
      </c>
      <c r="L77" s="51"/>
      <c r="M77" s="124"/>
      <c r="N77" s="51"/>
      <c r="O77" s="51">
        <v>0</v>
      </c>
      <c r="P77" s="125" t="s">
        <v>192</v>
      </c>
      <c r="Q77" s="125" t="s">
        <v>192</v>
      </c>
      <c r="R77" s="51"/>
      <c r="S77" s="73"/>
      <c r="T77" s="73"/>
      <c r="U77" s="137"/>
      <c r="V77" s="91">
        <v>0</v>
      </c>
      <c r="W77" s="72">
        <f t="shared" si="59"/>
        <v>4041.614</v>
      </c>
      <c r="X77" s="73">
        <f t="shared" si="61"/>
        <v>404.16140000000001</v>
      </c>
      <c r="Y77" s="72">
        <f t="shared" si="62"/>
        <v>3637.4526000000001</v>
      </c>
      <c r="Z77" s="73">
        <f t="shared" si="63"/>
        <v>0</v>
      </c>
      <c r="AA77" s="73">
        <v>10.23</v>
      </c>
      <c r="AB77" s="73" t="str">
        <f t="shared" si="64"/>
        <v>X</v>
      </c>
      <c r="AC77" s="72" t="e">
        <f t="shared" si="65"/>
        <v>#VALUE!</v>
      </c>
      <c r="AD77" s="134"/>
      <c r="AE77" s="135"/>
      <c r="AF77" s="136">
        <f>+AD77+AE77-Y77</f>
        <v>-3637.4526000000001</v>
      </c>
      <c r="AG77" s="91"/>
      <c r="AH77" s="93"/>
      <c r="AJ77" s="128" t="str">
        <f t="shared" si="66"/>
        <v>SI</v>
      </c>
      <c r="AK77" s="129" t="s">
        <v>356</v>
      </c>
      <c r="AL77" s="130" t="s">
        <v>422</v>
      </c>
      <c r="AM77" s="129" t="s">
        <v>356</v>
      </c>
      <c r="AN77" s="130" t="s">
        <v>438</v>
      </c>
      <c r="AO77" s="131">
        <v>4664.96</v>
      </c>
      <c r="AP77" s="128" t="str">
        <f t="shared" si="67"/>
        <v>SI</v>
      </c>
      <c r="AQ77" s="139">
        <f>+AO77*4.9%</f>
        <v>228.58304000000001</v>
      </c>
      <c r="AR77" s="139">
        <f>+AO77*1%</f>
        <v>46.6496</v>
      </c>
    </row>
    <row r="78" spans="1:189" s="18" customFormat="1">
      <c r="A78" s="38" t="s">
        <v>45</v>
      </c>
      <c r="B78" s="38" t="s">
        <v>191</v>
      </c>
      <c r="C78" s="38"/>
      <c r="D78" s="38"/>
      <c r="E78" s="38" t="s">
        <v>180</v>
      </c>
      <c r="F78" s="67">
        <v>42604</v>
      </c>
      <c r="G78" s="40">
        <v>315.46899999999999</v>
      </c>
      <c r="H78" s="40"/>
      <c r="I78" s="40"/>
      <c r="J78" s="60"/>
      <c r="K78" s="61">
        <f t="shared" si="60"/>
        <v>315.46899999999999</v>
      </c>
      <c r="L78" s="40"/>
      <c r="M78" s="80"/>
      <c r="N78" s="40"/>
      <c r="O78" s="40"/>
      <c r="P78" s="82"/>
      <c r="Q78" s="82"/>
      <c r="R78" s="40"/>
      <c r="S78" s="36"/>
      <c r="T78" s="36"/>
      <c r="U78" s="38"/>
      <c r="V78" s="38"/>
      <c r="W78" s="61">
        <f t="shared" si="59"/>
        <v>315.46899999999999</v>
      </c>
      <c r="X78" s="36">
        <f t="shared" si="61"/>
        <v>0</v>
      </c>
      <c r="Y78" s="61">
        <f t="shared" si="62"/>
        <v>315.46899999999999</v>
      </c>
      <c r="Z78" s="36"/>
      <c r="AA78" s="36"/>
      <c r="AB78" s="36"/>
      <c r="AC78" s="61"/>
      <c r="AD78" s="68"/>
      <c r="AE78" s="69"/>
      <c r="AF78" s="62"/>
      <c r="AG78" s="38">
        <v>1258728658</v>
      </c>
      <c r="AH78" s="41"/>
      <c r="AJ78" s="18" t="str">
        <f t="shared" si="66"/>
        <v>SI</v>
      </c>
      <c r="AK78" s="114" t="s">
        <v>357</v>
      </c>
      <c r="AL78" s="113" t="s">
        <v>358</v>
      </c>
      <c r="AM78" s="121" t="s">
        <v>357</v>
      </c>
      <c r="AN78" s="120" t="s">
        <v>358</v>
      </c>
      <c r="AO78" s="122">
        <v>872.25</v>
      </c>
      <c r="AP78" s="18" t="str">
        <f t="shared" si="67"/>
        <v>SI</v>
      </c>
      <c r="AQ78" s="26"/>
      <c r="AR78" s="26"/>
    </row>
    <row r="79" spans="1:189" s="18" customFormat="1">
      <c r="A79" s="38" t="s">
        <v>45</v>
      </c>
      <c r="B79" s="38" t="s">
        <v>123</v>
      </c>
      <c r="C79" s="38"/>
      <c r="D79" s="38" t="s">
        <v>50</v>
      </c>
      <c r="E79" s="38" t="s">
        <v>95</v>
      </c>
      <c r="F79" s="67">
        <v>42319</v>
      </c>
      <c r="G79" s="40">
        <f>1472.238+7.428</f>
        <v>1479.6660000000002</v>
      </c>
      <c r="H79" s="40"/>
      <c r="I79" s="40"/>
      <c r="J79" s="60"/>
      <c r="K79" s="61">
        <f t="shared" si="60"/>
        <v>1479.6660000000002</v>
      </c>
      <c r="L79" s="40"/>
      <c r="M79" s="80"/>
      <c r="N79" s="40"/>
      <c r="O79" s="40">
        <v>0</v>
      </c>
      <c r="P79" s="82"/>
      <c r="Q79" s="82"/>
      <c r="R79" s="40"/>
      <c r="S79" s="36"/>
      <c r="T79" s="36"/>
      <c r="U79" s="38"/>
      <c r="V79" s="38">
        <v>0</v>
      </c>
      <c r="W79" s="61">
        <f t="shared" si="59"/>
        <v>1479.6660000000002</v>
      </c>
      <c r="X79" s="36">
        <f t="shared" si="61"/>
        <v>0</v>
      </c>
      <c r="Y79" s="61">
        <f t="shared" si="62"/>
        <v>1479.6660000000002</v>
      </c>
      <c r="Z79" s="36">
        <f>IF(K79&lt;2250,K79*0.1,0)</f>
        <v>147.96660000000003</v>
      </c>
      <c r="AA79" s="36">
        <v>19.23</v>
      </c>
      <c r="AB79" s="36">
        <f>+P79</f>
        <v>0</v>
      </c>
      <c r="AC79" s="61">
        <f>+K79+Z79+AA79+AB79</f>
        <v>1646.8626000000002</v>
      </c>
      <c r="AD79" s="68"/>
      <c r="AE79" s="69"/>
      <c r="AF79" s="62">
        <f>+AD79+AE79-Y79</f>
        <v>-1479.6660000000002</v>
      </c>
      <c r="AG79" s="38"/>
      <c r="AH79" s="41"/>
      <c r="AJ79" s="18" t="str">
        <f t="shared" si="66"/>
        <v>SI</v>
      </c>
      <c r="AK79" s="114" t="s">
        <v>359</v>
      </c>
      <c r="AL79" s="113" t="s">
        <v>360</v>
      </c>
      <c r="AM79" s="121" t="s">
        <v>359</v>
      </c>
      <c r="AN79" s="120" t="s">
        <v>360</v>
      </c>
      <c r="AO79" s="122">
        <v>2218.87</v>
      </c>
      <c r="AP79" s="18" t="str">
        <f t="shared" si="67"/>
        <v>SI</v>
      </c>
      <c r="AQ79" s="26"/>
      <c r="AR79" s="26"/>
    </row>
    <row r="80" spans="1:189" s="18" customFormat="1">
      <c r="A80" s="38" t="s">
        <v>45</v>
      </c>
      <c r="B80" s="38" t="s">
        <v>201</v>
      </c>
      <c r="C80" s="38"/>
      <c r="D80" s="38"/>
      <c r="E80" s="38" t="s">
        <v>95</v>
      </c>
      <c r="F80" s="67">
        <v>42635</v>
      </c>
      <c r="G80" s="40">
        <f>1467.966+7.428</f>
        <v>1475.394</v>
      </c>
      <c r="H80" s="40"/>
      <c r="I80" s="40"/>
      <c r="J80" s="60"/>
      <c r="K80" s="61">
        <f t="shared" si="60"/>
        <v>1475.394</v>
      </c>
      <c r="L80" s="40"/>
      <c r="M80" s="80"/>
      <c r="N80" s="40"/>
      <c r="O80" s="40">
        <v>0</v>
      </c>
      <c r="P80" s="82"/>
      <c r="Q80" s="82"/>
      <c r="R80" s="40"/>
      <c r="S80" s="36"/>
      <c r="T80" s="36"/>
      <c r="U80" s="38"/>
      <c r="V80" s="38">
        <v>0</v>
      </c>
      <c r="W80" s="61">
        <f t="shared" si="59"/>
        <v>1475.394</v>
      </c>
      <c r="X80" s="36">
        <f t="shared" si="61"/>
        <v>0</v>
      </c>
      <c r="Y80" s="61">
        <f t="shared" si="62"/>
        <v>1475.394</v>
      </c>
      <c r="Z80" s="36"/>
      <c r="AA80" s="36"/>
      <c r="AB80" s="36"/>
      <c r="AC80" s="61"/>
      <c r="AD80" s="68"/>
      <c r="AE80" s="69"/>
      <c r="AF80" s="62"/>
      <c r="AG80" s="38">
        <v>2676585558</v>
      </c>
      <c r="AH80" s="41"/>
      <c r="AJ80" s="18" t="str">
        <f t="shared" si="66"/>
        <v>SI</v>
      </c>
      <c r="AK80" s="114" t="s">
        <v>361</v>
      </c>
      <c r="AL80" s="113" t="s">
        <v>362</v>
      </c>
      <c r="AM80" s="121" t="s">
        <v>361</v>
      </c>
      <c r="AN80" s="120" t="s">
        <v>362</v>
      </c>
      <c r="AO80" s="122">
        <v>2214.59</v>
      </c>
      <c r="AP80" s="18" t="str">
        <f t="shared" si="67"/>
        <v>SI</v>
      </c>
      <c r="AQ80" s="26"/>
      <c r="AR80" s="26"/>
    </row>
    <row r="81" spans="1:44" s="128" customFormat="1">
      <c r="A81" s="91" t="s">
        <v>47</v>
      </c>
      <c r="B81" s="91" t="s">
        <v>423</v>
      </c>
      <c r="C81" s="91"/>
      <c r="D81" s="91" t="s">
        <v>72</v>
      </c>
      <c r="E81" s="91" t="s">
        <v>180</v>
      </c>
      <c r="F81" s="132">
        <v>41981</v>
      </c>
      <c r="G81" s="51">
        <v>364.04599999999999</v>
      </c>
      <c r="H81" s="51"/>
      <c r="I81" s="51"/>
      <c r="J81" s="133"/>
      <c r="K81" s="72">
        <f t="shared" si="60"/>
        <v>364.04599999999999</v>
      </c>
      <c r="L81" s="51"/>
      <c r="M81" s="124"/>
      <c r="N81" s="51"/>
      <c r="O81" s="51">
        <v>100</v>
      </c>
      <c r="P81" s="125" t="s">
        <v>192</v>
      </c>
      <c r="Q81" s="125" t="s">
        <v>192</v>
      </c>
      <c r="R81" s="51"/>
      <c r="S81" s="73"/>
      <c r="T81" s="73"/>
      <c r="U81" s="91"/>
      <c r="V81" s="91">
        <v>0</v>
      </c>
      <c r="W81" s="72">
        <f t="shared" si="59"/>
        <v>264.04599999999999</v>
      </c>
      <c r="X81" s="73">
        <f t="shared" si="61"/>
        <v>0</v>
      </c>
      <c r="Y81" s="72">
        <f t="shared" si="62"/>
        <v>264.04599999999999</v>
      </c>
      <c r="Z81" s="73">
        <f>IF(K81&lt;2250,K81*0.1,0)</f>
        <v>36.404600000000002</v>
      </c>
      <c r="AA81" s="73">
        <v>10.23</v>
      </c>
      <c r="AB81" s="73" t="str">
        <f>+P81</f>
        <v>X</v>
      </c>
      <c r="AC81" s="72" t="e">
        <f>+K81+Z81+AA81+AB81</f>
        <v>#VALUE!</v>
      </c>
      <c r="AD81" s="134"/>
      <c r="AE81" s="134"/>
      <c r="AF81" s="136">
        <f>+AD81+AE81-Y81</f>
        <v>-264.04599999999999</v>
      </c>
      <c r="AG81" s="91"/>
      <c r="AH81" s="91"/>
      <c r="AJ81" s="128" t="str">
        <f t="shared" si="66"/>
        <v>SI</v>
      </c>
      <c r="AK81" s="129" t="s">
        <v>363</v>
      </c>
      <c r="AL81" s="130" t="s">
        <v>364</v>
      </c>
      <c r="AM81" s="129" t="s">
        <v>363</v>
      </c>
      <c r="AN81" s="130" t="s">
        <v>364</v>
      </c>
      <c r="AO81" s="131">
        <v>920.83</v>
      </c>
      <c r="AP81" s="128" t="str">
        <f t="shared" si="67"/>
        <v>SI</v>
      </c>
      <c r="AQ81" s="139">
        <f>+AO81*4.9%</f>
        <v>45.120670000000004</v>
      </c>
      <c r="AR81" s="139">
        <f>+AO81*1%</f>
        <v>9.2083000000000013</v>
      </c>
    </row>
    <row r="82" spans="1:44" s="128" customFormat="1">
      <c r="A82" s="91" t="s">
        <v>47</v>
      </c>
      <c r="B82" s="91" t="s">
        <v>138</v>
      </c>
      <c r="C82" s="91"/>
      <c r="D82" s="91" t="s">
        <v>139</v>
      </c>
      <c r="E82" s="91" t="s">
        <v>184</v>
      </c>
      <c r="F82" s="138">
        <v>41284</v>
      </c>
      <c r="G82" s="51">
        <f>3848.5+2.599</f>
        <v>3851.0990000000002</v>
      </c>
      <c r="H82" s="51"/>
      <c r="I82" s="51"/>
      <c r="J82" s="133"/>
      <c r="K82" s="72">
        <f t="shared" si="60"/>
        <v>3851.0990000000002</v>
      </c>
      <c r="L82" s="51"/>
      <c r="M82" s="124"/>
      <c r="N82" s="51"/>
      <c r="O82" s="51">
        <v>0</v>
      </c>
      <c r="P82" s="125" t="s">
        <v>192</v>
      </c>
      <c r="Q82" s="125" t="s">
        <v>192</v>
      </c>
      <c r="R82" s="51"/>
      <c r="S82" s="73"/>
      <c r="T82" s="73"/>
      <c r="U82" s="91"/>
      <c r="V82" s="91">
        <v>0</v>
      </c>
      <c r="W82" s="72">
        <f t="shared" si="59"/>
        <v>3851.0990000000002</v>
      </c>
      <c r="X82" s="73">
        <f t="shared" si="61"/>
        <v>385.10990000000004</v>
      </c>
      <c r="Y82" s="72">
        <f t="shared" si="62"/>
        <v>3465.9891000000002</v>
      </c>
      <c r="Z82" s="73">
        <f>IF(K82&lt;2250,K82*0.1,0)</f>
        <v>0</v>
      </c>
      <c r="AA82" s="73">
        <v>10.23</v>
      </c>
      <c r="AB82" s="73" t="str">
        <f>+P82</f>
        <v>X</v>
      </c>
      <c r="AC82" s="72" t="e">
        <f>+K82+Z82+AA82+AB82</f>
        <v>#VALUE!</v>
      </c>
      <c r="AD82" s="134"/>
      <c r="AE82" s="135"/>
      <c r="AF82" s="136">
        <f>+AD82+AE82-Y82</f>
        <v>-3465.9891000000002</v>
      </c>
      <c r="AG82" s="91">
        <v>2948910731</v>
      </c>
      <c r="AH82" s="93"/>
      <c r="AJ82" s="128" t="str">
        <f t="shared" si="66"/>
        <v>SI</v>
      </c>
      <c r="AK82" s="129" t="s">
        <v>365</v>
      </c>
      <c r="AL82" s="130" t="s">
        <v>366</v>
      </c>
      <c r="AM82" s="129" t="s">
        <v>365</v>
      </c>
      <c r="AN82" s="130" t="s">
        <v>366</v>
      </c>
      <c r="AO82" s="131">
        <v>4474.45</v>
      </c>
      <c r="AP82" s="128" t="str">
        <f t="shared" si="67"/>
        <v>SI</v>
      </c>
      <c r="AQ82" s="139">
        <f>+AO82*4.9%</f>
        <v>219.24805000000001</v>
      </c>
      <c r="AR82" s="139">
        <f>+AO82*1%</f>
        <v>44.744500000000002</v>
      </c>
    </row>
    <row r="83" spans="1:44" s="128" customFormat="1">
      <c r="A83" s="91" t="s">
        <v>47</v>
      </c>
      <c r="B83" s="91" t="s">
        <v>104</v>
      </c>
      <c r="C83" s="91"/>
      <c r="D83" s="91" t="s">
        <v>73</v>
      </c>
      <c r="E83" s="91" t="s">
        <v>184</v>
      </c>
      <c r="F83" s="138">
        <v>41227</v>
      </c>
      <c r="G83" s="51">
        <f>2065.512+2.972</f>
        <v>2068.4840000000004</v>
      </c>
      <c r="H83" s="51"/>
      <c r="I83" s="51"/>
      <c r="J83" s="133"/>
      <c r="K83" s="72">
        <f t="shared" si="60"/>
        <v>2068.4840000000004</v>
      </c>
      <c r="L83" s="51"/>
      <c r="M83" s="124"/>
      <c r="N83" s="51"/>
      <c r="O83" s="51">
        <v>0</v>
      </c>
      <c r="P83" s="125" t="s">
        <v>192</v>
      </c>
      <c r="Q83" s="125" t="s">
        <v>192</v>
      </c>
      <c r="R83" s="51"/>
      <c r="S83" s="73"/>
      <c r="T83" s="73"/>
      <c r="U83" s="91"/>
      <c r="V83" s="91">
        <v>0</v>
      </c>
      <c r="W83" s="72">
        <f t="shared" si="59"/>
        <v>2068.4840000000004</v>
      </c>
      <c r="X83" s="73">
        <f t="shared" si="61"/>
        <v>0</v>
      </c>
      <c r="Y83" s="72">
        <f t="shared" si="62"/>
        <v>2068.4840000000004</v>
      </c>
      <c r="Z83" s="73">
        <f>IF(K83&lt;2250,K83*0.1,0)</f>
        <v>206.84840000000005</v>
      </c>
      <c r="AA83" s="73">
        <v>10.23</v>
      </c>
      <c r="AB83" s="73" t="str">
        <f>+P83</f>
        <v>X</v>
      </c>
      <c r="AC83" s="72" t="e">
        <f>+K83+Z83+AA83+AB83</f>
        <v>#VALUE!</v>
      </c>
      <c r="AD83" s="134"/>
      <c r="AE83" s="134"/>
      <c r="AF83" s="136">
        <f>+AD83+AE83-Y83</f>
        <v>-2068.4840000000004</v>
      </c>
      <c r="AG83" s="91"/>
      <c r="AH83" s="93"/>
      <c r="AJ83" s="128" t="str">
        <f t="shared" si="66"/>
        <v>SI</v>
      </c>
      <c r="AK83" s="129" t="s">
        <v>367</v>
      </c>
      <c r="AL83" s="130" t="s">
        <v>368</v>
      </c>
      <c r="AM83" s="129" t="s">
        <v>367</v>
      </c>
      <c r="AN83" s="130" t="s">
        <v>368</v>
      </c>
      <c r="AO83" s="131">
        <v>2691.83</v>
      </c>
      <c r="AP83" s="128" t="str">
        <f t="shared" si="67"/>
        <v>SI</v>
      </c>
      <c r="AQ83" s="139">
        <f>+AO83*4.9%</f>
        <v>131.89967000000001</v>
      </c>
      <c r="AR83" s="139">
        <f>+AO83*1%</f>
        <v>26.918299999999999</v>
      </c>
    </row>
    <row r="84" spans="1:44" s="18" customFormat="1">
      <c r="A84" s="38" t="s">
        <v>45</v>
      </c>
      <c r="B84" s="38" t="s">
        <v>124</v>
      </c>
      <c r="C84" s="38"/>
      <c r="D84" s="38" t="s">
        <v>51</v>
      </c>
      <c r="E84" s="38" t="s">
        <v>95</v>
      </c>
      <c r="F84" s="66">
        <v>41493</v>
      </c>
      <c r="G84" s="40">
        <f>1540.09+7.428</f>
        <v>1547.518</v>
      </c>
      <c r="H84" s="40"/>
      <c r="I84" s="40"/>
      <c r="J84" s="60"/>
      <c r="K84" s="61">
        <f t="shared" si="60"/>
        <v>1547.518</v>
      </c>
      <c r="L84" s="40">
        <v>312.5</v>
      </c>
      <c r="M84" s="80"/>
      <c r="N84" s="40"/>
      <c r="O84" s="40">
        <v>0</v>
      </c>
      <c r="P84" s="82"/>
      <c r="Q84" s="82"/>
      <c r="R84" s="40"/>
      <c r="S84" s="36"/>
      <c r="T84" s="36"/>
      <c r="U84" s="38"/>
      <c r="V84" s="38">
        <v>0</v>
      </c>
      <c r="W84" s="61">
        <f t="shared" si="59"/>
        <v>1235.018</v>
      </c>
      <c r="X84" s="36">
        <f t="shared" si="61"/>
        <v>0</v>
      </c>
      <c r="Y84" s="61">
        <f t="shared" si="62"/>
        <v>1235.018</v>
      </c>
      <c r="Z84" s="36">
        <f>IF(K84&lt;2250,K84*0.1,0)</f>
        <v>154.7518</v>
      </c>
      <c r="AA84" s="36">
        <v>10.23</v>
      </c>
      <c r="AB84" s="36">
        <f>+P84</f>
        <v>0</v>
      </c>
      <c r="AC84" s="61">
        <f>+K84+Z84+AA84+AB84</f>
        <v>1712.4998000000001</v>
      </c>
      <c r="AD84" s="68"/>
      <c r="AE84" s="69"/>
      <c r="AF84" s="62">
        <f>+AD84+AE84-Y84</f>
        <v>-1235.018</v>
      </c>
      <c r="AG84" s="38"/>
      <c r="AH84" s="41" t="s">
        <v>190</v>
      </c>
      <c r="AJ84" s="18" t="str">
        <f t="shared" si="66"/>
        <v>SI</v>
      </c>
      <c r="AK84" s="114" t="s">
        <v>369</v>
      </c>
      <c r="AL84" s="113" t="s">
        <v>370</v>
      </c>
      <c r="AM84" s="121" t="s">
        <v>369</v>
      </c>
      <c r="AN84" s="120" t="s">
        <v>370</v>
      </c>
      <c r="AO84" s="122">
        <v>2286.7199999999998</v>
      </c>
      <c r="AP84" s="18" t="str">
        <f t="shared" si="67"/>
        <v>SI</v>
      </c>
      <c r="AQ84" s="26"/>
      <c r="AR84" s="26"/>
    </row>
    <row r="85" spans="1:44" s="128" customFormat="1">
      <c r="A85" s="91" t="s">
        <v>47</v>
      </c>
      <c r="B85" s="91" t="s">
        <v>177</v>
      </c>
      <c r="C85" s="91"/>
      <c r="D85" s="91"/>
      <c r="E85" s="91" t="s">
        <v>180</v>
      </c>
      <c r="F85" s="132">
        <v>42493</v>
      </c>
      <c r="G85" s="51">
        <v>778.154</v>
      </c>
      <c r="H85" s="51"/>
      <c r="I85" s="51"/>
      <c r="J85" s="133"/>
      <c r="K85" s="72">
        <f t="shared" si="60"/>
        <v>778.154</v>
      </c>
      <c r="L85" s="51"/>
      <c r="M85" s="124"/>
      <c r="N85" s="51"/>
      <c r="O85" s="51">
        <v>0</v>
      </c>
      <c r="P85" s="125" t="s">
        <v>192</v>
      </c>
      <c r="Q85" s="125" t="s">
        <v>192</v>
      </c>
      <c r="R85" s="51"/>
      <c r="S85" s="73"/>
      <c r="T85" s="73"/>
      <c r="U85" s="91"/>
      <c r="V85" s="91">
        <v>0</v>
      </c>
      <c r="W85" s="72">
        <f t="shared" si="59"/>
        <v>778.154</v>
      </c>
      <c r="X85" s="73">
        <f t="shared" si="61"/>
        <v>0</v>
      </c>
      <c r="Y85" s="72">
        <f t="shared" si="62"/>
        <v>778.154</v>
      </c>
      <c r="Z85" s="73">
        <f>IF(K85&lt;2250,K85*0.1,0)</f>
        <v>77.815400000000011</v>
      </c>
      <c r="AA85" s="73">
        <v>10.23</v>
      </c>
      <c r="AB85" s="73" t="str">
        <f>+P85</f>
        <v>X</v>
      </c>
      <c r="AC85" s="72" t="e">
        <f>+K85+Z85+AA85+AB85</f>
        <v>#VALUE!</v>
      </c>
      <c r="AD85" s="134"/>
      <c r="AE85" s="134"/>
      <c r="AF85" s="136">
        <f>+AD85+AE85-Y85</f>
        <v>-778.154</v>
      </c>
      <c r="AG85" s="91"/>
      <c r="AH85" s="93"/>
      <c r="AJ85" s="128" t="str">
        <f t="shared" si="66"/>
        <v>SI</v>
      </c>
      <c r="AK85" s="129" t="s">
        <v>371</v>
      </c>
      <c r="AL85" s="130" t="s">
        <v>372</v>
      </c>
      <c r="AM85" s="129" t="s">
        <v>371</v>
      </c>
      <c r="AN85" s="130" t="s">
        <v>372</v>
      </c>
      <c r="AO85" s="131">
        <v>1334.93</v>
      </c>
      <c r="AP85" s="128" t="str">
        <f t="shared" si="67"/>
        <v>SI</v>
      </c>
      <c r="AQ85" s="139">
        <f>+AO85*4.9%</f>
        <v>65.411570000000012</v>
      </c>
      <c r="AR85" s="139">
        <f>+AO85*1%</f>
        <v>13.349300000000001</v>
      </c>
    </row>
    <row r="86" spans="1:44" s="18" customFormat="1">
      <c r="A86" s="33" t="s">
        <v>31</v>
      </c>
      <c r="B86" s="38" t="s">
        <v>148</v>
      </c>
      <c r="C86" s="33"/>
      <c r="D86" s="33"/>
      <c r="E86" s="33" t="s">
        <v>97</v>
      </c>
      <c r="F86" s="79">
        <v>40813</v>
      </c>
      <c r="G86" s="90"/>
      <c r="H86" s="34"/>
      <c r="I86" s="34"/>
      <c r="J86" s="34"/>
      <c r="K86" s="61">
        <f>SUM(G86:J86)</f>
        <v>0</v>
      </c>
      <c r="L86" s="40"/>
      <c r="M86" s="80"/>
      <c r="N86" s="40"/>
      <c r="O86" s="40"/>
      <c r="P86" s="82"/>
      <c r="Q86" s="82"/>
      <c r="R86" s="40"/>
      <c r="S86" s="36"/>
      <c r="T86" s="36"/>
      <c r="U86" s="38"/>
      <c r="V86" s="38"/>
      <c r="W86" s="61">
        <f t="shared" si="59"/>
        <v>0</v>
      </c>
      <c r="X86" s="36">
        <f>+W86*0.05</f>
        <v>0</v>
      </c>
      <c r="Y86" s="61">
        <f>+W86-S86-V86</f>
        <v>0</v>
      </c>
      <c r="Z86" s="73">
        <f>IF(W86&lt;3000,W86*0.1,0)</f>
        <v>0</v>
      </c>
      <c r="AA86" s="73"/>
      <c r="AB86" s="73"/>
      <c r="AC86" s="72">
        <f>+W86+Z86+AA86</f>
        <v>0</v>
      </c>
      <c r="AD86" s="56"/>
      <c r="AE86" s="56"/>
      <c r="AF86" s="48"/>
      <c r="AG86" s="33"/>
      <c r="AH86" s="38"/>
      <c r="AJ86" s="18" t="str">
        <f t="shared" si="66"/>
        <v>SI</v>
      </c>
      <c r="AK86" s="114" t="s">
        <v>373</v>
      </c>
      <c r="AL86" s="113" t="s">
        <v>374</v>
      </c>
      <c r="AM86" s="121" t="s">
        <v>373</v>
      </c>
      <c r="AN86" s="120" t="s">
        <v>374</v>
      </c>
      <c r="AO86" s="122">
        <v>1625.05</v>
      </c>
      <c r="AP86" s="18" t="str">
        <f t="shared" si="67"/>
        <v>SI</v>
      </c>
      <c r="AQ86" s="26"/>
      <c r="AR86" s="26"/>
    </row>
    <row r="87" spans="1:44" s="128" customFormat="1">
      <c r="A87" s="91" t="s">
        <v>47</v>
      </c>
      <c r="B87" s="91" t="s">
        <v>126</v>
      </c>
      <c r="C87" s="91"/>
      <c r="D87" s="91" t="s">
        <v>74</v>
      </c>
      <c r="E87" s="91" t="s">
        <v>180</v>
      </c>
      <c r="F87" s="132">
        <v>42242</v>
      </c>
      <c r="G87" s="51">
        <f>808.392+2.599</f>
        <v>810.9910000000001</v>
      </c>
      <c r="H87" s="51"/>
      <c r="I87" s="51"/>
      <c r="J87" s="133"/>
      <c r="K87" s="72">
        <f t="shared" ref="K87:K96" si="68">SUM(G87:I87)-J87</f>
        <v>810.9910000000001</v>
      </c>
      <c r="L87" s="51"/>
      <c r="M87" s="124"/>
      <c r="N87" s="51"/>
      <c r="O87" s="51">
        <v>0</v>
      </c>
      <c r="P87" s="125" t="s">
        <v>192</v>
      </c>
      <c r="Q87" s="125" t="s">
        <v>192</v>
      </c>
      <c r="R87" s="51"/>
      <c r="S87" s="73"/>
      <c r="T87" s="73"/>
      <c r="U87" s="91"/>
      <c r="V87" s="91">
        <v>0</v>
      </c>
      <c r="W87" s="72">
        <f t="shared" si="59"/>
        <v>810.9910000000001</v>
      </c>
      <c r="X87" s="73">
        <f t="shared" ref="X87:X96" si="69">IF(K87&gt;2250,K87*0.1,0)</f>
        <v>0</v>
      </c>
      <c r="Y87" s="72">
        <f t="shared" ref="Y87:Y96" si="70">+W87-X87</f>
        <v>810.9910000000001</v>
      </c>
      <c r="Z87" s="73">
        <f t="shared" ref="Z87:Z94" si="71">IF(K87&lt;2250,K87*0.1,0)</f>
        <v>81.099100000000021</v>
      </c>
      <c r="AA87" s="73">
        <v>10.23</v>
      </c>
      <c r="AB87" s="73" t="str">
        <f t="shared" ref="AB87:AB94" si="72">+P87</f>
        <v>X</v>
      </c>
      <c r="AC87" s="72" t="e">
        <f t="shared" ref="AC87:AC94" si="73">+K87+Z87+AA87+AB87</f>
        <v>#VALUE!</v>
      </c>
      <c r="AD87" s="134"/>
      <c r="AE87" s="134"/>
      <c r="AF87" s="136">
        <f t="shared" ref="AF87:AF94" si="74">+AD87+AE87-Y87</f>
        <v>-810.9910000000001</v>
      </c>
      <c r="AG87" s="91"/>
      <c r="AH87" s="91"/>
      <c r="AJ87" s="128" t="str">
        <f t="shared" si="66"/>
        <v>SI</v>
      </c>
      <c r="AK87" s="129" t="s">
        <v>375</v>
      </c>
      <c r="AL87" s="130" t="s">
        <v>376</v>
      </c>
      <c r="AM87" s="129" t="s">
        <v>375</v>
      </c>
      <c r="AN87" s="130" t="s">
        <v>376</v>
      </c>
      <c r="AO87" s="131">
        <v>1367.77</v>
      </c>
      <c r="AP87" s="128" t="str">
        <f t="shared" si="67"/>
        <v>SI</v>
      </c>
      <c r="AQ87" s="139">
        <f>+AO87*4.9%</f>
        <v>67.02073</v>
      </c>
      <c r="AR87" s="139">
        <f>+AO87*1%</f>
        <v>13.6777</v>
      </c>
    </row>
    <row r="88" spans="1:44" s="18" customFormat="1">
      <c r="A88" s="38" t="s">
        <v>45</v>
      </c>
      <c r="B88" s="38" t="s">
        <v>424</v>
      </c>
      <c r="C88" s="38"/>
      <c r="D88" s="38" t="s">
        <v>52</v>
      </c>
      <c r="E88" s="38" t="s">
        <v>95</v>
      </c>
      <c r="F88" s="67">
        <v>42170</v>
      </c>
      <c r="G88" s="40">
        <f>2924.337+13.099</f>
        <v>2937.4360000000001</v>
      </c>
      <c r="H88" s="40"/>
      <c r="I88" s="40"/>
      <c r="J88" s="60"/>
      <c r="K88" s="61">
        <f t="shared" si="68"/>
        <v>2937.4360000000001</v>
      </c>
      <c r="L88" s="80"/>
      <c r="M88" s="80">
        <v>1</v>
      </c>
      <c r="N88" s="40"/>
      <c r="O88" s="40">
        <v>0</v>
      </c>
      <c r="P88" s="82"/>
      <c r="Q88" s="82"/>
      <c r="R88" s="40"/>
      <c r="S88" s="36"/>
      <c r="T88" s="36"/>
      <c r="U88" s="38"/>
      <c r="V88" s="38">
        <v>0</v>
      </c>
      <c r="W88" s="61">
        <f t="shared" si="59"/>
        <v>2936.4360000000001</v>
      </c>
      <c r="X88" s="36">
        <f t="shared" si="69"/>
        <v>293.74360000000001</v>
      </c>
      <c r="Y88" s="61">
        <f t="shared" si="70"/>
        <v>2642.6923999999999</v>
      </c>
      <c r="Z88" s="36">
        <f t="shared" si="71"/>
        <v>0</v>
      </c>
      <c r="AA88" s="36">
        <v>10.23</v>
      </c>
      <c r="AB88" s="36">
        <f t="shared" si="72"/>
        <v>0</v>
      </c>
      <c r="AC88" s="61">
        <f t="shared" si="73"/>
        <v>2947.6660000000002</v>
      </c>
      <c r="AD88" s="68"/>
      <c r="AE88" s="69"/>
      <c r="AF88" s="62">
        <f t="shared" si="74"/>
        <v>-2642.6923999999999</v>
      </c>
      <c r="AG88" s="38"/>
      <c r="AH88" s="41"/>
      <c r="AJ88" s="18" t="str">
        <f t="shared" si="66"/>
        <v>SI</v>
      </c>
      <c r="AK88" s="114" t="s">
        <v>377</v>
      </c>
      <c r="AL88" s="113" t="s">
        <v>378</v>
      </c>
      <c r="AM88" s="121" t="s">
        <v>377</v>
      </c>
      <c r="AN88" s="120" t="s">
        <v>378</v>
      </c>
      <c r="AO88" s="122">
        <v>3553.44</v>
      </c>
      <c r="AP88" s="18" t="str">
        <f t="shared" si="67"/>
        <v>SI</v>
      </c>
      <c r="AQ88" s="26"/>
      <c r="AR88" s="26"/>
    </row>
    <row r="89" spans="1:44" s="128" customFormat="1">
      <c r="A89" s="91" t="s">
        <v>47</v>
      </c>
      <c r="B89" s="91" t="s">
        <v>112</v>
      </c>
      <c r="C89" s="91"/>
      <c r="D89" s="91" t="s">
        <v>75</v>
      </c>
      <c r="E89" s="91" t="s">
        <v>183</v>
      </c>
      <c r="F89" s="132">
        <v>36868</v>
      </c>
      <c r="G89" s="51">
        <f>2009.682+3.714</f>
        <v>2013.396</v>
      </c>
      <c r="H89" s="51"/>
      <c r="I89" s="51"/>
      <c r="J89" s="133"/>
      <c r="K89" s="72">
        <f t="shared" si="68"/>
        <v>2013.396</v>
      </c>
      <c r="L89" s="51"/>
      <c r="M89" s="51"/>
      <c r="N89" s="51"/>
      <c r="O89" s="51">
        <v>0</v>
      </c>
      <c r="P89" s="125" t="s">
        <v>192</v>
      </c>
      <c r="Q89" s="125" t="s">
        <v>192</v>
      </c>
      <c r="R89" s="51"/>
      <c r="S89" s="73"/>
      <c r="T89" s="73"/>
      <c r="U89" s="91"/>
      <c r="V89" s="91">
        <v>0</v>
      </c>
      <c r="W89" s="72">
        <f t="shared" si="59"/>
        <v>2013.396</v>
      </c>
      <c r="X89" s="73">
        <f t="shared" si="69"/>
        <v>0</v>
      </c>
      <c r="Y89" s="72">
        <f t="shared" si="70"/>
        <v>2013.396</v>
      </c>
      <c r="Z89" s="73">
        <f t="shared" si="71"/>
        <v>201.33960000000002</v>
      </c>
      <c r="AA89" s="73">
        <v>10.23</v>
      </c>
      <c r="AB89" s="73" t="str">
        <f t="shared" si="72"/>
        <v>X</v>
      </c>
      <c r="AC89" s="72" t="e">
        <f t="shared" si="73"/>
        <v>#VALUE!</v>
      </c>
      <c r="AD89" s="134"/>
      <c r="AE89" s="134"/>
      <c r="AF89" s="136">
        <f t="shared" si="74"/>
        <v>-2013.396</v>
      </c>
      <c r="AG89" s="91"/>
      <c r="AH89" s="91"/>
      <c r="AJ89" s="128" t="str">
        <f t="shared" si="66"/>
        <v>SI</v>
      </c>
      <c r="AK89" s="129" t="s">
        <v>379</v>
      </c>
      <c r="AL89" s="130" t="s">
        <v>380</v>
      </c>
      <c r="AM89" s="129" t="s">
        <v>379</v>
      </c>
      <c r="AN89" s="130" t="s">
        <v>380</v>
      </c>
      <c r="AO89" s="131">
        <v>2636.75</v>
      </c>
      <c r="AP89" s="128" t="str">
        <f t="shared" si="67"/>
        <v>SI</v>
      </c>
      <c r="AQ89" s="139">
        <f>+AO89*4.9%</f>
        <v>129.20075</v>
      </c>
      <c r="AR89" s="139">
        <f>+AO89*1%</f>
        <v>26.3675</v>
      </c>
    </row>
    <row r="90" spans="1:44" s="128" customFormat="1">
      <c r="A90" s="91" t="s">
        <v>47</v>
      </c>
      <c r="B90" s="91" t="s">
        <v>108</v>
      </c>
      <c r="C90" s="91"/>
      <c r="D90" s="91" t="s">
        <v>76</v>
      </c>
      <c r="E90" s="91" t="s">
        <v>181</v>
      </c>
      <c r="F90" s="132">
        <v>41949</v>
      </c>
      <c r="G90" s="51">
        <f>4378.8+7.428</f>
        <v>4386.2280000000001</v>
      </c>
      <c r="H90" s="51"/>
      <c r="I90" s="51"/>
      <c r="J90" s="133"/>
      <c r="K90" s="72">
        <f t="shared" si="68"/>
        <v>4386.2280000000001</v>
      </c>
      <c r="L90" s="51"/>
      <c r="M90" s="51"/>
      <c r="N90" s="51"/>
      <c r="O90" s="51">
        <v>100</v>
      </c>
      <c r="P90" s="125" t="s">
        <v>192</v>
      </c>
      <c r="Q90" s="125" t="s">
        <v>192</v>
      </c>
      <c r="R90" s="51"/>
      <c r="S90" s="73"/>
      <c r="T90" s="73"/>
      <c r="U90" s="91"/>
      <c r="V90" s="91">
        <v>0</v>
      </c>
      <c r="W90" s="72">
        <f t="shared" si="59"/>
        <v>4286.2280000000001</v>
      </c>
      <c r="X90" s="73">
        <f t="shared" si="69"/>
        <v>438.62280000000004</v>
      </c>
      <c r="Y90" s="72">
        <f t="shared" si="70"/>
        <v>3847.6052</v>
      </c>
      <c r="Z90" s="73">
        <f t="shared" si="71"/>
        <v>0</v>
      </c>
      <c r="AA90" s="73">
        <v>10.23</v>
      </c>
      <c r="AB90" s="73" t="str">
        <f t="shared" si="72"/>
        <v>X</v>
      </c>
      <c r="AC90" s="72" t="e">
        <f t="shared" si="73"/>
        <v>#VALUE!</v>
      </c>
      <c r="AD90" s="134"/>
      <c r="AE90" s="135"/>
      <c r="AF90" s="136">
        <f t="shared" si="74"/>
        <v>-3847.6052</v>
      </c>
      <c r="AG90" s="91"/>
      <c r="AH90" s="91"/>
      <c r="AJ90" s="128" t="str">
        <f t="shared" si="66"/>
        <v>SI</v>
      </c>
      <c r="AK90" s="129" t="s">
        <v>381</v>
      </c>
      <c r="AL90" s="130" t="s">
        <v>382</v>
      </c>
      <c r="AM90" s="129" t="s">
        <v>381</v>
      </c>
      <c r="AN90" s="130" t="s">
        <v>382</v>
      </c>
      <c r="AO90" s="131">
        <v>4897.51</v>
      </c>
      <c r="AP90" s="128" t="str">
        <f t="shared" si="67"/>
        <v>SI</v>
      </c>
      <c r="AQ90" s="139">
        <f>+AO90*4.9%</f>
        <v>239.97799000000003</v>
      </c>
      <c r="AR90" s="139">
        <f>+AO90*1%</f>
        <v>48.975100000000005</v>
      </c>
    </row>
    <row r="91" spans="1:44" s="18" customFormat="1">
      <c r="A91" s="38" t="s">
        <v>45</v>
      </c>
      <c r="B91" s="38" t="s">
        <v>37</v>
      </c>
      <c r="C91" s="38"/>
      <c r="D91" s="38" t="s">
        <v>53</v>
      </c>
      <c r="E91" s="38" t="s">
        <v>95</v>
      </c>
      <c r="F91" s="67">
        <v>42129</v>
      </c>
      <c r="G91" s="40">
        <f>5056.366+13.099</f>
        <v>5069.4650000000001</v>
      </c>
      <c r="H91" s="42"/>
      <c r="I91" s="40"/>
      <c r="J91" s="60"/>
      <c r="K91" s="61">
        <f t="shared" si="68"/>
        <v>5069.4650000000001</v>
      </c>
      <c r="L91" s="40"/>
      <c r="M91" s="40"/>
      <c r="N91" s="40"/>
      <c r="O91" s="40">
        <v>0</v>
      </c>
      <c r="P91" s="82"/>
      <c r="Q91" s="82"/>
      <c r="R91" s="40"/>
      <c r="S91" s="36"/>
      <c r="T91" s="36"/>
      <c r="U91" s="38"/>
      <c r="V91" s="38">
        <v>0</v>
      </c>
      <c r="W91" s="61">
        <f t="shared" si="59"/>
        <v>5069.4650000000001</v>
      </c>
      <c r="X91" s="36">
        <f t="shared" si="69"/>
        <v>506.94650000000001</v>
      </c>
      <c r="Y91" s="61">
        <f t="shared" si="70"/>
        <v>4562.5185000000001</v>
      </c>
      <c r="Z91" s="36">
        <f t="shared" si="71"/>
        <v>0</v>
      </c>
      <c r="AA91" s="36">
        <v>10.23</v>
      </c>
      <c r="AB91" s="36">
        <f t="shared" si="72"/>
        <v>0</v>
      </c>
      <c r="AC91" s="61">
        <f t="shared" si="73"/>
        <v>5079.6949999999997</v>
      </c>
      <c r="AD91" s="68"/>
      <c r="AE91" s="69"/>
      <c r="AF91" s="62">
        <f t="shared" si="74"/>
        <v>-4562.5185000000001</v>
      </c>
      <c r="AG91" s="38"/>
      <c r="AH91" s="41"/>
      <c r="AJ91" s="18" t="str">
        <f t="shared" si="66"/>
        <v>SI</v>
      </c>
      <c r="AK91" s="114" t="s">
        <v>383</v>
      </c>
      <c r="AL91" s="113" t="s">
        <v>384</v>
      </c>
      <c r="AM91" s="121" t="s">
        <v>383</v>
      </c>
      <c r="AN91" s="120" t="s">
        <v>384</v>
      </c>
      <c r="AO91" s="122">
        <v>5808.67</v>
      </c>
      <c r="AP91" s="18" t="str">
        <f t="shared" si="67"/>
        <v>SI</v>
      </c>
      <c r="AQ91" s="26"/>
      <c r="AR91" s="26"/>
    </row>
    <row r="92" spans="1:44" s="18" customFormat="1">
      <c r="A92" s="38" t="s">
        <v>45</v>
      </c>
      <c r="B92" s="38" t="s">
        <v>142</v>
      </c>
      <c r="C92" s="38"/>
      <c r="D92" s="38"/>
      <c r="E92" s="38" t="s">
        <v>180</v>
      </c>
      <c r="F92" s="67">
        <v>42422</v>
      </c>
      <c r="G92" s="40">
        <f>3497.942+13.099</f>
        <v>3511.0410000000002</v>
      </c>
      <c r="H92" s="40"/>
      <c r="I92" s="40"/>
      <c r="J92" s="60"/>
      <c r="K92" s="61">
        <f t="shared" si="68"/>
        <v>3511.0410000000002</v>
      </c>
      <c r="L92" s="40"/>
      <c r="M92" s="40"/>
      <c r="N92" s="40"/>
      <c r="O92" s="40">
        <v>0</v>
      </c>
      <c r="P92" s="82"/>
      <c r="Q92" s="82"/>
      <c r="R92" s="40"/>
      <c r="S92" s="36"/>
      <c r="T92" s="36"/>
      <c r="U92" s="38"/>
      <c r="V92" s="38">
        <v>0</v>
      </c>
      <c r="W92" s="61">
        <f t="shared" si="59"/>
        <v>3511.0410000000002</v>
      </c>
      <c r="X92" s="36">
        <f t="shared" si="69"/>
        <v>351.10410000000002</v>
      </c>
      <c r="Y92" s="61">
        <f t="shared" si="70"/>
        <v>3159.9369000000002</v>
      </c>
      <c r="Z92" s="36">
        <f t="shared" si="71"/>
        <v>0</v>
      </c>
      <c r="AA92" s="36">
        <v>10.23</v>
      </c>
      <c r="AB92" s="36">
        <f t="shared" si="72"/>
        <v>0</v>
      </c>
      <c r="AC92" s="61">
        <f t="shared" si="73"/>
        <v>3521.2710000000002</v>
      </c>
      <c r="AD92" s="68"/>
      <c r="AE92" s="69"/>
      <c r="AF92" s="62">
        <f t="shared" si="74"/>
        <v>-3159.9369000000002</v>
      </c>
      <c r="AG92" s="38"/>
      <c r="AH92" s="41"/>
      <c r="AJ92" s="18" t="str">
        <f t="shared" si="66"/>
        <v>SI</v>
      </c>
      <c r="AK92" s="114" t="s">
        <v>385</v>
      </c>
      <c r="AL92" s="113" t="s">
        <v>386</v>
      </c>
      <c r="AM92" s="121" t="s">
        <v>385</v>
      </c>
      <c r="AN92" s="120" t="s">
        <v>386</v>
      </c>
      <c r="AO92" s="122">
        <v>4250.24</v>
      </c>
      <c r="AP92" s="18" t="str">
        <f t="shared" si="67"/>
        <v>SI</v>
      </c>
      <c r="AQ92" s="26"/>
      <c r="AR92" s="26"/>
    </row>
    <row r="93" spans="1:44" s="128" customFormat="1">
      <c r="A93" s="91" t="s">
        <v>47</v>
      </c>
      <c r="B93" s="91" t="s">
        <v>158</v>
      </c>
      <c r="C93" s="91"/>
      <c r="D93" s="91" t="s">
        <v>77</v>
      </c>
      <c r="E93" s="91" t="s">
        <v>184</v>
      </c>
      <c r="F93" s="132">
        <v>41227</v>
      </c>
      <c r="G93" s="51">
        <f>2498.358+5.571</f>
        <v>2503.9290000000001</v>
      </c>
      <c r="H93" s="51"/>
      <c r="I93" s="51"/>
      <c r="J93" s="133"/>
      <c r="K93" s="72">
        <f t="shared" si="68"/>
        <v>2503.9290000000001</v>
      </c>
      <c r="L93" s="51"/>
      <c r="M93" s="51"/>
      <c r="N93" s="51"/>
      <c r="O93" s="51">
        <v>200</v>
      </c>
      <c r="P93" s="125" t="s">
        <v>192</v>
      </c>
      <c r="Q93" s="125" t="s">
        <v>192</v>
      </c>
      <c r="R93" s="51">
        <v>322</v>
      </c>
      <c r="S93" s="73"/>
      <c r="T93" s="73"/>
      <c r="U93" s="91"/>
      <c r="V93" s="91">
        <v>0</v>
      </c>
      <c r="W93" s="72">
        <f t="shared" si="59"/>
        <v>1981.9290000000001</v>
      </c>
      <c r="X93" s="73">
        <f t="shared" si="69"/>
        <v>250.39290000000003</v>
      </c>
      <c r="Y93" s="72">
        <f t="shared" si="70"/>
        <v>1731.5361</v>
      </c>
      <c r="Z93" s="73">
        <f t="shared" si="71"/>
        <v>0</v>
      </c>
      <c r="AA93" s="73">
        <v>10.23</v>
      </c>
      <c r="AB93" s="73" t="str">
        <f t="shared" si="72"/>
        <v>X</v>
      </c>
      <c r="AC93" s="72" t="e">
        <f t="shared" si="73"/>
        <v>#VALUE!</v>
      </c>
      <c r="AD93" s="134"/>
      <c r="AE93" s="134"/>
      <c r="AF93" s="136">
        <f t="shared" si="74"/>
        <v>-1731.5361</v>
      </c>
      <c r="AG93" s="91"/>
      <c r="AH93" s="93"/>
      <c r="AJ93" s="128" t="str">
        <f t="shared" si="66"/>
        <v>SI</v>
      </c>
      <c r="AK93" s="129" t="s">
        <v>387</v>
      </c>
      <c r="AL93" s="130" t="s">
        <v>388</v>
      </c>
      <c r="AM93" s="129" t="s">
        <v>387</v>
      </c>
      <c r="AN93" s="130" t="s">
        <v>388</v>
      </c>
      <c r="AO93" s="131">
        <v>3127.28</v>
      </c>
      <c r="AP93" s="128" t="str">
        <f t="shared" si="67"/>
        <v>SI</v>
      </c>
      <c r="AQ93" s="139">
        <f>+AO93*4.9%</f>
        <v>153.23672000000002</v>
      </c>
      <c r="AR93" s="139">
        <f>+AO93*1%</f>
        <v>31.272800000000004</v>
      </c>
    </row>
    <row r="94" spans="1:44" s="128" customFormat="1">
      <c r="A94" s="91" t="s">
        <v>47</v>
      </c>
      <c r="B94" s="91" t="s">
        <v>105</v>
      </c>
      <c r="C94" s="91"/>
      <c r="D94" s="91" t="s">
        <v>78</v>
      </c>
      <c r="E94" s="91" t="s">
        <v>184</v>
      </c>
      <c r="F94" s="132">
        <v>41732</v>
      </c>
      <c r="G94" s="51"/>
      <c r="H94" s="51"/>
      <c r="I94" s="51"/>
      <c r="J94" s="133"/>
      <c r="K94" s="72">
        <f t="shared" si="68"/>
        <v>0</v>
      </c>
      <c r="L94" s="51"/>
      <c r="M94" s="51"/>
      <c r="N94" s="51"/>
      <c r="O94" s="51">
        <v>0</v>
      </c>
      <c r="P94" s="125" t="s">
        <v>192</v>
      </c>
      <c r="Q94" s="125" t="s">
        <v>192</v>
      </c>
      <c r="R94" s="51"/>
      <c r="S94" s="73"/>
      <c r="T94" s="73"/>
      <c r="U94" s="91"/>
      <c r="V94" s="91">
        <v>0</v>
      </c>
      <c r="W94" s="72">
        <f t="shared" si="59"/>
        <v>0</v>
      </c>
      <c r="X94" s="73">
        <f t="shared" si="69"/>
        <v>0</v>
      </c>
      <c r="Y94" s="72">
        <f t="shared" si="70"/>
        <v>0</v>
      </c>
      <c r="Z94" s="73">
        <f t="shared" si="71"/>
        <v>0</v>
      </c>
      <c r="AA94" s="73">
        <v>10.23</v>
      </c>
      <c r="AB94" s="73" t="str">
        <f t="shared" si="72"/>
        <v>X</v>
      </c>
      <c r="AC94" s="72" t="e">
        <f t="shared" si="73"/>
        <v>#VALUE!</v>
      </c>
      <c r="AD94" s="134"/>
      <c r="AE94" s="134"/>
      <c r="AF94" s="136">
        <f t="shared" si="74"/>
        <v>0</v>
      </c>
      <c r="AG94" s="91"/>
      <c r="AH94" s="91"/>
      <c r="AJ94" s="128" t="str">
        <f t="shared" si="66"/>
        <v>SI</v>
      </c>
      <c r="AK94" s="129" t="s">
        <v>389</v>
      </c>
      <c r="AL94" s="130" t="s">
        <v>390</v>
      </c>
      <c r="AM94" s="129" t="s">
        <v>389</v>
      </c>
      <c r="AN94" s="130" t="s">
        <v>390</v>
      </c>
      <c r="AO94" s="131">
        <v>623.35</v>
      </c>
      <c r="AP94" s="128" t="str">
        <f t="shared" si="67"/>
        <v>SI</v>
      </c>
      <c r="AQ94" s="139">
        <f>+AO94*4.9%</f>
        <v>30.544150000000002</v>
      </c>
      <c r="AR94" s="139">
        <f>+AO94*1%</f>
        <v>6.2335000000000003</v>
      </c>
    </row>
    <row r="95" spans="1:44" s="18" customFormat="1">
      <c r="A95" s="38" t="s">
        <v>47</v>
      </c>
      <c r="B95" s="38" t="s">
        <v>202</v>
      </c>
      <c r="C95" s="38"/>
      <c r="D95" s="38"/>
      <c r="E95" s="38" t="s">
        <v>180</v>
      </c>
      <c r="F95" s="67">
        <v>42635</v>
      </c>
      <c r="G95" s="40">
        <v>681.2</v>
      </c>
      <c r="H95" s="40"/>
      <c r="I95" s="40"/>
      <c r="J95" s="60"/>
      <c r="K95" s="61">
        <f t="shared" si="68"/>
        <v>681.2</v>
      </c>
      <c r="L95" s="40"/>
      <c r="M95" s="40"/>
      <c r="N95" s="40"/>
      <c r="O95" s="40"/>
      <c r="P95" s="82"/>
      <c r="Q95" s="82"/>
      <c r="R95" s="40"/>
      <c r="S95" s="36"/>
      <c r="T95" s="36"/>
      <c r="U95" s="38"/>
      <c r="V95" s="38"/>
      <c r="W95" s="61">
        <f t="shared" si="59"/>
        <v>681.2</v>
      </c>
      <c r="X95" s="36">
        <f t="shared" si="69"/>
        <v>0</v>
      </c>
      <c r="Y95" s="61">
        <f t="shared" si="70"/>
        <v>681.2</v>
      </c>
      <c r="Z95" s="36"/>
      <c r="AA95" s="36"/>
      <c r="AB95" s="36"/>
      <c r="AC95" s="61"/>
      <c r="AD95" s="68"/>
      <c r="AE95" s="68"/>
      <c r="AF95" s="62"/>
      <c r="AG95" s="38">
        <v>1133340031</v>
      </c>
      <c r="AH95" s="38"/>
      <c r="AJ95" s="18" t="str">
        <f t="shared" si="66"/>
        <v>SI</v>
      </c>
      <c r="AK95" s="114" t="s">
        <v>391</v>
      </c>
      <c r="AL95" s="113" t="s">
        <v>392</v>
      </c>
      <c r="AM95" s="121" t="s">
        <v>391</v>
      </c>
      <c r="AN95" s="120" t="s">
        <v>392</v>
      </c>
      <c r="AO95" s="122">
        <v>1237.98</v>
      </c>
      <c r="AP95" s="18" t="str">
        <f t="shared" si="67"/>
        <v>SI</v>
      </c>
      <c r="AQ95" s="26"/>
      <c r="AR95" s="26"/>
    </row>
    <row r="96" spans="1:44" s="128" customFormat="1">
      <c r="A96" s="91" t="s">
        <v>47</v>
      </c>
      <c r="B96" s="91" t="s">
        <v>160</v>
      </c>
      <c r="C96" s="91"/>
      <c r="D96" s="91" t="s">
        <v>79</v>
      </c>
      <c r="E96" s="91" t="s">
        <v>184</v>
      </c>
      <c r="F96" s="132">
        <v>41703</v>
      </c>
      <c r="G96" s="51">
        <v>1100.5619999999999</v>
      </c>
      <c r="H96" s="51"/>
      <c r="I96" s="51"/>
      <c r="J96" s="133"/>
      <c r="K96" s="72">
        <f t="shared" si="68"/>
        <v>1100.5619999999999</v>
      </c>
      <c r="L96" s="51"/>
      <c r="M96" s="51"/>
      <c r="N96" s="51"/>
      <c r="O96" s="51">
        <v>0</v>
      </c>
      <c r="P96" s="125" t="s">
        <v>192</v>
      </c>
      <c r="Q96" s="125" t="s">
        <v>192</v>
      </c>
      <c r="R96" s="51"/>
      <c r="S96" s="73"/>
      <c r="T96" s="73"/>
      <c r="U96" s="91"/>
      <c r="V96" s="91">
        <v>0</v>
      </c>
      <c r="W96" s="72">
        <f t="shared" si="59"/>
        <v>1100.5619999999999</v>
      </c>
      <c r="X96" s="73">
        <f t="shared" si="69"/>
        <v>0</v>
      </c>
      <c r="Y96" s="72">
        <f t="shared" si="70"/>
        <v>1100.5619999999999</v>
      </c>
      <c r="Z96" s="73">
        <f>IF(K96&lt;2250,K96*0.1,0)</f>
        <v>110.05619999999999</v>
      </c>
      <c r="AA96" s="73">
        <v>10.23</v>
      </c>
      <c r="AB96" s="73" t="str">
        <f>+P96</f>
        <v>X</v>
      </c>
      <c r="AC96" s="72" t="e">
        <f>+K96+Z96+AA96+AB96</f>
        <v>#VALUE!</v>
      </c>
      <c r="AD96" s="134"/>
      <c r="AE96" s="134"/>
      <c r="AF96" s="136">
        <f>+AD96+AE96-Y96</f>
        <v>-1100.5619999999999</v>
      </c>
      <c r="AG96" s="91"/>
      <c r="AH96" s="91"/>
      <c r="AJ96" s="128" t="str">
        <f t="shared" si="66"/>
        <v>SI</v>
      </c>
      <c r="AK96" s="129" t="s">
        <v>393</v>
      </c>
      <c r="AL96" s="130" t="s">
        <v>394</v>
      </c>
      <c r="AM96" s="129" t="s">
        <v>393</v>
      </c>
      <c r="AN96" s="130" t="s">
        <v>394</v>
      </c>
      <c r="AO96" s="131">
        <v>1723.91</v>
      </c>
      <c r="AP96" s="128" t="str">
        <f t="shared" si="67"/>
        <v>SI</v>
      </c>
      <c r="AQ96" s="139">
        <f>+AO96*4.9%</f>
        <v>84.471590000000006</v>
      </c>
      <c r="AR96" s="139">
        <f>+AO96*1%</f>
        <v>17.239100000000001</v>
      </c>
    </row>
    <row r="97" spans="1:189" s="18" customFormat="1">
      <c r="A97" s="91" t="s">
        <v>44</v>
      </c>
      <c r="B97" s="91" t="s">
        <v>187</v>
      </c>
      <c r="C97" s="91"/>
      <c r="D97" s="91"/>
      <c r="E97" s="91" t="s">
        <v>97</v>
      </c>
      <c r="F97" s="92">
        <v>34275</v>
      </c>
      <c r="H97" s="51">
        <f>206.67*7</f>
        <v>1446.6899999999998</v>
      </c>
      <c r="I97" s="51"/>
      <c r="J97" s="34"/>
      <c r="K97" s="61">
        <f>SUM(H97:J97)</f>
        <v>1446.6899999999998</v>
      </c>
      <c r="L97" s="40"/>
      <c r="M97" s="80"/>
      <c r="N97" s="40"/>
      <c r="O97" s="40"/>
      <c r="P97" s="82"/>
      <c r="Q97" s="82"/>
      <c r="R97" s="40"/>
      <c r="S97" s="36"/>
      <c r="T97" s="36"/>
      <c r="U97" s="38"/>
      <c r="V97" s="38"/>
      <c r="W97" s="61">
        <f t="shared" si="59"/>
        <v>1446.6899999999998</v>
      </c>
      <c r="X97" s="36">
        <f>+W97*0.05</f>
        <v>72.334499999999991</v>
      </c>
      <c r="Y97" s="61">
        <f>+W97-S97-V97</f>
        <v>1446.6899999999998</v>
      </c>
      <c r="Z97" s="73"/>
      <c r="AA97" s="73"/>
      <c r="AB97" s="73"/>
      <c r="AC97" s="72"/>
      <c r="AD97" s="56"/>
      <c r="AE97" s="56"/>
      <c r="AF97" s="48"/>
      <c r="AG97" s="33"/>
      <c r="AH97" s="93" t="s">
        <v>204</v>
      </c>
      <c r="AJ97" s="18" t="str">
        <f t="shared" si="66"/>
        <v>NO</v>
      </c>
      <c r="AM97" s="121"/>
      <c r="AN97" s="120"/>
      <c r="AO97" s="122"/>
      <c r="AP97" s="18" t="str">
        <f t="shared" si="67"/>
        <v>SI</v>
      </c>
      <c r="AQ97" s="26"/>
      <c r="AR97" s="26"/>
    </row>
    <row r="98" spans="1:189" s="128" customFormat="1">
      <c r="A98" s="91" t="s">
        <v>47</v>
      </c>
      <c r="B98" s="91" t="s">
        <v>103</v>
      </c>
      <c r="C98" s="91"/>
      <c r="D98" s="91" t="s">
        <v>80</v>
      </c>
      <c r="E98" s="91" t="s">
        <v>184</v>
      </c>
      <c r="F98" s="132">
        <v>41291</v>
      </c>
      <c r="G98" s="51">
        <f>2852.675+5.571</f>
        <v>2858.2460000000001</v>
      </c>
      <c r="H98" s="51"/>
      <c r="I98" s="51"/>
      <c r="J98" s="133"/>
      <c r="K98" s="72">
        <f t="shared" ref="K98:K105" si="75">SUM(G98:I98)-J98</f>
        <v>2858.2460000000001</v>
      </c>
      <c r="L98" s="51"/>
      <c r="M98" s="51"/>
      <c r="N98" s="51"/>
      <c r="O98" s="51">
        <v>200</v>
      </c>
      <c r="P98" s="125" t="s">
        <v>192</v>
      </c>
      <c r="Q98" s="125" t="s">
        <v>192</v>
      </c>
      <c r="R98" s="51">
        <v>1200</v>
      </c>
      <c r="S98" s="73"/>
      <c r="T98" s="73"/>
      <c r="U98" s="91"/>
      <c r="V98" s="91">
        <v>0</v>
      </c>
      <c r="W98" s="72">
        <f t="shared" si="59"/>
        <v>1458.2460000000001</v>
      </c>
      <c r="X98" s="73">
        <f t="shared" ref="X98:X105" si="76">IF(K98&gt;2250,K98*0.1,0)</f>
        <v>285.82460000000003</v>
      </c>
      <c r="Y98" s="72">
        <f t="shared" ref="Y98:Y105" si="77">+W98-X98</f>
        <v>1172.4214000000002</v>
      </c>
      <c r="Z98" s="73">
        <f>IF(K98&lt;2250,K98*0.1,0)</f>
        <v>0</v>
      </c>
      <c r="AA98" s="73">
        <v>10.23</v>
      </c>
      <c r="AB98" s="73" t="str">
        <f>+P98</f>
        <v>X</v>
      </c>
      <c r="AC98" s="72" t="e">
        <f>+K98+Z98+AA98+AB98</f>
        <v>#VALUE!</v>
      </c>
      <c r="AD98" s="134"/>
      <c r="AE98" s="134"/>
      <c r="AF98" s="136">
        <f>+AD98+AE98-Y98</f>
        <v>-1172.4214000000002</v>
      </c>
      <c r="AG98" s="91"/>
      <c r="AH98" s="93"/>
      <c r="AJ98" s="128" t="str">
        <f t="shared" si="66"/>
        <v>SI</v>
      </c>
      <c r="AK98" s="129" t="s">
        <v>395</v>
      </c>
      <c r="AL98" s="130" t="s">
        <v>396</v>
      </c>
      <c r="AM98" s="129" t="s">
        <v>395</v>
      </c>
      <c r="AN98" s="130" t="s">
        <v>396</v>
      </c>
      <c r="AO98" s="131">
        <v>3481.6</v>
      </c>
      <c r="AP98" s="128" t="str">
        <f t="shared" si="67"/>
        <v>SI</v>
      </c>
      <c r="AQ98" s="139">
        <f>+AO98*4.9%</f>
        <v>170.5984</v>
      </c>
      <c r="AR98" s="139">
        <f>+AO98*1%</f>
        <v>34.816000000000003</v>
      </c>
    </row>
    <row r="99" spans="1:189" s="18" customFormat="1">
      <c r="A99" s="38" t="s">
        <v>45</v>
      </c>
      <c r="B99" s="38" t="s">
        <v>114</v>
      </c>
      <c r="C99" s="38"/>
      <c r="D99" s="38" t="s">
        <v>54</v>
      </c>
      <c r="E99" s="38" t="s">
        <v>95</v>
      </c>
      <c r="F99" s="67">
        <v>41666</v>
      </c>
      <c r="G99" s="40">
        <f>2484.702+7.428</f>
        <v>2492.13</v>
      </c>
      <c r="H99" s="40"/>
      <c r="I99" s="40"/>
      <c r="J99" s="60"/>
      <c r="K99" s="61">
        <f t="shared" si="75"/>
        <v>2492.13</v>
      </c>
      <c r="L99" s="40"/>
      <c r="M99" s="40"/>
      <c r="N99" s="40"/>
      <c r="O99" s="40">
        <v>150</v>
      </c>
      <c r="P99" s="82"/>
      <c r="Q99" s="82"/>
      <c r="R99" s="40"/>
      <c r="S99" s="36"/>
      <c r="T99" s="36"/>
      <c r="U99" s="38"/>
      <c r="V99" s="38">
        <v>0</v>
      </c>
      <c r="W99" s="61">
        <f t="shared" si="59"/>
        <v>2342.13</v>
      </c>
      <c r="X99" s="36">
        <f t="shared" si="76"/>
        <v>249.21300000000002</v>
      </c>
      <c r="Y99" s="61">
        <f t="shared" si="77"/>
        <v>2092.9169999999999</v>
      </c>
      <c r="Z99" s="36">
        <f>IF(K99&lt;2250,K99*0.1,0)</f>
        <v>0</v>
      </c>
      <c r="AA99" s="36">
        <v>10.23</v>
      </c>
      <c r="AB99" s="36">
        <f>+P99</f>
        <v>0</v>
      </c>
      <c r="AC99" s="61">
        <f>+K99+Z99+AA99+AB99</f>
        <v>2502.36</v>
      </c>
      <c r="AD99" s="68"/>
      <c r="AE99" s="69"/>
      <c r="AF99" s="62">
        <f>+AD99+AE99-Y99</f>
        <v>-2092.9169999999999</v>
      </c>
      <c r="AG99" s="38"/>
      <c r="AH99" s="38"/>
      <c r="AJ99" s="18" t="str">
        <f t="shared" si="66"/>
        <v>SI</v>
      </c>
      <c r="AK99" s="114" t="s">
        <v>397</v>
      </c>
      <c r="AL99" s="113" t="s">
        <v>398</v>
      </c>
      <c r="AM99" s="121" t="s">
        <v>397</v>
      </c>
      <c r="AN99" s="120" t="s">
        <v>398</v>
      </c>
      <c r="AO99" s="122">
        <v>3231.33</v>
      </c>
      <c r="AP99" s="18" t="str">
        <f t="shared" si="67"/>
        <v>SI</v>
      </c>
      <c r="AQ99" s="26"/>
      <c r="AR99" s="26"/>
    </row>
    <row r="100" spans="1:189" s="18" customFormat="1">
      <c r="A100" s="107" t="s">
        <v>45</v>
      </c>
      <c r="B100" s="107" t="s">
        <v>428</v>
      </c>
      <c r="C100" s="107"/>
      <c r="D100" s="107"/>
      <c r="E100" s="107" t="s">
        <v>95</v>
      </c>
      <c r="F100" s="108">
        <v>42653</v>
      </c>
      <c r="G100" s="109">
        <f>190.638+2.972</f>
        <v>193.61</v>
      </c>
      <c r="H100" s="109"/>
      <c r="I100" s="109"/>
      <c r="J100" s="110"/>
      <c r="K100" s="61">
        <f t="shared" si="75"/>
        <v>193.61</v>
      </c>
      <c r="L100" s="40"/>
      <c r="M100" s="40"/>
      <c r="N100" s="40"/>
      <c r="O100" s="40"/>
      <c r="P100" s="82"/>
      <c r="Q100" s="82"/>
      <c r="R100" s="40"/>
      <c r="S100" s="36"/>
      <c r="T100" s="36"/>
      <c r="U100" s="38"/>
      <c r="V100" s="38"/>
      <c r="W100" s="61">
        <f t="shared" si="59"/>
        <v>193.61</v>
      </c>
      <c r="X100" s="36">
        <f t="shared" si="76"/>
        <v>0</v>
      </c>
      <c r="Y100" s="61">
        <f t="shared" si="77"/>
        <v>193.61</v>
      </c>
      <c r="Z100" s="36"/>
      <c r="AA100" s="36"/>
      <c r="AB100" s="36"/>
      <c r="AC100" s="61"/>
      <c r="AD100" s="68"/>
      <c r="AE100" s="69"/>
      <c r="AF100" s="62"/>
      <c r="AG100" s="107" t="s">
        <v>208</v>
      </c>
      <c r="AH100" s="111" t="s">
        <v>209</v>
      </c>
      <c r="AJ100" s="18" t="str">
        <f t="shared" si="66"/>
        <v>SI</v>
      </c>
      <c r="AK100" s="114" t="s">
        <v>318</v>
      </c>
      <c r="AL100" s="113" t="s">
        <v>425</v>
      </c>
      <c r="AM100" s="121" t="s">
        <v>318</v>
      </c>
      <c r="AN100" s="120" t="s">
        <v>437</v>
      </c>
      <c r="AO100" s="122">
        <v>316.81</v>
      </c>
      <c r="AP100" s="18" t="str">
        <f t="shared" si="67"/>
        <v>SI</v>
      </c>
      <c r="AQ100" s="26"/>
      <c r="AR100" s="26"/>
    </row>
    <row r="101" spans="1:189" s="18" customFormat="1">
      <c r="A101" s="38" t="s">
        <v>45</v>
      </c>
      <c r="B101" s="38" t="s">
        <v>38</v>
      </c>
      <c r="C101" s="38"/>
      <c r="D101" s="38" t="s">
        <v>55</v>
      </c>
      <c r="E101" s="38" t="s">
        <v>95</v>
      </c>
      <c r="F101" s="67">
        <v>42100</v>
      </c>
      <c r="G101" s="40">
        <f>1048.99+3.714</f>
        <v>1052.704</v>
      </c>
      <c r="H101" s="40"/>
      <c r="I101" s="40"/>
      <c r="J101" s="60"/>
      <c r="K101" s="61">
        <f t="shared" si="75"/>
        <v>1052.704</v>
      </c>
      <c r="L101" s="80"/>
      <c r="M101" s="80">
        <v>1</v>
      </c>
      <c r="N101" s="40"/>
      <c r="O101" s="40">
        <v>0</v>
      </c>
      <c r="P101" s="82"/>
      <c r="Q101" s="82"/>
      <c r="R101" s="40"/>
      <c r="S101" s="36"/>
      <c r="T101" s="36"/>
      <c r="U101" s="38"/>
      <c r="V101" s="38">
        <v>0</v>
      </c>
      <c r="W101" s="61">
        <f t="shared" si="59"/>
        <v>1051.704</v>
      </c>
      <c r="X101" s="36">
        <f t="shared" si="76"/>
        <v>0</v>
      </c>
      <c r="Y101" s="61">
        <f t="shared" si="77"/>
        <v>1051.704</v>
      </c>
      <c r="Z101" s="36">
        <f>IF(K101&lt;2250,K101*0.1,0)</f>
        <v>105.2704</v>
      </c>
      <c r="AA101" s="36">
        <v>10.23</v>
      </c>
      <c r="AB101" s="36">
        <f>+P101</f>
        <v>0</v>
      </c>
      <c r="AC101" s="61">
        <f>+K101+Z101+AA101+AB101</f>
        <v>1168.2044000000001</v>
      </c>
      <c r="AD101" s="68"/>
      <c r="AE101" s="69"/>
      <c r="AF101" s="62">
        <f>+AD101+AE101-Y101</f>
        <v>-1051.704</v>
      </c>
      <c r="AG101" s="38"/>
      <c r="AH101" s="41"/>
      <c r="AJ101" s="18" t="str">
        <f t="shared" si="66"/>
        <v>SI</v>
      </c>
      <c r="AK101" s="114" t="s">
        <v>399</v>
      </c>
      <c r="AL101" s="113" t="s">
        <v>400</v>
      </c>
      <c r="AM101" s="121" t="s">
        <v>399</v>
      </c>
      <c r="AN101" s="120" t="s">
        <v>400</v>
      </c>
      <c r="AO101" s="122">
        <v>1668.7</v>
      </c>
      <c r="AP101" s="18" t="str">
        <f t="shared" si="67"/>
        <v>SI</v>
      </c>
      <c r="AQ101" s="26"/>
      <c r="AR101" s="26"/>
    </row>
    <row r="102" spans="1:189" s="128" customFormat="1">
      <c r="A102" s="91" t="s">
        <v>47</v>
      </c>
      <c r="B102" s="91" t="s">
        <v>426</v>
      </c>
      <c r="C102" s="91"/>
      <c r="D102" s="91" t="s">
        <v>81</v>
      </c>
      <c r="E102" s="91" t="s">
        <v>183</v>
      </c>
      <c r="F102" s="132">
        <v>41227</v>
      </c>
      <c r="G102" s="51">
        <f>1374.576+3.714</f>
        <v>1378.29</v>
      </c>
      <c r="H102" s="51"/>
      <c r="I102" s="51"/>
      <c r="J102" s="133"/>
      <c r="K102" s="72">
        <f t="shared" si="75"/>
        <v>1378.29</v>
      </c>
      <c r="L102" s="51"/>
      <c r="M102" s="124"/>
      <c r="N102" s="51"/>
      <c r="O102" s="51">
        <v>50</v>
      </c>
      <c r="P102" s="125" t="s">
        <v>192</v>
      </c>
      <c r="Q102" s="125" t="s">
        <v>192</v>
      </c>
      <c r="R102" s="51"/>
      <c r="S102" s="73"/>
      <c r="T102" s="73"/>
      <c r="U102" s="91"/>
      <c r="V102" s="91">
        <v>0</v>
      </c>
      <c r="W102" s="72">
        <f t="shared" si="59"/>
        <v>1328.29</v>
      </c>
      <c r="X102" s="73">
        <f t="shared" si="76"/>
        <v>0</v>
      </c>
      <c r="Y102" s="72">
        <f t="shared" si="77"/>
        <v>1328.29</v>
      </c>
      <c r="Z102" s="73">
        <f>IF(K102&lt;2250,K102*0.1,0)</f>
        <v>137.82900000000001</v>
      </c>
      <c r="AA102" s="73">
        <v>10.23</v>
      </c>
      <c r="AB102" s="73" t="str">
        <f>+P102</f>
        <v>X</v>
      </c>
      <c r="AC102" s="72" t="e">
        <f>+K102+Z102+AA102+AB102</f>
        <v>#VALUE!</v>
      </c>
      <c r="AD102" s="134"/>
      <c r="AE102" s="135"/>
      <c r="AF102" s="136">
        <f>+AD102+AE102-Y102</f>
        <v>-1328.29</v>
      </c>
      <c r="AG102" s="91"/>
      <c r="AH102" s="93"/>
      <c r="AJ102" s="128" t="str">
        <f t="shared" si="66"/>
        <v>SI</v>
      </c>
      <c r="AK102" s="129" t="s">
        <v>401</v>
      </c>
      <c r="AL102" s="130" t="s">
        <v>402</v>
      </c>
      <c r="AM102" s="129" t="s">
        <v>401</v>
      </c>
      <c r="AN102" s="130" t="s">
        <v>402</v>
      </c>
      <c r="AO102" s="131">
        <v>2001.64</v>
      </c>
      <c r="AP102" s="128" t="str">
        <f t="shared" si="67"/>
        <v>SI</v>
      </c>
      <c r="AQ102" s="139">
        <f>+AO102*4.9%</f>
        <v>98.080360000000013</v>
      </c>
      <c r="AR102" s="139">
        <f>+AO102*1%</f>
        <v>20.016400000000001</v>
      </c>
    </row>
    <row r="103" spans="1:189" s="18" customFormat="1">
      <c r="A103" s="38" t="s">
        <v>45</v>
      </c>
      <c r="B103" s="38" t="s">
        <v>427</v>
      </c>
      <c r="C103" s="38"/>
      <c r="D103" s="38"/>
      <c r="E103" s="38" t="s">
        <v>180</v>
      </c>
      <c r="F103" s="67">
        <v>42604</v>
      </c>
      <c r="G103" s="40">
        <v>269.01499999999999</v>
      </c>
      <c r="H103" s="40"/>
      <c r="I103" s="40"/>
      <c r="J103" s="60"/>
      <c r="K103" s="61">
        <f t="shared" si="75"/>
        <v>269.01499999999999</v>
      </c>
      <c r="L103" s="40"/>
      <c r="M103" s="80"/>
      <c r="N103" s="40"/>
      <c r="O103" s="40"/>
      <c r="P103" s="82"/>
      <c r="Q103" s="82"/>
      <c r="R103" s="40"/>
      <c r="S103" s="36"/>
      <c r="T103" s="36"/>
      <c r="U103" s="38"/>
      <c r="V103" s="38"/>
      <c r="W103" s="61">
        <f t="shared" si="59"/>
        <v>269.01499999999999</v>
      </c>
      <c r="X103" s="36">
        <f t="shared" si="76"/>
        <v>0</v>
      </c>
      <c r="Y103" s="61">
        <f t="shared" si="77"/>
        <v>269.01499999999999</v>
      </c>
      <c r="Z103" s="36"/>
      <c r="AA103" s="36"/>
      <c r="AB103" s="36"/>
      <c r="AC103" s="61"/>
      <c r="AD103" s="68"/>
      <c r="AE103" s="75"/>
      <c r="AF103" s="62"/>
      <c r="AG103" s="38">
        <v>1258728771</v>
      </c>
      <c r="AH103" s="38"/>
      <c r="AJ103" s="18" t="str">
        <f t="shared" si="66"/>
        <v>SI</v>
      </c>
      <c r="AK103" s="114" t="s">
        <v>403</v>
      </c>
      <c r="AL103" s="113" t="s">
        <v>404</v>
      </c>
      <c r="AM103" s="121" t="s">
        <v>403</v>
      </c>
      <c r="AN103" s="120" t="s">
        <v>404</v>
      </c>
      <c r="AO103" s="122">
        <v>825.8</v>
      </c>
      <c r="AP103" s="18" t="str">
        <f t="shared" si="67"/>
        <v>SI</v>
      </c>
      <c r="AQ103" s="26"/>
      <c r="AR103" s="26"/>
    </row>
    <row r="104" spans="1:189" s="18" customFormat="1">
      <c r="A104" s="38" t="s">
        <v>44</v>
      </c>
      <c r="B104" s="38" t="s">
        <v>39</v>
      </c>
      <c r="C104" s="38"/>
      <c r="D104" s="38" t="s">
        <v>57</v>
      </c>
      <c r="E104" s="38" t="s">
        <v>95</v>
      </c>
      <c r="F104" s="67">
        <v>42361</v>
      </c>
      <c r="G104" s="40">
        <f>439.482+2.972</f>
        <v>442.45400000000001</v>
      </c>
      <c r="H104" s="40"/>
      <c r="I104" s="40"/>
      <c r="J104" s="60"/>
      <c r="K104" s="61">
        <f t="shared" si="75"/>
        <v>442.45400000000001</v>
      </c>
      <c r="L104" s="40"/>
      <c r="M104" s="80"/>
      <c r="N104" s="40"/>
      <c r="O104" s="40">
        <v>0</v>
      </c>
      <c r="P104" s="82"/>
      <c r="Q104" s="82"/>
      <c r="R104" s="40"/>
      <c r="S104" s="36"/>
      <c r="T104" s="36"/>
      <c r="U104" s="38"/>
      <c r="V104" s="38">
        <v>0</v>
      </c>
      <c r="W104" s="61">
        <f t="shared" si="59"/>
        <v>442.45400000000001</v>
      </c>
      <c r="X104" s="36">
        <f t="shared" si="76"/>
        <v>0</v>
      </c>
      <c r="Y104" s="61">
        <f t="shared" si="77"/>
        <v>442.45400000000001</v>
      </c>
      <c r="Z104" s="36">
        <f>IF(K104&lt;2250,K104*0.1,0)</f>
        <v>44.245400000000004</v>
      </c>
      <c r="AA104" s="36">
        <v>10.23</v>
      </c>
      <c r="AB104" s="36">
        <f>+P104</f>
        <v>0</v>
      </c>
      <c r="AC104" s="61">
        <f>+K104+Z104+AA104+AB104</f>
        <v>496.92940000000004</v>
      </c>
      <c r="AD104" s="68"/>
      <c r="AE104" s="74"/>
      <c r="AF104" s="62">
        <f>+AD104+AE104-Y104</f>
        <v>-442.45400000000001</v>
      </c>
      <c r="AG104" s="38"/>
      <c r="AH104" s="38"/>
      <c r="AJ104" s="18" t="str">
        <f t="shared" si="66"/>
        <v>SI</v>
      </c>
      <c r="AK104" s="114" t="s">
        <v>405</v>
      </c>
      <c r="AL104" s="113" t="s">
        <v>406</v>
      </c>
      <c r="AM104" s="121" t="s">
        <v>405</v>
      </c>
      <c r="AN104" s="120" t="s">
        <v>406</v>
      </c>
      <c r="AO104" s="122">
        <v>1181.6500000000001</v>
      </c>
      <c r="AP104" s="18" t="str">
        <f t="shared" si="67"/>
        <v>SI</v>
      </c>
      <c r="AQ104" s="26"/>
      <c r="AR104" s="26"/>
    </row>
    <row r="105" spans="1:189" s="18" customFormat="1">
      <c r="A105" s="38" t="s">
        <v>45</v>
      </c>
      <c r="B105" s="38" t="s">
        <v>113</v>
      </c>
      <c r="C105" s="38"/>
      <c r="D105" s="38" t="s">
        <v>56</v>
      </c>
      <c r="E105" s="38" t="s">
        <v>95</v>
      </c>
      <c r="F105" s="67">
        <v>41549</v>
      </c>
      <c r="G105" s="40">
        <f>6469.424+13.099</f>
        <v>6482.5230000000001</v>
      </c>
      <c r="H105" s="40"/>
      <c r="I105" s="40"/>
      <c r="J105" s="60"/>
      <c r="K105" s="61">
        <f t="shared" si="75"/>
        <v>6482.5230000000001</v>
      </c>
      <c r="L105" s="40"/>
      <c r="M105" s="80"/>
      <c r="N105" s="40"/>
      <c r="O105" s="40">
        <v>0</v>
      </c>
      <c r="P105" s="82"/>
      <c r="Q105" s="82"/>
      <c r="R105" s="40"/>
      <c r="S105" s="36"/>
      <c r="T105" s="36"/>
      <c r="U105" s="38"/>
      <c r="V105" s="38">
        <v>0</v>
      </c>
      <c r="W105" s="61">
        <f t="shared" si="59"/>
        <v>6482.5230000000001</v>
      </c>
      <c r="X105" s="36">
        <f t="shared" si="76"/>
        <v>648.2523000000001</v>
      </c>
      <c r="Y105" s="61">
        <f t="shared" si="77"/>
        <v>5834.2707</v>
      </c>
      <c r="Z105" s="36">
        <f>IF(K105&lt;2250,K105*0.1,0)</f>
        <v>0</v>
      </c>
      <c r="AA105" s="36">
        <v>10.23</v>
      </c>
      <c r="AB105" s="36">
        <f>+P105</f>
        <v>0</v>
      </c>
      <c r="AC105" s="61">
        <f>+K105+Z105+AA105+AB105</f>
        <v>6492.7529999999997</v>
      </c>
      <c r="AD105" s="68"/>
      <c r="AE105" s="69"/>
      <c r="AF105" s="62">
        <f>+AD105+AE105-Y105</f>
        <v>-5834.2707</v>
      </c>
      <c r="AG105" s="38"/>
      <c r="AH105" s="41"/>
      <c r="AJ105" s="18" t="str">
        <f t="shared" si="66"/>
        <v>SI</v>
      </c>
      <c r="AK105" s="114" t="s">
        <v>407</v>
      </c>
      <c r="AL105" s="113" t="s">
        <v>408</v>
      </c>
      <c r="AM105" s="121" t="s">
        <v>407</v>
      </c>
      <c r="AN105" s="120" t="s">
        <v>408</v>
      </c>
      <c r="AO105" s="122">
        <v>7221.72</v>
      </c>
      <c r="AP105" s="18" t="str">
        <f t="shared" si="67"/>
        <v>SI</v>
      </c>
      <c r="AQ105" s="26"/>
      <c r="AR105" s="26"/>
    </row>
    <row r="106" spans="1:189">
      <c r="A106" s="33"/>
      <c r="B106" s="38"/>
      <c r="C106" s="33"/>
      <c r="D106" s="33"/>
      <c r="E106" s="33"/>
      <c r="F106" s="79"/>
      <c r="G106" s="34"/>
      <c r="H106" s="34"/>
      <c r="I106" s="34"/>
      <c r="J106" s="34"/>
      <c r="K106" s="35"/>
      <c r="L106" s="51"/>
      <c r="M106" s="51"/>
      <c r="N106" s="51"/>
      <c r="O106" s="51"/>
      <c r="P106" s="51"/>
      <c r="Q106" s="51"/>
      <c r="R106" s="51"/>
      <c r="S106" s="73"/>
      <c r="T106" s="73"/>
      <c r="U106" s="73"/>
      <c r="V106" s="73"/>
      <c r="W106" s="72"/>
      <c r="X106" s="73"/>
      <c r="Y106" s="72"/>
      <c r="Z106" s="73"/>
      <c r="AA106" s="73"/>
      <c r="AB106" s="73"/>
      <c r="AC106" s="72"/>
      <c r="AD106" s="56"/>
      <c r="AE106" s="56"/>
      <c r="AF106" s="48"/>
      <c r="AG106" s="33"/>
      <c r="AH106" s="33"/>
      <c r="AP106" s="18" t="str">
        <f t="shared" si="67"/>
        <v>SI</v>
      </c>
      <c r="AQ106" s="26"/>
      <c r="AR106" s="26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</row>
    <row r="107" spans="1:189">
      <c r="A107" s="33"/>
      <c r="B107" s="38"/>
      <c r="C107" s="33"/>
      <c r="D107" s="33"/>
      <c r="E107" s="33"/>
      <c r="F107" s="79"/>
      <c r="G107" s="34"/>
      <c r="H107" s="34"/>
      <c r="I107" s="34"/>
      <c r="J107" s="34"/>
      <c r="K107" s="35"/>
      <c r="L107" s="51"/>
      <c r="M107" s="51"/>
      <c r="N107" s="51"/>
      <c r="O107" s="51"/>
      <c r="P107" s="51"/>
      <c r="Q107" s="51"/>
      <c r="R107" s="51"/>
      <c r="S107" s="73"/>
      <c r="T107" s="73"/>
      <c r="U107" s="73"/>
      <c r="V107" s="73"/>
      <c r="W107" s="72"/>
      <c r="X107" s="73"/>
      <c r="Y107" s="72"/>
      <c r="Z107" s="73"/>
      <c r="AA107" s="73"/>
      <c r="AB107" s="73"/>
      <c r="AC107" s="72"/>
      <c r="AD107" s="56"/>
      <c r="AE107" s="56"/>
      <c r="AF107" s="48"/>
      <c r="AG107" s="33"/>
      <c r="AH107" s="33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</row>
    <row r="108" spans="1:189">
      <c r="A108" s="33"/>
      <c r="B108" s="38"/>
      <c r="C108" s="33"/>
      <c r="D108" s="33"/>
      <c r="E108" s="33"/>
      <c r="F108" s="79"/>
      <c r="G108" s="34"/>
      <c r="H108" s="34"/>
      <c r="I108" s="34"/>
      <c r="J108" s="34"/>
      <c r="K108" s="35"/>
      <c r="L108" s="51"/>
      <c r="M108" s="51"/>
      <c r="N108" s="51"/>
      <c r="O108" s="51"/>
      <c r="P108" s="51"/>
      <c r="Q108" s="51"/>
      <c r="R108" s="51"/>
      <c r="S108" s="73"/>
      <c r="T108" s="73"/>
      <c r="U108" s="73"/>
      <c r="V108" s="73"/>
      <c r="W108" s="72"/>
      <c r="X108" s="73"/>
      <c r="Y108" s="72"/>
      <c r="Z108" s="73"/>
      <c r="AA108" s="73"/>
      <c r="AB108" s="73"/>
      <c r="AC108" s="72"/>
      <c r="AD108" s="56"/>
      <c r="AE108" s="56"/>
      <c r="AF108" s="48"/>
      <c r="AG108" s="33"/>
      <c r="AH108" s="33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</row>
    <row r="109" spans="1:189">
      <c r="A109" s="33"/>
      <c r="B109" s="38"/>
      <c r="C109" s="33"/>
      <c r="D109" s="33"/>
      <c r="E109" s="33"/>
      <c r="F109" s="79"/>
      <c r="G109" s="34"/>
      <c r="H109" s="34"/>
      <c r="I109" s="34"/>
      <c r="J109" s="34"/>
      <c r="K109" s="35"/>
      <c r="L109" s="51"/>
      <c r="M109" s="51"/>
      <c r="N109" s="51"/>
      <c r="O109" s="51"/>
      <c r="P109" s="51"/>
      <c r="Q109" s="51"/>
      <c r="R109" s="51"/>
      <c r="S109" s="73"/>
      <c r="T109" s="73"/>
      <c r="U109" s="73"/>
      <c r="V109" s="73"/>
      <c r="W109" s="72"/>
      <c r="X109" s="73"/>
      <c r="Y109" s="72"/>
      <c r="Z109" s="73"/>
      <c r="AA109" s="73"/>
      <c r="AB109" s="73"/>
      <c r="AC109" s="72"/>
      <c r="AD109" s="56"/>
      <c r="AE109" s="56"/>
      <c r="AF109" s="48"/>
      <c r="AG109" s="33"/>
      <c r="AH109" s="33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</row>
    <row r="110" spans="1:189">
      <c r="B110" s="20"/>
      <c r="C110" s="20"/>
      <c r="D110" s="20"/>
      <c r="AC110" s="14" t="e">
        <f>+AC70*0.16</f>
        <v>#VALUE!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</row>
    <row r="111" spans="1:189">
      <c r="A111" s="194" t="s">
        <v>153</v>
      </c>
      <c r="B111" s="194"/>
      <c r="C111" s="20"/>
      <c r="D111" s="20"/>
      <c r="AC111" s="14" t="e">
        <f>+AC70+AC110</f>
        <v>#VALUE!</v>
      </c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</row>
    <row r="112" spans="1:189" s="18" customFormat="1">
      <c r="A112" s="38"/>
      <c r="B112" s="38"/>
      <c r="C112" s="38"/>
      <c r="D112" s="43"/>
      <c r="E112" s="38"/>
      <c r="F112" s="39"/>
      <c r="G112" s="40"/>
      <c r="H112" s="40"/>
      <c r="I112" s="40"/>
      <c r="J112" s="60"/>
      <c r="K112" s="61"/>
      <c r="L112" s="40"/>
      <c r="M112" s="40"/>
      <c r="N112" s="40"/>
      <c r="O112" s="40"/>
      <c r="P112" s="40"/>
      <c r="Q112" s="40"/>
      <c r="R112" s="40"/>
      <c r="S112" s="36"/>
      <c r="T112" s="36"/>
      <c r="U112" s="38"/>
      <c r="V112" s="38"/>
      <c r="W112" s="61"/>
      <c r="X112" s="36"/>
      <c r="Y112" s="61"/>
      <c r="Z112" s="36"/>
      <c r="AA112" s="36"/>
      <c r="AB112" s="36"/>
      <c r="AC112" s="61"/>
      <c r="AD112" s="57"/>
      <c r="AE112" s="58"/>
      <c r="AF112" s="37">
        <f t="shared" ref="AF112" si="78">+AD112+AE112-Y112</f>
        <v>0</v>
      </c>
      <c r="AG112" s="38"/>
      <c r="AH112" s="59"/>
    </row>
    <row r="113" spans="1:189"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</row>
    <row r="114" spans="1:189"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</row>
    <row r="115" spans="1:189"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</row>
    <row r="116" spans="1:189"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</row>
    <row r="117" spans="1:189"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</row>
    <row r="118" spans="1:189"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</row>
    <row r="119" spans="1:189">
      <c r="A119" s="19" t="s">
        <v>19</v>
      </c>
      <c r="B119" s="13"/>
      <c r="C119" s="13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</row>
    <row r="120" spans="1:189">
      <c r="A120" s="19" t="s">
        <v>20</v>
      </c>
      <c r="B120" s="13"/>
      <c r="C120" s="13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</row>
    <row r="121" spans="1:189">
      <c r="A121" s="19" t="s">
        <v>21</v>
      </c>
      <c r="B121" s="13"/>
      <c r="C121" s="13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</row>
    <row r="122" spans="1:189">
      <c r="A122" s="19" t="s">
        <v>22</v>
      </c>
      <c r="B122" s="13"/>
      <c r="C122" s="13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</row>
    <row r="123" spans="1:189">
      <c r="A123" s="19" t="s">
        <v>23</v>
      </c>
      <c r="B123" s="13"/>
      <c r="C123" s="13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</row>
    <row r="124" spans="1:189">
      <c r="A124" s="19" t="s">
        <v>24</v>
      </c>
      <c r="B124" s="13"/>
      <c r="C124" s="13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</row>
    <row r="125" spans="1:189"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</row>
    <row r="126" spans="1:189"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</row>
    <row r="128" spans="1:189">
      <c r="B128" s="17"/>
      <c r="C128" s="23"/>
      <c r="AK128" s="105"/>
      <c r="AL128" s="105"/>
    </row>
    <row r="129" spans="1:42">
      <c r="B129" s="17"/>
      <c r="C129" s="23"/>
    </row>
    <row r="130" spans="1:42">
      <c r="B130" s="17"/>
      <c r="C130" s="23"/>
    </row>
    <row r="132" spans="1:42" s="105" customFormat="1">
      <c r="A132" s="94" t="s">
        <v>46</v>
      </c>
      <c r="B132" s="94" t="s">
        <v>188</v>
      </c>
      <c r="C132" s="94"/>
      <c r="D132" s="94"/>
      <c r="E132" s="94" t="s">
        <v>97</v>
      </c>
      <c r="F132" s="95">
        <v>42592</v>
      </c>
      <c r="G132" s="96"/>
      <c r="H132" s="97"/>
      <c r="I132" s="97"/>
      <c r="J132" s="98"/>
      <c r="K132" s="47">
        <f>SUM(G132:I132)-J132</f>
        <v>0</v>
      </c>
      <c r="L132" s="97"/>
      <c r="M132" s="99"/>
      <c r="N132" s="97"/>
      <c r="O132" s="97">
        <v>0</v>
      </c>
      <c r="P132" s="100"/>
      <c r="Q132" s="100"/>
      <c r="R132" s="97"/>
      <c r="S132" s="101"/>
      <c r="T132" s="101"/>
      <c r="U132" s="94"/>
      <c r="V132" s="94">
        <v>342.2</v>
      </c>
      <c r="W132" s="47">
        <f>+K132-SUM(L132:V132)</f>
        <v>-342.2</v>
      </c>
      <c r="X132" s="101">
        <f>IF(K132&gt;2250,K132*0.1,0)</f>
        <v>0</v>
      </c>
      <c r="Y132" s="47">
        <f>+W132-X132</f>
        <v>-342.2</v>
      </c>
      <c r="Z132" s="101">
        <f>IF(K132&lt;2250,K132*0.1,0)</f>
        <v>0</v>
      </c>
      <c r="AA132" s="101">
        <v>15.23</v>
      </c>
      <c r="AB132" s="101">
        <f>+P132</f>
        <v>0</v>
      </c>
      <c r="AC132" s="47">
        <f>+K132+Z132+AA132+AB132</f>
        <v>15.23</v>
      </c>
      <c r="AD132" s="102"/>
      <c r="AE132" s="103"/>
      <c r="AF132" s="104"/>
      <c r="AG132" s="94">
        <v>1150751154</v>
      </c>
      <c r="AH132" s="106" t="s">
        <v>207</v>
      </c>
      <c r="AK132" s="18"/>
      <c r="AL132" s="18"/>
      <c r="AM132" s="18"/>
      <c r="AN132" s="18"/>
      <c r="AO132" s="18"/>
      <c r="AP132" s="18"/>
    </row>
    <row r="133" spans="1:42" s="18" customFormat="1">
      <c r="A133" s="83" t="s">
        <v>29</v>
      </c>
      <c r="B133" s="83" t="s">
        <v>195</v>
      </c>
      <c r="C133" s="83"/>
      <c r="D133" s="83"/>
      <c r="E133" s="83" t="s">
        <v>194</v>
      </c>
      <c r="F133" s="84">
        <v>42010</v>
      </c>
      <c r="G133" s="85"/>
      <c r="H133" s="85"/>
      <c r="I133" s="85"/>
      <c r="J133" s="86"/>
      <c r="K133" s="61"/>
      <c r="L133" s="40"/>
      <c r="M133" s="80"/>
      <c r="N133" s="40"/>
      <c r="O133" s="40"/>
      <c r="P133" s="82"/>
      <c r="Q133" s="82"/>
      <c r="R133" s="40"/>
      <c r="S133" s="36"/>
      <c r="T133" s="36"/>
      <c r="U133" s="38"/>
      <c r="V133" s="38"/>
      <c r="W133" s="61"/>
      <c r="X133" s="36"/>
      <c r="Y133" s="61"/>
      <c r="Z133" s="36"/>
      <c r="AA133" s="36"/>
      <c r="AB133" s="36"/>
      <c r="AC133" s="61"/>
      <c r="AD133" s="68"/>
      <c r="AE133" s="69"/>
      <c r="AF133" s="62"/>
      <c r="AG133" s="38">
        <v>2871132644</v>
      </c>
      <c r="AH133" s="87" t="s">
        <v>196</v>
      </c>
      <c r="AM133" s="105"/>
      <c r="AN133" s="105"/>
      <c r="AO133" s="105"/>
      <c r="AP133" s="105"/>
    </row>
  </sheetData>
  <sheetProtection selectLockedCells="1" selectUnlockedCells="1"/>
  <sortState ref="A69:AI105">
    <sortCondition ref="B69:B105"/>
  </sortState>
  <mergeCells count="32">
    <mergeCell ref="G5:G6"/>
    <mergeCell ref="A5:A6"/>
    <mergeCell ref="B5:B6"/>
    <mergeCell ref="C5:C6"/>
    <mergeCell ref="D5:D6"/>
    <mergeCell ref="E5:E6"/>
    <mergeCell ref="F5:F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A111:B111"/>
    <mergeCell ref="AH5:AH6"/>
    <mergeCell ref="A68:B68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1"/>
  <sheetViews>
    <sheetView workbookViewId="0"/>
  </sheetViews>
  <sheetFormatPr baseColWidth="10" defaultColWidth="40.42578125" defaultRowHeight="12.75"/>
  <cols>
    <col min="1" max="1" width="2" bestFit="1" customWidth="1"/>
    <col min="2" max="2" width="4" bestFit="1" customWidth="1"/>
    <col min="3" max="3" width="10" bestFit="1" customWidth="1"/>
    <col min="4" max="4" width="46" customWidth="1"/>
    <col min="5" max="5" width="25.7109375" customWidth="1"/>
    <col min="6" max="6" width="9" bestFit="1" customWidth="1"/>
    <col min="7" max="7" width="12.28515625" bestFit="1" customWidth="1"/>
    <col min="8" max="8" width="14.42578125" bestFit="1" customWidth="1"/>
    <col min="11" max="11" width="12.28515625" bestFit="1" customWidth="1"/>
  </cols>
  <sheetData>
    <row r="1" spans="1:11">
      <c r="A1">
        <v>4</v>
      </c>
      <c r="B1">
        <v>318</v>
      </c>
      <c r="C1">
        <v>436018112</v>
      </c>
      <c r="D1">
        <v>1.26800284847823E+16</v>
      </c>
      <c r="E1">
        <v>13151.48</v>
      </c>
      <c r="F1">
        <v>17102016</v>
      </c>
      <c r="G1" t="s">
        <v>447</v>
      </c>
      <c r="H1" t="s">
        <v>448</v>
      </c>
      <c r="K1" t="s">
        <v>447</v>
      </c>
    </row>
    <row r="2" spans="1:11">
      <c r="A2">
        <v>4</v>
      </c>
      <c r="B2">
        <v>319</v>
      </c>
      <c r="C2">
        <v>436018112</v>
      </c>
      <c r="D2">
        <v>1.26800264851435E+16</v>
      </c>
      <c r="E2">
        <v>1747.39</v>
      </c>
      <c r="F2">
        <v>17102016</v>
      </c>
      <c r="G2" t="s">
        <v>447</v>
      </c>
      <c r="H2" t="s">
        <v>448</v>
      </c>
      <c r="K2" t="s">
        <v>447</v>
      </c>
    </row>
    <row r="3" spans="1:11">
      <c r="A3">
        <v>4</v>
      </c>
      <c r="B3">
        <v>320</v>
      </c>
      <c r="C3">
        <v>436018112</v>
      </c>
      <c r="D3">
        <v>1.26800264851436E+16</v>
      </c>
      <c r="E3">
        <v>30594.73</v>
      </c>
      <c r="F3">
        <v>17102016</v>
      </c>
      <c r="G3" t="s">
        <v>447</v>
      </c>
      <c r="H3" t="s">
        <v>448</v>
      </c>
      <c r="K3" t="s">
        <v>447</v>
      </c>
    </row>
    <row r="4" spans="1:11">
      <c r="A4">
        <v>4</v>
      </c>
      <c r="B4">
        <v>321</v>
      </c>
      <c r="C4">
        <v>436018112</v>
      </c>
      <c r="D4">
        <v>1.26800144466537E+16</v>
      </c>
      <c r="E4">
        <v>2273.4299999999998</v>
      </c>
      <c r="F4">
        <v>17102016</v>
      </c>
      <c r="G4" t="s">
        <v>447</v>
      </c>
      <c r="H4" t="s">
        <v>448</v>
      </c>
      <c r="K4" t="s">
        <v>447</v>
      </c>
    </row>
    <row r="8" spans="1:11">
      <c r="C8" t="s">
        <v>216</v>
      </c>
      <c r="D8" t="s">
        <v>217</v>
      </c>
      <c r="E8">
        <v>24019.21</v>
      </c>
    </row>
    <row r="9" spans="1:11">
      <c r="C9" t="s">
        <v>218</v>
      </c>
      <c r="D9" t="s">
        <v>219</v>
      </c>
      <c r="E9">
        <v>17176.41</v>
      </c>
    </row>
    <row r="10" spans="1:11">
      <c r="C10" t="s">
        <v>231</v>
      </c>
      <c r="D10" t="s">
        <v>232</v>
      </c>
      <c r="E10">
        <v>14784.67</v>
      </c>
    </row>
    <row r="11" spans="1:11">
      <c r="C11" t="s">
        <v>65</v>
      </c>
      <c r="D11" t="s">
        <v>321</v>
      </c>
      <c r="E11">
        <v>802.3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E18"/>
  <sheetViews>
    <sheetView workbookViewId="0">
      <selection activeCell="D18" sqref="D18"/>
    </sheetView>
  </sheetViews>
  <sheetFormatPr baseColWidth="10" defaultRowHeight="12.75"/>
  <cols>
    <col min="1" max="1" width="16.42578125" customWidth="1"/>
    <col min="2" max="2" width="18.85546875" bestFit="1" customWidth="1"/>
    <col min="3" max="3" width="17.28515625" customWidth="1"/>
    <col min="4" max="4" width="30.42578125" bestFit="1" customWidth="1"/>
  </cols>
  <sheetData>
    <row r="2" spans="1:5" ht="18">
      <c r="A2" s="148" t="s">
        <v>443</v>
      </c>
    </row>
    <row r="3" spans="1:5" ht="15">
      <c r="A3" s="150" t="str">
        <f>+SINDICATO!B3</f>
        <v>SEMANA 44</v>
      </c>
    </row>
    <row r="4" spans="1:5">
      <c r="A4" s="161" t="str">
        <f>+SINDICATO!B4</f>
        <v>Periodo 44 al 44 Semanal del 25/10/2017 al 31/10/2017</v>
      </c>
    </row>
    <row r="8" spans="1:5" ht="15">
      <c r="A8" s="170" t="s">
        <v>449</v>
      </c>
      <c r="B8" s="170" t="s">
        <v>450</v>
      </c>
      <c r="C8" s="171" t="s">
        <v>451</v>
      </c>
      <c r="D8" s="170" t="s">
        <v>15</v>
      </c>
    </row>
    <row r="9" spans="1:5" s="162" customFormat="1" ht="15">
      <c r="A9" s="168">
        <v>60590405464</v>
      </c>
      <c r="B9" s="168" t="s">
        <v>452</v>
      </c>
      <c r="C9" s="173">
        <f>+SINDICATO!J11</f>
        <v>1319.7</v>
      </c>
      <c r="D9" s="168" t="str">
        <f>+SINDICATO!B11</f>
        <v>GAYTAN MARTINEZ RAUL</v>
      </c>
      <c r="E9" s="162" t="s">
        <v>468</v>
      </c>
    </row>
    <row r="10" spans="1:5" s="162" customFormat="1" ht="15">
      <c r="A10" s="168">
        <v>60590317373</v>
      </c>
      <c r="B10" s="168" t="s">
        <v>452</v>
      </c>
      <c r="C10" s="173">
        <f>+SINDICATO!J12</f>
        <v>1469.7</v>
      </c>
      <c r="D10" s="168" t="str">
        <f>+SINDICATO!B12</f>
        <v>SANCHEZ DE SANTIAGO RICARDO</v>
      </c>
      <c r="E10" s="162" t="s">
        <v>468</v>
      </c>
    </row>
    <row r="11" spans="1:5" s="162" customFormat="1" ht="15">
      <c r="A11" s="168">
        <v>56708845376</v>
      </c>
      <c r="B11" s="168" t="s">
        <v>452</v>
      </c>
      <c r="C11" s="173">
        <f>+SINDICATO!J13</f>
        <v>1890</v>
      </c>
      <c r="D11" s="168" t="str">
        <f>+SINDICATO!B13</f>
        <v>FERRER GONZALEZ MARIA ELENA</v>
      </c>
      <c r="E11" s="189" t="s">
        <v>468</v>
      </c>
    </row>
    <row r="12" spans="1:5" s="162" customFormat="1" ht="15">
      <c r="A12" s="168">
        <v>60590314454</v>
      </c>
      <c r="B12" s="168" t="s">
        <v>452</v>
      </c>
      <c r="C12" s="173">
        <f>+SINDICATO!J14</f>
        <v>843.75</v>
      </c>
      <c r="D12" s="168" t="str">
        <f>+SINDICATO!B14</f>
        <v>GUZMAN NAVARRO EDUARDO</v>
      </c>
      <c r="E12" s="189" t="s">
        <v>468</v>
      </c>
    </row>
    <row r="13" spans="1:5" s="162" customFormat="1" ht="15">
      <c r="A13" s="168">
        <v>60590324373</v>
      </c>
      <c r="B13" s="168" t="s">
        <v>472</v>
      </c>
      <c r="C13" s="173">
        <f>+SINDICATO!J15</f>
        <v>1710</v>
      </c>
      <c r="D13" s="168" t="str">
        <f>+SINDICATO!B15</f>
        <v>BECERRA JIMENEZ ALEJANDRO BONIFACIO</v>
      </c>
      <c r="E13" s="189" t="s">
        <v>468</v>
      </c>
    </row>
    <row r="14" spans="1:5" s="162" customFormat="1" ht="15">
      <c r="A14" s="168"/>
      <c r="B14" s="168"/>
      <c r="C14" s="173"/>
      <c r="D14" s="168"/>
      <c r="E14" s="189"/>
    </row>
    <row r="15" spans="1:5" ht="15">
      <c r="A15" s="169" t="s">
        <v>453</v>
      </c>
      <c r="B15" s="169"/>
      <c r="C15" s="172">
        <f>SUM(C9:C13)</f>
        <v>7233.15</v>
      </c>
      <c r="D15" s="169" t="s">
        <v>469</v>
      </c>
    </row>
    <row r="16" spans="1:5" s="162" customFormat="1" ht="15">
      <c r="A16" s="169"/>
      <c r="B16" s="169"/>
      <c r="C16" s="172"/>
      <c r="D16" s="169"/>
    </row>
    <row r="18" spans="1:4" ht="18.75">
      <c r="A18" s="174" t="s">
        <v>466</v>
      </c>
      <c r="B18" s="174"/>
      <c r="C18" s="175">
        <f>+C15</f>
        <v>7233.15</v>
      </c>
      <c r="D18" s="174" t="s">
        <v>469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B4" sqref="B4"/>
    </sheetView>
  </sheetViews>
  <sheetFormatPr baseColWidth="10" defaultRowHeight="12.75"/>
  <sheetData>
    <row r="1" spans="1:8" ht="15">
      <c r="A1" s="176" t="s">
        <v>455</v>
      </c>
      <c r="B1" s="176"/>
      <c r="C1" s="177"/>
      <c r="D1" s="178"/>
      <c r="E1" s="178"/>
      <c r="F1" s="179"/>
      <c r="G1" s="179"/>
      <c r="H1" s="162"/>
    </row>
    <row r="2" spans="1:8" ht="15">
      <c r="A2" s="176" t="s">
        <v>475</v>
      </c>
      <c r="B2" s="176"/>
      <c r="C2" s="177"/>
      <c r="D2" s="178"/>
      <c r="E2" s="178"/>
      <c r="F2" s="180" t="s">
        <v>28</v>
      </c>
      <c r="G2" s="179"/>
      <c r="H2" s="162"/>
    </row>
    <row r="3" spans="1:8" ht="15">
      <c r="A3" s="176" t="s">
        <v>456</v>
      </c>
      <c r="B3" s="181" t="s">
        <v>476</v>
      </c>
      <c r="C3" s="177"/>
      <c r="D3" s="178"/>
      <c r="E3" s="178"/>
      <c r="F3" s="179"/>
      <c r="G3" s="179"/>
      <c r="H3" s="162"/>
    </row>
    <row r="4" spans="1:8" ht="15">
      <c r="A4" s="177"/>
      <c r="B4" s="177"/>
      <c r="C4" s="177"/>
      <c r="D4" s="178"/>
      <c r="E4" s="178"/>
      <c r="F4" s="179"/>
      <c r="G4" s="179"/>
      <c r="H4" s="162"/>
    </row>
    <row r="5" spans="1:8" ht="15">
      <c r="A5" s="177" t="s">
        <v>135</v>
      </c>
      <c r="B5" s="177" t="s">
        <v>457</v>
      </c>
      <c r="C5" s="177"/>
      <c r="D5" s="178"/>
      <c r="E5" s="178"/>
      <c r="F5" s="179"/>
      <c r="G5" s="179"/>
      <c r="H5" s="162"/>
    </row>
    <row r="6" spans="1:8" ht="15">
      <c r="A6" s="178" t="s">
        <v>458</v>
      </c>
      <c r="B6" s="182">
        <v>0</v>
      </c>
      <c r="C6" s="178"/>
      <c r="D6" s="178"/>
      <c r="E6" s="178"/>
      <c r="F6" s="179"/>
      <c r="G6" s="179"/>
      <c r="H6" s="162"/>
    </row>
    <row r="7" spans="1:8" ht="15">
      <c r="A7" s="178" t="s">
        <v>459</v>
      </c>
      <c r="B7" s="182">
        <v>0</v>
      </c>
      <c r="C7" s="178"/>
      <c r="D7" s="178"/>
      <c r="E7" s="178"/>
      <c r="F7" s="179"/>
      <c r="G7" s="179"/>
      <c r="H7" s="162"/>
    </row>
    <row r="8" spans="1:8" ht="15">
      <c r="A8" s="178" t="s">
        <v>460</v>
      </c>
      <c r="B8" s="182">
        <v>0</v>
      </c>
      <c r="C8" s="178"/>
      <c r="D8" s="178"/>
      <c r="E8" s="178"/>
      <c r="F8" s="179"/>
      <c r="G8" s="179"/>
      <c r="H8" s="162"/>
    </row>
    <row r="9" spans="1:8" ht="15">
      <c r="A9" s="178" t="s">
        <v>461</v>
      </c>
      <c r="B9" s="190">
        <f>+FACTURACION!E11+FACTURACION!E13+FACTURACION!E15</f>
        <v>5633</v>
      </c>
      <c r="C9" s="178"/>
      <c r="D9" s="178"/>
      <c r="E9" s="178"/>
      <c r="F9" s="179"/>
      <c r="G9" s="179"/>
      <c r="H9" s="162"/>
    </row>
    <row r="10" spans="1:8" ht="15">
      <c r="A10" s="178" t="s">
        <v>462</v>
      </c>
      <c r="B10" s="182">
        <v>0</v>
      </c>
      <c r="C10" s="178"/>
      <c r="D10" s="178"/>
      <c r="E10" s="178"/>
      <c r="F10" s="179"/>
      <c r="G10" s="179"/>
      <c r="H10" s="162"/>
    </row>
    <row r="11" spans="1:8" ht="15">
      <c r="A11" s="178" t="s">
        <v>463</v>
      </c>
      <c r="B11" s="182">
        <f>+FACTURACION!E12+FACTURACION!E14</f>
        <v>2570.5</v>
      </c>
      <c r="C11" s="178"/>
      <c r="D11" s="178"/>
      <c r="E11" s="178"/>
      <c r="F11" s="179"/>
      <c r="G11" s="179"/>
      <c r="H11" s="162"/>
    </row>
    <row r="12" spans="1:8" ht="15">
      <c r="A12" s="178" t="s">
        <v>464</v>
      </c>
      <c r="B12" s="183">
        <v>0</v>
      </c>
      <c r="C12" s="178"/>
      <c r="D12" s="178"/>
      <c r="E12" s="178"/>
      <c r="F12" s="179"/>
      <c r="G12" s="179"/>
      <c r="H12" s="162"/>
    </row>
    <row r="13" spans="1:8" ht="15.75" thickBot="1">
      <c r="A13" s="178" t="s">
        <v>465</v>
      </c>
      <c r="B13" s="184">
        <v>0</v>
      </c>
      <c r="C13" s="178"/>
      <c r="D13" s="178"/>
      <c r="E13" s="178"/>
      <c r="F13" s="179"/>
      <c r="G13" s="179"/>
      <c r="H13" s="162"/>
    </row>
    <row r="14" spans="1:8" ht="15">
      <c r="A14" s="178"/>
      <c r="B14" s="185">
        <f>SUM(B6:B13)</f>
        <v>8203.5</v>
      </c>
      <c r="C14" s="178"/>
      <c r="D14" s="185"/>
      <c r="E14" s="178"/>
      <c r="F14" s="179"/>
      <c r="G14" s="179"/>
      <c r="H14" s="162"/>
    </row>
    <row r="15" spans="1:8" ht="15.75" thickBot="1">
      <c r="A15" s="178"/>
      <c r="B15" s="186">
        <f>B14*0.16</f>
        <v>1312.56</v>
      </c>
      <c r="C15" s="178"/>
      <c r="D15" s="179"/>
      <c r="E15" s="178"/>
      <c r="F15" s="179"/>
      <c r="G15" s="179"/>
      <c r="H15" s="162"/>
    </row>
    <row r="16" spans="1:8" ht="15.75" thickTop="1">
      <c r="A16" s="178"/>
      <c r="B16" s="187">
        <f>+B14+B15</f>
        <v>9516.06</v>
      </c>
      <c r="C16" s="178"/>
      <c r="D16" s="187"/>
      <c r="E16" s="178"/>
      <c r="F16" s="179"/>
      <c r="G16" s="179"/>
      <c r="H16" s="162"/>
    </row>
    <row r="17" spans="1:8" ht="15">
      <c r="A17" s="178"/>
      <c r="B17" s="182">
        <f>+FACTURACION!G17</f>
        <v>9516.06</v>
      </c>
      <c r="C17" s="178"/>
      <c r="D17" s="182"/>
      <c r="E17" s="178"/>
      <c r="F17" s="179"/>
      <c r="G17" s="179"/>
      <c r="H17" s="162"/>
    </row>
    <row r="18" spans="1:8" ht="15">
      <c r="A18" s="178"/>
      <c r="B18" s="182">
        <f>+B16-B17</f>
        <v>0</v>
      </c>
      <c r="C18" s="178"/>
      <c r="D18" s="182"/>
      <c r="E18" s="178"/>
      <c r="F18" s="179"/>
      <c r="G18" s="179"/>
      <c r="H18" s="162"/>
    </row>
    <row r="19" spans="1:8" ht="15">
      <c r="A19" s="178"/>
      <c r="B19" s="182"/>
      <c r="C19" s="178"/>
      <c r="D19" s="178"/>
      <c r="E19" s="178"/>
      <c r="F19" s="179"/>
      <c r="G19" s="179"/>
      <c r="H19" s="162"/>
    </row>
    <row r="20" spans="1:8">
      <c r="A20" s="178"/>
      <c r="B20" s="178"/>
      <c r="C20" s="178"/>
      <c r="D20" s="178"/>
      <c r="E20" s="178"/>
      <c r="F20" s="179"/>
      <c r="G20" s="179"/>
      <c r="H20" s="162"/>
    </row>
    <row r="21" spans="1:8">
      <c r="A21" s="178"/>
      <c r="B21" s="178"/>
      <c r="C21" s="178"/>
      <c r="D21" s="178"/>
      <c r="E21" s="178"/>
      <c r="F21" s="179"/>
      <c r="G21" s="179"/>
      <c r="H21" s="162"/>
    </row>
    <row r="22" spans="1:8">
      <c r="A22" s="178"/>
      <c r="B22" s="178"/>
      <c r="C22" s="178"/>
      <c r="D22" s="178"/>
      <c r="E22" s="178"/>
      <c r="F22" s="179"/>
      <c r="G22" s="179"/>
      <c r="H22" s="162"/>
    </row>
    <row r="23" spans="1:8">
      <c r="A23" s="162"/>
      <c r="B23" s="162"/>
      <c r="C23" s="162"/>
      <c r="D23" s="162"/>
      <c r="E23" s="162"/>
      <c r="F23" s="162"/>
      <c r="G23" s="162"/>
      <c r="H23" s="162"/>
    </row>
    <row r="24" spans="1:8">
      <c r="A24" s="162"/>
      <c r="B24" s="162"/>
      <c r="C24" s="162"/>
      <c r="D24" s="162"/>
      <c r="E24" s="162"/>
      <c r="F24" s="162"/>
      <c r="G24" s="162"/>
      <c r="H24" s="16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FACTURACION</vt:lpstr>
      <vt:lpstr>SINDICATO</vt:lpstr>
      <vt:lpstr>FORMATO NOMINA</vt:lpstr>
      <vt:lpstr>Hoja1</vt:lpstr>
      <vt:lpstr>Hoja2</vt:lpstr>
      <vt:lpstr>Hoja3</vt:lpstr>
      <vt:lpstr>BANCOS</vt:lpstr>
      <vt:lpstr>POLIZA</vt:lpstr>
      <vt:lpstr>FACTURACION!Área_de_impresión</vt:lpstr>
      <vt:lpstr>SINDICATO!Área_de_impresión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2017-06-03T16:19:09Z</cp:lastPrinted>
  <dcterms:created xsi:type="dcterms:W3CDTF">2015-07-23T15:19:36Z</dcterms:created>
  <dcterms:modified xsi:type="dcterms:W3CDTF">2017-11-03T17:00:27Z</dcterms:modified>
</cp:coreProperties>
</file>