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10"/>
  </bookViews>
  <sheets>
    <sheet name="FACTURA" sheetId="7" r:id="rId1"/>
    <sheet name="FISCAL" sheetId="6" r:id="rId2"/>
    <sheet name="FISCAL (2)" sheetId="13" r:id="rId3"/>
    <sheet name="SINDICATO" sheetId="8" r:id="rId4"/>
    <sheet name="FORMATO NOMINA" sheetId="4" state="hidden" r:id="rId5"/>
    <sheet name="Hoja1" sheetId="5" state="hidden" r:id="rId6"/>
    <sheet name="Hoja2" sheetId="9" state="hidden" r:id="rId7"/>
    <sheet name="Hoja3" sheetId="10" state="hidden" r:id="rId8"/>
    <sheet name="LAYOUT INGENIERIA" sheetId="11" r:id="rId9"/>
    <sheet name="Hoja4" sheetId="12" r:id="rId10"/>
    <sheet name="POLIZA" sheetId="14" r:id="rId11"/>
  </sheets>
  <definedNames>
    <definedName name="_xlnm._FilterDatabase" localSheetId="0" hidden="1">FACTURA!$A$10:$BH$72</definedName>
    <definedName name="_xlnm._FilterDatabase" localSheetId="4" hidden="1">'FORMATO NOMINA'!$A$5:$AH$64</definedName>
    <definedName name="_xlnm.Print_Area" localSheetId="1">FISCAL!$C$1:$Y$124</definedName>
    <definedName name="_xlnm.Print_Area" localSheetId="2">'FISCAL (2)'!$A$1:$T$123</definedName>
    <definedName name="_xlnm.Print_Area" localSheetId="8">'LAYOUT INGENIERIA'!$A$1:$E$107</definedName>
    <definedName name="_xlnm.Print_Area" localSheetId="3">SINDICATO!$A$1:$J$14</definedName>
    <definedName name="_xlnm.Print_Titles" localSheetId="1">FISCAL!$1:$8</definedName>
    <definedName name="_xlnm.Print_Titles" localSheetId="2">'FISCAL (2)'!$1:$8</definedName>
  </definedNames>
  <calcPr calcId="124519"/>
</workbook>
</file>

<file path=xl/calcChain.xml><?xml version="1.0" encoding="utf-8"?>
<calcChain xmlns="http://schemas.openxmlformats.org/spreadsheetml/2006/main">
  <c r="B6" i="14"/>
  <c r="B14" s="1"/>
  <c r="B37"/>
  <c r="B38" l="1"/>
  <c r="B39" s="1"/>
  <c r="B41" s="1"/>
  <c r="B15"/>
  <c r="B16" s="1"/>
  <c r="B18" s="1"/>
  <c r="T122" i="6"/>
  <c r="T74"/>
  <c r="T119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77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11"/>
  <c r="G119" l="1"/>
  <c r="G74"/>
  <c r="K78" i="7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77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11"/>
  <c r="H78" i="6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I107" s="1"/>
  <c r="H108"/>
  <c r="H109"/>
  <c r="H110"/>
  <c r="H111"/>
  <c r="H112"/>
  <c r="H113"/>
  <c r="H114"/>
  <c r="H115"/>
  <c r="H116"/>
  <c r="H117"/>
  <c r="H77"/>
  <c r="H12"/>
  <c r="I12" s="1"/>
  <c r="C12" i="7" s="1"/>
  <c r="H13" i="6"/>
  <c r="I13" s="1"/>
  <c r="C13" i="7" s="1"/>
  <c r="H14" i="6"/>
  <c r="I14" s="1"/>
  <c r="C14" i="7" s="1"/>
  <c r="H15" i="6"/>
  <c r="I15" s="1"/>
  <c r="C15" i="7" s="1"/>
  <c r="H16" i="6"/>
  <c r="I16" s="1"/>
  <c r="C16" i="7" s="1"/>
  <c r="H17" i="6"/>
  <c r="I17" s="1"/>
  <c r="C17" i="7" s="1"/>
  <c r="H18" i="6"/>
  <c r="I18" s="1"/>
  <c r="C18" i="7" s="1"/>
  <c r="H19" i="6"/>
  <c r="I19" s="1"/>
  <c r="C19" i="7" s="1"/>
  <c r="H20" i="6"/>
  <c r="I20" s="1"/>
  <c r="V20" s="1"/>
  <c r="H21"/>
  <c r="I21" s="1"/>
  <c r="C21" i="7" s="1"/>
  <c r="H22" i="6"/>
  <c r="I22" s="1"/>
  <c r="C22" i="7" s="1"/>
  <c r="H23" i="6"/>
  <c r="I23" s="1"/>
  <c r="C23" i="7" s="1"/>
  <c r="H24" i="6"/>
  <c r="I24" s="1"/>
  <c r="C24" i="7" s="1"/>
  <c r="H25" i="6"/>
  <c r="I25" s="1"/>
  <c r="C25" i="7" s="1"/>
  <c r="H26" i="6"/>
  <c r="I26" s="1"/>
  <c r="C26" i="7" s="1"/>
  <c r="H27" i="6"/>
  <c r="I27" s="1"/>
  <c r="C27" i="7" s="1"/>
  <c r="H28" i="6"/>
  <c r="I28" s="1"/>
  <c r="C28" i="7" s="1"/>
  <c r="H29" i="6"/>
  <c r="I29" s="1"/>
  <c r="C29" i="7" s="1"/>
  <c r="H30" i="6"/>
  <c r="I30" s="1"/>
  <c r="C30" i="7" s="1"/>
  <c r="H31" i="6"/>
  <c r="I31" s="1"/>
  <c r="C31" i="7" s="1"/>
  <c r="H32" i="6"/>
  <c r="I32" s="1"/>
  <c r="C32" i="7" s="1"/>
  <c r="H33" i="6"/>
  <c r="I33" s="1"/>
  <c r="C33" i="7" s="1"/>
  <c r="H34" i="6"/>
  <c r="I34" s="1"/>
  <c r="C34" i="7" s="1"/>
  <c r="H35" i="6"/>
  <c r="I35" s="1"/>
  <c r="C35" i="7" s="1"/>
  <c r="H36" i="6"/>
  <c r="I36" s="1"/>
  <c r="C36" i="7" s="1"/>
  <c r="H37" i="6"/>
  <c r="I37" s="1"/>
  <c r="C37" i="7" s="1"/>
  <c r="H38" i="6"/>
  <c r="I38" s="1"/>
  <c r="C38" i="7" s="1"/>
  <c r="H39" i="6"/>
  <c r="I39" s="1"/>
  <c r="C39" i="7" s="1"/>
  <c r="H40" i="6"/>
  <c r="I40" s="1"/>
  <c r="C40" i="7" s="1"/>
  <c r="H41" i="6"/>
  <c r="I41" s="1"/>
  <c r="C41" i="7" s="1"/>
  <c r="H42" i="6"/>
  <c r="I42" s="1"/>
  <c r="C42" i="7" s="1"/>
  <c r="H43" i="6"/>
  <c r="I43" s="1"/>
  <c r="C43" i="7" s="1"/>
  <c r="H44" i="6"/>
  <c r="I44" s="1"/>
  <c r="C44" i="7" s="1"/>
  <c r="H45" i="6"/>
  <c r="I45" s="1"/>
  <c r="C45" i="7" s="1"/>
  <c r="H46" i="6"/>
  <c r="I46" s="1"/>
  <c r="C46" i="7" s="1"/>
  <c r="H47" i="6"/>
  <c r="I47" s="1"/>
  <c r="C47" i="7" s="1"/>
  <c r="H48" i="6"/>
  <c r="I48" s="1"/>
  <c r="C48" i="7" s="1"/>
  <c r="H49" i="6"/>
  <c r="I49" s="1"/>
  <c r="C49" i="7" s="1"/>
  <c r="H50" i="6"/>
  <c r="I50" s="1"/>
  <c r="C50" i="7" s="1"/>
  <c r="H51" i="6"/>
  <c r="I51" s="1"/>
  <c r="C51" i="7" s="1"/>
  <c r="H52" i="6"/>
  <c r="I52" s="1"/>
  <c r="C52" i="7" s="1"/>
  <c r="H53" i="6"/>
  <c r="I53" s="1"/>
  <c r="C53" i="7" s="1"/>
  <c r="H54" i="6"/>
  <c r="I54" s="1"/>
  <c r="C54" i="7" s="1"/>
  <c r="H55" i="6"/>
  <c r="I55" s="1"/>
  <c r="C55" i="7" s="1"/>
  <c r="H56" i="6"/>
  <c r="I56" s="1"/>
  <c r="C56" i="7" s="1"/>
  <c r="H57" i="6"/>
  <c r="I57" s="1"/>
  <c r="C57" i="7" s="1"/>
  <c r="H58" i="6"/>
  <c r="I58" s="1"/>
  <c r="C58" i="7" s="1"/>
  <c r="H59" i="6"/>
  <c r="I59" s="1"/>
  <c r="C59" i="7" s="1"/>
  <c r="H60" i="6"/>
  <c r="I60" s="1"/>
  <c r="C60" i="7" s="1"/>
  <c r="H61" i="6"/>
  <c r="I61" s="1"/>
  <c r="C61" i="7" s="1"/>
  <c r="H62" i="6"/>
  <c r="I62" s="1"/>
  <c r="C62" i="7" s="1"/>
  <c r="H63" i="6"/>
  <c r="I63" s="1"/>
  <c r="C63" i="7" s="1"/>
  <c r="H64" i="6"/>
  <c r="I64" s="1"/>
  <c r="C64" i="7" s="1"/>
  <c r="H65" i="6"/>
  <c r="I65" s="1"/>
  <c r="C65" i="7" s="1"/>
  <c r="H66" i="6"/>
  <c r="I66" s="1"/>
  <c r="C66" i="7" s="1"/>
  <c r="H67" i="6"/>
  <c r="I67" s="1"/>
  <c r="C67" i="7" s="1"/>
  <c r="H68" i="6"/>
  <c r="I68" s="1"/>
  <c r="C68" i="7" s="1"/>
  <c r="H69" i="6"/>
  <c r="I69" s="1"/>
  <c r="C69" i="7" s="1"/>
  <c r="H70" i="6"/>
  <c r="I70" s="1"/>
  <c r="C70" i="7" s="1"/>
  <c r="H71" i="6"/>
  <c r="I71" s="1"/>
  <c r="C71" i="7" s="1"/>
  <c r="H72" i="6"/>
  <c r="I72" s="1"/>
  <c r="C72" i="7" s="1"/>
  <c r="H11" i="6"/>
  <c r="U119"/>
  <c r="U74"/>
  <c r="Q116"/>
  <c r="Q11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77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11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77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11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77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12"/>
  <c r="S13"/>
  <c r="S14"/>
  <c r="S15"/>
  <c r="S16"/>
  <c r="S17"/>
  <c r="S18"/>
  <c r="S19"/>
  <c r="S20"/>
  <c r="S21"/>
  <c r="S22"/>
  <c r="S23"/>
  <c r="S24"/>
  <c r="S25"/>
  <c r="S11"/>
  <c r="N119"/>
  <c r="N74"/>
  <c r="O78"/>
  <c r="P78"/>
  <c r="O79"/>
  <c r="P79"/>
  <c r="O80"/>
  <c r="P80"/>
  <c r="O81"/>
  <c r="P81"/>
  <c r="O82"/>
  <c r="P82"/>
  <c r="O83"/>
  <c r="P83"/>
  <c r="O84"/>
  <c r="P84"/>
  <c r="O85"/>
  <c r="P85"/>
  <c r="O86"/>
  <c r="P86"/>
  <c r="O87"/>
  <c r="P87"/>
  <c r="O88"/>
  <c r="P88"/>
  <c r="O89"/>
  <c r="P89"/>
  <c r="O90"/>
  <c r="P90"/>
  <c r="O91"/>
  <c r="P91"/>
  <c r="O92"/>
  <c r="P92"/>
  <c r="O93"/>
  <c r="P93"/>
  <c r="O94"/>
  <c r="P94"/>
  <c r="O95"/>
  <c r="P95"/>
  <c r="O96"/>
  <c r="P96"/>
  <c r="O97"/>
  <c r="P97"/>
  <c r="O98"/>
  <c r="P98"/>
  <c r="O99"/>
  <c r="P99"/>
  <c r="O100"/>
  <c r="P100"/>
  <c r="O101"/>
  <c r="P101"/>
  <c r="O102"/>
  <c r="P102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3"/>
  <c r="P113"/>
  <c r="O114"/>
  <c r="P114"/>
  <c r="O115"/>
  <c r="P115"/>
  <c r="O116"/>
  <c r="P116"/>
  <c r="O117"/>
  <c r="P117"/>
  <c r="P77"/>
  <c r="O77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11"/>
  <c r="H12" i="8"/>
  <c r="H13"/>
  <c r="H14"/>
  <c r="H11"/>
  <c r="C13"/>
  <c r="E13" s="1"/>
  <c r="C11"/>
  <c r="Z122" i="7"/>
  <c r="D122" s="1"/>
  <c r="P122" s="1"/>
  <c r="Q122" s="1"/>
  <c r="R122" s="1"/>
  <c r="Z124"/>
  <c r="D124" s="1"/>
  <c r="P124" s="1"/>
  <c r="Q124" s="1"/>
  <c r="R124" s="1"/>
  <c r="D123"/>
  <c r="P123" s="1"/>
  <c r="Q123" s="1"/>
  <c r="R123" s="1"/>
  <c r="D121"/>
  <c r="P121" s="1"/>
  <c r="G122" i="6" l="1"/>
  <c r="C20" i="7"/>
  <c r="X114" i="6"/>
  <c r="X106"/>
  <c r="X94"/>
  <c r="X82"/>
  <c r="X110"/>
  <c r="X102"/>
  <c r="X98"/>
  <c r="X90"/>
  <c r="X86"/>
  <c r="X78"/>
  <c r="X71"/>
  <c r="Y71" s="1"/>
  <c r="X63"/>
  <c r="Y63" s="1"/>
  <c r="X55"/>
  <c r="Y55" s="1"/>
  <c r="X47"/>
  <c r="Y47" s="1"/>
  <c r="X39"/>
  <c r="Y39" s="1"/>
  <c r="X31"/>
  <c r="Y31" s="1"/>
  <c r="X23"/>
  <c r="Y23" s="1"/>
  <c r="X15"/>
  <c r="Y15" s="1"/>
  <c r="X70"/>
  <c r="Y70" s="1"/>
  <c r="X62"/>
  <c r="Y62" s="1"/>
  <c r="X54"/>
  <c r="Y54" s="1"/>
  <c r="X46"/>
  <c r="Y46" s="1"/>
  <c r="X38"/>
  <c r="Y38" s="1"/>
  <c r="X34"/>
  <c r="Y34" s="1"/>
  <c r="X26"/>
  <c r="Y26" s="1"/>
  <c r="X18"/>
  <c r="Y18" s="1"/>
  <c r="X72"/>
  <c r="Y72" s="1"/>
  <c r="X64"/>
  <c r="Y64" s="1"/>
  <c r="X56"/>
  <c r="Y56" s="1"/>
  <c r="X48"/>
  <c r="Y48" s="1"/>
  <c r="X77"/>
  <c r="X116"/>
  <c r="X112"/>
  <c r="X108"/>
  <c r="X104"/>
  <c r="X100"/>
  <c r="X96"/>
  <c r="X92"/>
  <c r="X88"/>
  <c r="X84"/>
  <c r="X80"/>
  <c r="X67"/>
  <c r="Y67" s="1"/>
  <c r="X59"/>
  <c r="Y59" s="1"/>
  <c r="X51"/>
  <c r="Y51" s="1"/>
  <c r="X43"/>
  <c r="Y43" s="1"/>
  <c r="X35"/>
  <c r="Y35" s="1"/>
  <c r="X27"/>
  <c r="Y27" s="1"/>
  <c r="X19"/>
  <c r="Y19" s="1"/>
  <c r="X66"/>
  <c r="Y66" s="1"/>
  <c r="X58"/>
  <c r="Y58" s="1"/>
  <c r="X50"/>
  <c r="Y50" s="1"/>
  <c r="X42"/>
  <c r="Y42" s="1"/>
  <c r="X30"/>
  <c r="Y30" s="1"/>
  <c r="X22"/>
  <c r="Y22" s="1"/>
  <c r="X14"/>
  <c r="Y14" s="1"/>
  <c r="X68"/>
  <c r="Y68" s="1"/>
  <c r="X60"/>
  <c r="Y60" s="1"/>
  <c r="X52"/>
  <c r="Y52" s="1"/>
  <c r="X44"/>
  <c r="Y44" s="1"/>
  <c r="X40"/>
  <c r="Y40" s="1"/>
  <c r="X36"/>
  <c r="Y36" s="1"/>
  <c r="X32"/>
  <c r="X28"/>
  <c r="Y28" s="1"/>
  <c r="X20"/>
  <c r="Y20" s="1"/>
  <c r="X16"/>
  <c r="Y16" s="1"/>
  <c r="X12"/>
  <c r="Y12" s="1"/>
  <c r="X117"/>
  <c r="X115"/>
  <c r="X113"/>
  <c r="X111"/>
  <c r="X109"/>
  <c r="X107"/>
  <c r="X105"/>
  <c r="X103"/>
  <c r="X101"/>
  <c r="X99"/>
  <c r="X97"/>
  <c r="X95"/>
  <c r="X93"/>
  <c r="X91"/>
  <c r="X89"/>
  <c r="X87"/>
  <c r="X85"/>
  <c r="X83"/>
  <c r="X81"/>
  <c r="X79"/>
  <c r="X11"/>
  <c r="X69"/>
  <c r="Y69" s="1"/>
  <c r="X65"/>
  <c r="Y65" s="1"/>
  <c r="X61"/>
  <c r="Y61" s="1"/>
  <c r="X57"/>
  <c r="Y57" s="1"/>
  <c r="X53"/>
  <c r="Y53" s="1"/>
  <c r="X49"/>
  <c r="Y49" s="1"/>
  <c r="X45"/>
  <c r="Y45" s="1"/>
  <c r="X41"/>
  <c r="Y41" s="1"/>
  <c r="X37"/>
  <c r="Y37" s="1"/>
  <c r="X33"/>
  <c r="Y33" s="1"/>
  <c r="X29"/>
  <c r="Y29" s="1"/>
  <c r="X25"/>
  <c r="Y25" s="1"/>
  <c r="X21"/>
  <c r="Y21" s="1"/>
  <c r="X17"/>
  <c r="Y17" s="1"/>
  <c r="X13"/>
  <c r="Y13" s="1"/>
  <c r="F13" i="8"/>
  <c r="I13" s="1"/>
  <c r="J13" s="1"/>
  <c r="C12"/>
  <c r="E12" s="1"/>
  <c r="C14"/>
  <c r="E14" s="1"/>
  <c r="Y32" i="6"/>
  <c r="U122"/>
  <c r="N122"/>
  <c r="Q121" i="7"/>
  <c r="R121" s="1"/>
  <c r="X119" i="6" l="1"/>
  <c r="F14" i="8"/>
  <c r="I14" s="1"/>
  <c r="J14" s="1"/>
  <c r="F12"/>
  <c r="I12" s="1"/>
  <c r="J12" s="1"/>
  <c r="D126" i="7" l="1"/>
  <c r="E126"/>
  <c r="F126"/>
  <c r="O126"/>
  <c r="P78"/>
  <c r="Q78" s="1"/>
  <c r="R78" s="1"/>
  <c r="P79"/>
  <c r="Q79" s="1"/>
  <c r="P80"/>
  <c r="Q80" s="1"/>
  <c r="P81"/>
  <c r="Q81" s="1"/>
  <c r="R81" s="1"/>
  <c r="P82"/>
  <c r="Q82" s="1"/>
  <c r="R82" s="1"/>
  <c r="P83"/>
  <c r="Q83" s="1"/>
  <c r="P84"/>
  <c r="Q84" s="1"/>
  <c r="P85"/>
  <c r="P86"/>
  <c r="Q86" s="1"/>
  <c r="R86" s="1"/>
  <c r="P87"/>
  <c r="Q87" s="1"/>
  <c r="P88"/>
  <c r="Q88" s="1"/>
  <c r="P89"/>
  <c r="Q89" s="1"/>
  <c r="P90"/>
  <c r="Q90" s="1"/>
  <c r="R90" s="1"/>
  <c r="P91"/>
  <c r="Q91" s="1"/>
  <c r="P92"/>
  <c r="P93"/>
  <c r="Q93" s="1"/>
  <c r="R93" s="1"/>
  <c r="P94"/>
  <c r="Q94" s="1"/>
  <c r="R94" s="1"/>
  <c r="P95"/>
  <c r="Q95" s="1"/>
  <c r="P96"/>
  <c r="Q96" s="1"/>
  <c r="P97"/>
  <c r="Q97" s="1"/>
  <c r="P98"/>
  <c r="Q98" s="1"/>
  <c r="R98" s="1"/>
  <c r="P99"/>
  <c r="Q99" s="1"/>
  <c r="P100"/>
  <c r="Q100" s="1"/>
  <c r="P101"/>
  <c r="P102"/>
  <c r="Q102" s="1"/>
  <c r="R102" s="1"/>
  <c r="P103"/>
  <c r="Q103" s="1"/>
  <c r="P104"/>
  <c r="Q104" s="1"/>
  <c r="P105"/>
  <c r="Q105" s="1"/>
  <c r="P106"/>
  <c r="Q106" s="1"/>
  <c r="R106" s="1"/>
  <c r="P107"/>
  <c r="Q107" s="1"/>
  <c r="P108"/>
  <c r="P109"/>
  <c r="Q109"/>
  <c r="P110"/>
  <c r="Q110" s="1"/>
  <c r="R110" s="1"/>
  <c r="P111"/>
  <c r="Q111" s="1"/>
  <c r="P112"/>
  <c r="Q112" s="1"/>
  <c r="P113"/>
  <c r="Q113" s="1"/>
  <c r="R113" s="1"/>
  <c r="P114"/>
  <c r="Q114" s="1"/>
  <c r="R114" s="1"/>
  <c r="P115"/>
  <c r="Q115" s="1"/>
  <c r="P116"/>
  <c r="Q116" s="1"/>
  <c r="P11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P12"/>
  <c r="Q12" s="1"/>
  <c r="R12" s="1"/>
  <c r="P13"/>
  <c r="Q13" s="1"/>
  <c r="P14"/>
  <c r="Q14" s="1"/>
  <c r="P15"/>
  <c r="P16"/>
  <c r="Q16" s="1"/>
  <c r="R16" s="1"/>
  <c r="P17"/>
  <c r="Q17" s="1"/>
  <c r="P18"/>
  <c r="Q18" s="1"/>
  <c r="P19"/>
  <c r="P20"/>
  <c r="Q20" s="1"/>
  <c r="R20" s="1"/>
  <c r="P21"/>
  <c r="Q21" s="1"/>
  <c r="P22"/>
  <c r="P23"/>
  <c r="P24"/>
  <c r="Q24" s="1"/>
  <c r="R24" s="1"/>
  <c r="P25"/>
  <c r="Q25" s="1"/>
  <c r="P26"/>
  <c r="Q26" s="1"/>
  <c r="P27"/>
  <c r="Q27" s="1"/>
  <c r="P28"/>
  <c r="Q28" s="1"/>
  <c r="R28" s="1"/>
  <c r="P29"/>
  <c r="Q29" s="1"/>
  <c r="P30"/>
  <c r="Q30" s="1"/>
  <c r="P31"/>
  <c r="P32"/>
  <c r="Q32" s="1"/>
  <c r="R32" s="1"/>
  <c r="P33"/>
  <c r="Q33" s="1"/>
  <c r="P34"/>
  <c r="Q34" s="1"/>
  <c r="P35"/>
  <c r="Q35" s="1"/>
  <c r="P36"/>
  <c r="Q36" s="1"/>
  <c r="R36" s="1"/>
  <c r="P37"/>
  <c r="Q37" s="1"/>
  <c r="P38"/>
  <c r="P39"/>
  <c r="Q39" s="1"/>
  <c r="R39" s="1"/>
  <c r="P40"/>
  <c r="Q40" s="1"/>
  <c r="R40" s="1"/>
  <c r="P41"/>
  <c r="Q41" s="1"/>
  <c r="P42"/>
  <c r="Q42" s="1"/>
  <c r="P43"/>
  <c r="Q43" s="1"/>
  <c r="R43" s="1"/>
  <c r="P44"/>
  <c r="Q44" s="1"/>
  <c r="R44" s="1"/>
  <c r="P45"/>
  <c r="Q45" s="1"/>
  <c r="P46"/>
  <c r="Q46" s="1"/>
  <c r="P47"/>
  <c r="P48"/>
  <c r="Q48" s="1"/>
  <c r="R48" s="1"/>
  <c r="P49"/>
  <c r="Q49" s="1"/>
  <c r="P50"/>
  <c r="Q50" s="1"/>
  <c r="P51"/>
  <c r="Q51" s="1"/>
  <c r="P52"/>
  <c r="Q52" s="1"/>
  <c r="R52" s="1"/>
  <c r="P53"/>
  <c r="Q53" s="1"/>
  <c r="P54"/>
  <c r="P55"/>
  <c r="Q55" s="1"/>
  <c r="R55" s="1"/>
  <c r="P56"/>
  <c r="Q56" s="1"/>
  <c r="R56" s="1"/>
  <c r="P57"/>
  <c r="Q57" s="1"/>
  <c r="P58"/>
  <c r="Q58" s="1"/>
  <c r="P59"/>
  <c r="P60"/>
  <c r="Q60" s="1"/>
  <c r="R60" s="1"/>
  <c r="P61"/>
  <c r="Q61" s="1"/>
  <c r="P62"/>
  <c r="Q62" s="1"/>
  <c r="P63"/>
  <c r="P64"/>
  <c r="Q64" s="1"/>
  <c r="R64" s="1"/>
  <c r="P65"/>
  <c r="Q65" s="1"/>
  <c r="P66"/>
  <c r="Q66" s="1"/>
  <c r="P67"/>
  <c r="Q67" s="1"/>
  <c r="P68"/>
  <c r="Q68" s="1"/>
  <c r="R68" s="1"/>
  <c r="P69"/>
  <c r="Q69" s="1"/>
  <c r="P70"/>
  <c r="P71"/>
  <c r="Q71" s="1"/>
  <c r="R71" s="1"/>
  <c r="P72"/>
  <c r="Q72" s="1"/>
  <c r="R72" s="1"/>
  <c r="H12"/>
  <c r="H13"/>
  <c r="H14"/>
  <c r="H15"/>
  <c r="H16"/>
  <c r="H17"/>
  <c r="H18"/>
  <c r="H19"/>
  <c r="H20"/>
  <c r="H21"/>
  <c r="H22"/>
  <c r="H23"/>
  <c r="H24"/>
  <c r="H25"/>
  <c r="H26"/>
  <c r="I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I55"/>
  <c r="H56"/>
  <c r="H57"/>
  <c r="H58"/>
  <c r="H59"/>
  <c r="H60"/>
  <c r="H61"/>
  <c r="H62"/>
  <c r="H63"/>
  <c r="H64"/>
  <c r="H65"/>
  <c r="H66"/>
  <c r="H67"/>
  <c r="H68"/>
  <c r="H69"/>
  <c r="H70"/>
  <c r="H71"/>
  <c r="H72"/>
  <c r="G26"/>
  <c r="G55"/>
  <c r="J55" s="1"/>
  <c r="B115" i="6"/>
  <c r="B116"/>
  <c r="B11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77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12"/>
  <c r="B13"/>
  <c r="B14"/>
  <c r="B15"/>
  <c r="B16"/>
  <c r="B17"/>
  <c r="B18"/>
  <c r="B19"/>
  <c r="B20"/>
  <c r="B21"/>
  <c r="B22"/>
  <c r="B23"/>
  <c r="B24"/>
  <c r="B25"/>
  <c r="B11"/>
  <c r="T122" i="13"/>
  <c r="S124" i="7"/>
  <c r="S123"/>
  <c r="S122"/>
  <c r="S121"/>
  <c r="S115"/>
  <c r="S116"/>
  <c r="S11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77"/>
  <c r="S56"/>
  <c r="S57"/>
  <c r="S58"/>
  <c r="S59"/>
  <c r="S60"/>
  <c r="S61"/>
  <c r="S62"/>
  <c r="S63"/>
  <c r="S64"/>
  <c r="S65"/>
  <c r="S66"/>
  <c r="S67"/>
  <c r="S68"/>
  <c r="S69"/>
  <c r="S70"/>
  <c r="S71"/>
  <c r="S72"/>
  <c r="S55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26"/>
  <c r="S27"/>
  <c r="R109" l="1"/>
  <c r="R27"/>
  <c r="Q59"/>
  <c r="R59" s="1"/>
  <c r="Q23"/>
  <c r="R23" s="1"/>
  <c r="R97"/>
  <c r="Q63"/>
  <c r="R63" s="1"/>
  <c r="Q19"/>
  <c r="R19" s="1"/>
  <c r="R58"/>
  <c r="Q22"/>
  <c r="R22" s="1"/>
  <c r="Q15"/>
  <c r="R15" s="1"/>
  <c r="J26"/>
  <c r="L26" s="1"/>
  <c r="M26" s="1"/>
  <c r="Q38"/>
  <c r="R38" s="1"/>
  <c r="R35"/>
  <c r="Q31"/>
  <c r="R31" s="1"/>
  <c r="Q117"/>
  <c r="R117" s="1"/>
  <c r="R112"/>
  <c r="Q92"/>
  <c r="R92" s="1"/>
  <c r="R89"/>
  <c r="Q85"/>
  <c r="R85" s="1"/>
  <c r="R80"/>
  <c r="R26"/>
  <c r="Q70"/>
  <c r="R70" s="1"/>
  <c r="R67"/>
  <c r="Q54"/>
  <c r="R54" s="1"/>
  <c r="R51"/>
  <c r="Q47"/>
  <c r="R47" s="1"/>
  <c r="R42"/>
  <c r="Q108"/>
  <c r="R108" s="1"/>
  <c r="R105"/>
  <c r="Q101"/>
  <c r="R101" s="1"/>
  <c r="R96"/>
  <c r="R62"/>
  <c r="R46"/>
  <c r="R30"/>
  <c r="R14"/>
  <c r="R116"/>
  <c r="R100"/>
  <c r="R84"/>
  <c r="R66"/>
  <c r="R50"/>
  <c r="R34"/>
  <c r="R18"/>
  <c r="R104"/>
  <c r="R88"/>
  <c r="R115"/>
  <c r="R111"/>
  <c r="R107"/>
  <c r="R103"/>
  <c r="R99"/>
  <c r="R95"/>
  <c r="R91"/>
  <c r="R87"/>
  <c r="R83"/>
  <c r="R79"/>
  <c r="R69"/>
  <c r="R65"/>
  <c r="R61"/>
  <c r="R57"/>
  <c r="R53"/>
  <c r="R49"/>
  <c r="R45"/>
  <c r="R41"/>
  <c r="R37"/>
  <c r="R33"/>
  <c r="R29"/>
  <c r="R25"/>
  <c r="R21"/>
  <c r="R17"/>
  <c r="R13"/>
  <c r="L55"/>
  <c r="T119" i="13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T72"/>
  <c r="S72"/>
  <c r="S122" s="1"/>
  <c r="R72"/>
  <c r="Q72"/>
  <c r="Q122" s="1"/>
  <c r="P72"/>
  <c r="O72"/>
  <c r="O122" s="1"/>
  <c r="N72"/>
  <c r="L72"/>
  <c r="K72"/>
  <c r="K122" s="1"/>
  <c r="J72"/>
  <c r="I72"/>
  <c r="I122" s="1"/>
  <c r="H72"/>
  <c r="G72"/>
  <c r="G122" s="1"/>
  <c r="G124" s="1"/>
  <c r="F72"/>
  <c r="E72"/>
  <c r="D72"/>
  <c r="C72"/>
  <c r="M20"/>
  <c r="N26" i="7" l="1"/>
  <c r="M55"/>
  <c r="N55" s="1"/>
  <c r="D122" i="13"/>
  <c r="C122"/>
  <c r="E122"/>
  <c r="F122"/>
  <c r="H122"/>
  <c r="H124" s="1"/>
  <c r="J122"/>
  <c r="L122"/>
  <c r="N122"/>
  <c r="P122"/>
  <c r="R122"/>
  <c r="M24"/>
  <c r="W119" i="6"/>
  <c r="W74"/>
  <c r="M72" i="13" l="1"/>
  <c r="M122" s="1"/>
  <c r="W122" i="6"/>
  <c r="D107" i="11" l="1"/>
  <c r="M119" i="6" l="1"/>
  <c r="K126" i="7"/>
  <c r="E128" l="1"/>
  <c r="F128"/>
  <c r="I78" i="6"/>
  <c r="I79"/>
  <c r="I80"/>
  <c r="C80" i="7" s="1"/>
  <c r="I81" i="6"/>
  <c r="I82"/>
  <c r="I83"/>
  <c r="C83" i="7" s="1"/>
  <c r="I84" i="6"/>
  <c r="C84" i="7" s="1"/>
  <c r="I85" i="6"/>
  <c r="C85" i="7" s="1"/>
  <c r="I86" i="6"/>
  <c r="I87"/>
  <c r="I88"/>
  <c r="C88" i="7" s="1"/>
  <c r="I89" i="6"/>
  <c r="C89" i="7" s="1"/>
  <c r="I90" i="6"/>
  <c r="I91"/>
  <c r="C91" i="7" s="1"/>
  <c r="I92" i="6"/>
  <c r="C92" i="7" s="1"/>
  <c r="I93" i="6"/>
  <c r="I94"/>
  <c r="I95"/>
  <c r="I96"/>
  <c r="C96" i="7" s="1"/>
  <c r="I97" i="6"/>
  <c r="I98"/>
  <c r="I99"/>
  <c r="C99" i="7" s="1"/>
  <c r="I100" i="6"/>
  <c r="I101"/>
  <c r="C101" i="7" s="1"/>
  <c r="I102" i="6"/>
  <c r="I103"/>
  <c r="I104"/>
  <c r="C104" i="7" s="1"/>
  <c r="I105" i="6"/>
  <c r="C105" i="7" s="1"/>
  <c r="I106" i="6"/>
  <c r="I108"/>
  <c r="C108" i="7" s="1"/>
  <c r="I109" i="6"/>
  <c r="C109" i="7" s="1"/>
  <c r="I110" i="6"/>
  <c r="C110" i="7" s="1"/>
  <c r="I111" i="6"/>
  <c r="I112"/>
  <c r="I113"/>
  <c r="C113" i="7" s="1"/>
  <c r="I114" i="6"/>
  <c r="I115"/>
  <c r="C115" i="7" s="1"/>
  <c r="I116" i="6"/>
  <c r="C116" i="7" s="1"/>
  <c r="I117" i="6"/>
  <c r="C117" i="7" s="1"/>
  <c r="I77" i="6"/>
  <c r="F119"/>
  <c r="H119"/>
  <c r="J119"/>
  <c r="K119"/>
  <c r="L119"/>
  <c r="O119"/>
  <c r="P119"/>
  <c r="V119"/>
  <c r="Q119"/>
  <c r="R119"/>
  <c r="S119"/>
  <c r="E119"/>
  <c r="F74"/>
  <c r="H74"/>
  <c r="J74"/>
  <c r="K74"/>
  <c r="L74"/>
  <c r="O74"/>
  <c r="P74"/>
  <c r="M74"/>
  <c r="M122" s="1"/>
  <c r="Q74"/>
  <c r="R74"/>
  <c r="S74"/>
  <c r="E74"/>
  <c r="I11"/>
  <c r="C11" i="7" s="1"/>
  <c r="G11" s="1"/>
  <c r="BB114" l="1"/>
  <c r="BC114"/>
  <c r="C86"/>
  <c r="I86" s="1"/>
  <c r="BB86"/>
  <c r="BC86"/>
  <c r="BC82"/>
  <c r="BB82"/>
  <c r="C97"/>
  <c r="G97" s="1"/>
  <c r="J97" s="1"/>
  <c r="BC97"/>
  <c r="BB97"/>
  <c r="C93"/>
  <c r="G93" s="1"/>
  <c r="J93" s="1"/>
  <c r="BB93"/>
  <c r="BC93"/>
  <c r="C81"/>
  <c r="G81" s="1"/>
  <c r="J81" s="1"/>
  <c r="BB81"/>
  <c r="BC81"/>
  <c r="C112"/>
  <c r="I112" s="1"/>
  <c r="BB112"/>
  <c r="BC112"/>
  <c r="C100"/>
  <c r="G100" s="1"/>
  <c r="J100" s="1"/>
  <c r="BB100"/>
  <c r="BC100"/>
  <c r="C102"/>
  <c r="I102" s="1"/>
  <c r="BC102"/>
  <c r="BB102"/>
  <c r="C94"/>
  <c r="G94" s="1"/>
  <c r="J94" s="1"/>
  <c r="BC94"/>
  <c r="BB94"/>
  <c r="C78"/>
  <c r="I78" s="1"/>
  <c r="BB78"/>
  <c r="BC78"/>
  <c r="C77"/>
  <c r="I77" s="1"/>
  <c r="BB77"/>
  <c r="BC77"/>
  <c r="C111"/>
  <c r="G111" s="1"/>
  <c r="BB111"/>
  <c r="BC111"/>
  <c r="C107"/>
  <c r="I107" s="1"/>
  <c r="BC107"/>
  <c r="BB107"/>
  <c r="C103"/>
  <c r="I103" s="1"/>
  <c r="BB103"/>
  <c r="BC103"/>
  <c r="C95"/>
  <c r="G95" s="1"/>
  <c r="BB95"/>
  <c r="BC95"/>
  <c r="C87"/>
  <c r="I87" s="1"/>
  <c r="BC87"/>
  <c r="BB87"/>
  <c r="BB79"/>
  <c r="BC79"/>
  <c r="I70"/>
  <c r="G70"/>
  <c r="I62"/>
  <c r="G62"/>
  <c r="I53"/>
  <c r="G53"/>
  <c r="I45"/>
  <c r="G45"/>
  <c r="I41"/>
  <c r="G41"/>
  <c r="G28"/>
  <c r="I28"/>
  <c r="I15"/>
  <c r="G15"/>
  <c r="I113"/>
  <c r="G113"/>
  <c r="J113" s="1"/>
  <c r="I105"/>
  <c r="G105"/>
  <c r="J105" s="1"/>
  <c r="I101"/>
  <c r="G101"/>
  <c r="J101" s="1"/>
  <c r="I85"/>
  <c r="G85"/>
  <c r="J85" s="1"/>
  <c r="I65"/>
  <c r="G65"/>
  <c r="G57"/>
  <c r="I57"/>
  <c r="I44"/>
  <c r="G44"/>
  <c r="I40"/>
  <c r="G40"/>
  <c r="I31"/>
  <c r="G31"/>
  <c r="I22"/>
  <c r="G22"/>
  <c r="G115"/>
  <c r="I115"/>
  <c r="G108"/>
  <c r="J108" s="1"/>
  <c r="I108"/>
  <c r="G96"/>
  <c r="J96" s="1"/>
  <c r="I96"/>
  <c r="G92"/>
  <c r="J92" s="1"/>
  <c r="I92"/>
  <c r="I84"/>
  <c r="G84"/>
  <c r="J84" s="1"/>
  <c r="G80"/>
  <c r="J80" s="1"/>
  <c r="I80"/>
  <c r="G72"/>
  <c r="I72"/>
  <c r="I68"/>
  <c r="G68"/>
  <c r="G64"/>
  <c r="I64"/>
  <c r="I60"/>
  <c r="G60"/>
  <c r="G56"/>
  <c r="I56"/>
  <c r="G51"/>
  <c r="I51"/>
  <c r="G47"/>
  <c r="I47"/>
  <c r="G43"/>
  <c r="I43"/>
  <c r="I39"/>
  <c r="G39"/>
  <c r="I34"/>
  <c r="G34"/>
  <c r="I30"/>
  <c r="G30"/>
  <c r="I25"/>
  <c r="G25"/>
  <c r="G21"/>
  <c r="I21"/>
  <c r="I17"/>
  <c r="G17"/>
  <c r="I13"/>
  <c r="G13"/>
  <c r="G103"/>
  <c r="G99"/>
  <c r="I99"/>
  <c r="G91"/>
  <c r="I91"/>
  <c r="G83"/>
  <c r="I83"/>
  <c r="I66"/>
  <c r="G66"/>
  <c r="I58"/>
  <c r="G58"/>
  <c r="I49"/>
  <c r="G49"/>
  <c r="I37"/>
  <c r="G37"/>
  <c r="I32"/>
  <c r="G32"/>
  <c r="G19"/>
  <c r="I19"/>
  <c r="I116"/>
  <c r="G116"/>
  <c r="J116" s="1"/>
  <c r="I109"/>
  <c r="G109"/>
  <c r="J109" s="1"/>
  <c r="I89"/>
  <c r="G89"/>
  <c r="J89" s="1"/>
  <c r="I69"/>
  <c r="G69"/>
  <c r="I61"/>
  <c r="G61"/>
  <c r="I52"/>
  <c r="G52"/>
  <c r="G48"/>
  <c r="I48"/>
  <c r="I36"/>
  <c r="G36"/>
  <c r="I27"/>
  <c r="G27"/>
  <c r="I18"/>
  <c r="G18"/>
  <c r="G112"/>
  <c r="J112" s="1"/>
  <c r="I104"/>
  <c r="G104"/>
  <c r="J104" s="1"/>
  <c r="I88"/>
  <c r="G88"/>
  <c r="J88" s="1"/>
  <c r="G71"/>
  <c r="I71"/>
  <c r="G67"/>
  <c r="I67"/>
  <c r="G63"/>
  <c r="I63"/>
  <c r="G59"/>
  <c r="I59"/>
  <c r="I54"/>
  <c r="G54"/>
  <c r="I50"/>
  <c r="G50"/>
  <c r="I46"/>
  <c r="G46"/>
  <c r="G42"/>
  <c r="I42"/>
  <c r="I38"/>
  <c r="G38"/>
  <c r="I33"/>
  <c r="G33"/>
  <c r="I29"/>
  <c r="G29"/>
  <c r="I24"/>
  <c r="G24"/>
  <c r="I117"/>
  <c r="G117"/>
  <c r="J117" s="1"/>
  <c r="I110"/>
  <c r="G110"/>
  <c r="J110" s="1"/>
  <c r="G78"/>
  <c r="J78" s="1"/>
  <c r="R122" i="6"/>
  <c r="L122"/>
  <c r="F122"/>
  <c r="O122"/>
  <c r="Y78"/>
  <c r="V24"/>
  <c r="X24" s="1"/>
  <c r="Y110"/>
  <c r="Y79"/>
  <c r="Y97"/>
  <c r="Y100"/>
  <c r="Y108"/>
  <c r="Y111"/>
  <c r="Y87"/>
  <c r="Y94"/>
  <c r="Y103"/>
  <c r="P122"/>
  <c r="K122"/>
  <c r="Y81"/>
  <c r="Y84"/>
  <c r="Y92"/>
  <c r="Y95"/>
  <c r="Y113"/>
  <c r="Y115"/>
  <c r="I11" i="7"/>
  <c r="I74" i="6"/>
  <c r="C114" i="7"/>
  <c r="Y114" i="6"/>
  <c r="C106" i="7"/>
  <c r="Y106" i="6"/>
  <c r="C98" i="7"/>
  <c r="Y98" i="6"/>
  <c r="C90" i="7"/>
  <c r="Y90" i="6"/>
  <c r="C82" i="7"/>
  <c r="Y82" i="6"/>
  <c r="Y89"/>
  <c r="Y105"/>
  <c r="S122"/>
  <c r="H122"/>
  <c r="Y86"/>
  <c r="Y102"/>
  <c r="Y117"/>
  <c r="Y77"/>
  <c r="Y85"/>
  <c r="Y93"/>
  <c r="Y101"/>
  <c r="Y109"/>
  <c r="Y116"/>
  <c r="Q122"/>
  <c r="I119"/>
  <c r="C79" i="7"/>
  <c r="Y80" i="6"/>
  <c r="Y83"/>
  <c r="Y88"/>
  <c r="Y91"/>
  <c r="Y96"/>
  <c r="Y99"/>
  <c r="Y104"/>
  <c r="Y107"/>
  <c r="Y112"/>
  <c r="J122"/>
  <c r="E122"/>
  <c r="Y11"/>
  <c r="I81" i="7" l="1"/>
  <c r="I94"/>
  <c r="G107"/>
  <c r="I100"/>
  <c r="L100" s="1"/>
  <c r="M100" s="1"/>
  <c r="N100" s="1"/>
  <c r="G77"/>
  <c r="G102"/>
  <c r="J102" s="1"/>
  <c r="I93"/>
  <c r="G86"/>
  <c r="J86" s="1"/>
  <c r="L78"/>
  <c r="M78" s="1"/>
  <c r="N78" s="1"/>
  <c r="L94"/>
  <c r="M94" s="1"/>
  <c r="N94" s="1"/>
  <c r="L110"/>
  <c r="M110" s="1"/>
  <c r="N110" s="1"/>
  <c r="L112"/>
  <c r="M112" s="1"/>
  <c r="N112" s="1"/>
  <c r="I97"/>
  <c r="L97" s="1"/>
  <c r="M97" s="1"/>
  <c r="N97" s="1"/>
  <c r="G87"/>
  <c r="J87" s="1"/>
  <c r="L87" s="1"/>
  <c r="I95"/>
  <c r="I111"/>
  <c r="X74" i="6"/>
  <c r="Y24"/>
  <c r="L117" i="7"/>
  <c r="M117" s="1"/>
  <c r="N117" s="1"/>
  <c r="L104"/>
  <c r="M104" s="1"/>
  <c r="N104" s="1"/>
  <c r="L89"/>
  <c r="M89" s="1"/>
  <c r="N89" s="1"/>
  <c r="L109"/>
  <c r="M109" s="1"/>
  <c r="N109" s="1"/>
  <c r="L93"/>
  <c r="M93" s="1"/>
  <c r="N93" s="1"/>
  <c r="L96"/>
  <c r="M96" s="1"/>
  <c r="N96" s="1"/>
  <c r="L108"/>
  <c r="M108" s="1"/>
  <c r="N108" s="1"/>
  <c r="L105"/>
  <c r="M105" s="1"/>
  <c r="N105" s="1"/>
  <c r="Y119" i="6"/>
  <c r="G35" i="7"/>
  <c r="I35"/>
  <c r="I20"/>
  <c r="G20"/>
  <c r="G79"/>
  <c r="I79"/>
  <c r="I14"/>
  <c r="G14"/>
  <c r="I90"/>
  <c r="G90"/>
  <c r="J90" s="1"/>
  <c r="I106"/>
  <c r="G106"/>
  <c r="J106" s="1"/>
  <c r="I16"/>
  <c r="G16"/>
  <c r="J24"/>
  <c r="L24" s="1"/>
  <c r="J33"/>
  <c r="L33" s="1"/>
  <c r="J50"/>
  <c r="L50" s="1"/>
  <c r="J27"/>
  <c r="L27" s="1"/>
  <c r="M27" s="1"/>
  <c r="N27" s="1"/>
  <c r="J61"/>
  <c r="L61" s="1"/>
  <c r="M61" s="1"/>
  <c r="N61" s="1"/>
  <c r="J32"/>
  <c r="L32" s="1"/>
  <c r="J49"/>
  <c r="L49" s="1"/>
  <c r="M49" s="1"/>
  <c r="N49" s="1"/>
  <c r="J66"/>
  <c r="L66" s="1"/>
  <c r="M66" s="1"/>
  <c r="N66" s="1"/>
  <c r="J103"/>
  <c r="L103" s="1"/>
  <c r="J13"/>
  <c r="L13" s="1"/>
  <c r="M13" s="1"/>
  <c r="N13" s="1"/>
  <c r="J30"/>
  <c r="L30" s="1"/>
  <c r="J39"/>
  <c r="L39" s="1"/>
  <c r="J22"/>
  <c r="L22" s="1"/>
  <c r="J40"/>
  <c r="L40" s="1"/>
  <c r="J45"/>
  <c r="L45" s="1"/>
  <c r="M45" s="1"/>
  <c r="N45" s="1"/>
  <c r="J62"/>
  <c r="L62" s="1"/>
  <c r="J42"/>
  <c r="L42" s="1"/>
  <c r="J59"/>
  <c r="L59" s="1"/>
  <c r="J67"/>
  <c r="L67" s="1"/>
  <c r="M67" s="1"/>
  <c r="N67" s="1"/>
  <c r="L88"/>
  <c r="J48"/>
  <c r="L48" s="1"/>
  <c r="L81"/>
  <c r="L116"/>
  <c r="M116" s="1"/>
  <c r="N116" s="1"/>
  <c r="J95"/>
  <c r="J111"/>
  <c r="J21"/>
  <c r="L21" s="1"/>
  <c r="J47"/>
  <c r="L47" s="1"/>
  <c r="J56"/>
  <c r="L56" s="1"/>
  <c r="J64"/>
  <c r="L64" s="1"/>
  <c r="J72"/>
  <c r="L72" s="1"/>
  <c r="L84"/>
  <c r="M84" s="1"/>
  <c r="N84" s="1"/>
  <c r="J57"/>
  <c r="L57" s="1"/>
  <c r="L85"/>
  <c r="M85" s="1"/>
  <c r="N85" s="1"/>
  <c r="L101"/>
  <c r="M101" s="1"/>
  <c r="N101" s="1"/>
  <c r="L113"/>
  <c r="J28"/>
  <c r="L28" s="1"/>
  <c r="I23"/>
  <c r="G23"/>
  <c r="I82"/>
  <c r="G82"/>
  <c r="J82" s="1"/>
  <c r="G98"/>
  <c r="J98" s="1"/>
  <c r="I98"/>
  <c r="I114"/>
  <c r="G114"/>
  <c r="J114" s="1"/>
  <c r="G12"/>
  <c r="I12"/>
  <c r="J29"/>
  <c r="L29" s="1"/>
  <c r="M29" s="1"/>
  <c r="N29" s="1"/>
  <c r="J38"/>
  <c r="L38" s="1"/>
  <c r="J46"/>
  <c r="L46" s="1"/>
  <c r="J54"/>
  <c r="L54" s="1"/>
  <c r="J18"/>
  <c r="L18" s="1"/>
  <c r="J36"/>
  <c r="L36" s="1"/>
  <c r="J52"/>
  <c r="L52" s="1"/>
  <c r="J69"/>
  <c r="L69" s="1"/>
  <c r="J37"/>
  <c r="L37" s="1"/>
  <c r="J58"/>
  <c r="L58" s="1"/>
  <c r="C126"/>
  <c r="J17"/>
  <c r="L17" s="1"/>
  <c r="M17" s="1"/>
  <c r="N17" s="1"/>
  <c r="J25"/>
  <c r="L25" s="1"/>
  <c r="J34"/>
  <c r="L34" s="1"/>
  <c r="J60"/>
  <c r="L60" s="1"/>
  <c r="M60" s="1"/>
  <c r="N60" s="1"/>
  <c r="J68"/>
  <c r="L68" s="1"/>
  <c r="L80"/>
  <c r="L92"/>
  <c r="M92" s="1"/>
  <c r="N92" s="1"/>
  <c r="J31"/>
  <c r="L31" s="1"/>
  <c r="J44"/>
  <c r="L44" s="1"/>
  <c r="J65"/>
  <c r="L65" s="1"/>
  <c r="M65" s="1"/>
  <c r="N65" s="1"/>
  <c r="J15"/>
  <c r="L15" s="1"/>
  <c r="J41"/>
  <c r="L41" s="1"/>
  <c r="J53"/>
  <c r="L53" s="1"/>
  <c r="J70"/>
  <c r="L70" s="1"/>
  <c r="J63"/>
  <c r="L63" s="1"/>
  <c r="J71"/>
  <c r="L71" s="1"/>
  <c r="M71" s="1"/>
  <c r="N71" s="1"/>
  <c r="J19"/>
  <c r="L19" s="1"/>
  <c r="M19" s="1"/>
  <c r="N19" s="1"/>
  <c r="J83"/>
  <c r="L83" s="1"/>
  <c r="J91"/>
  <c r="L91" s="1"/>
  <c r="J99"/>
  <c r="L99" s="1"/>
  <c r="J107"/>
  <c r="L107" s="1"/>
  <c r="J43"/>
  <c r="L43" s="1"/>
  <c r="M43" s="1"/>
  <c r="N43" s="1"/>
  <c r="J51"/>
  <c r="L51" s="1"/>
  <c r="J115"/>
  <c r="L115" s="1"/>
  <c r="I122" i="6"/>
  <c r="V74"/>
  <c r="V122" s="1"/>
  <c r="L95" i="7" l="1"/>
  <c r="M95" s="1"/>
  <c r="N95" s="1"/>
  <c r="L102"/>
  <c r="L86"/>
  <c r="M86" s="1"/>
  <c r="N86" s="1"/>
  <c r="L111"/>
  <c r="M111" s="1"/>
  <c r="N111" s="1"/>
  <c r="L90"/>
  <c r="M90" s="1"/>
  <c r="N90" s="1"/>
  <c r="I126"/>
  <c r="G126"/>
  <c r="M91"/>
  <c r="N91" s="1"/>
  <c r="M31"/>
  <c r="N31" s="1"/>
  <c r="M103"/>
  <c r="N103" s="1"/>
  <c r="M115"/>
  <c r="N115" s="1"/>
  <c r="M83"/>
  <c r="N83" s="1"/>
  <c r="M54"/>
  <c r="N54" s="1"/>
  <c r="M57"/>
  <c r="N57" s="1"/>
  <c r="M64"/>
  <c r="N64" s="1"/>
  <c r="M59"/>
  <c r="N59" s="1"/>
  <c r="M30"/>
  <c r="N30" s="1"/>
  <c r="M107"/>
  <c r="N107" s="1"/>
  <c r="M41"/>
  <c r="N41" s="1"/>
  <c r="M34"/>
  <c r="N34" s="1"/>
  <c r="M69"/>
  <c r="N69" s="1"/>
  <c r="M21"/>
  <c r="N21" s="1"/>
  <c r="M42"/>
  <c r="N42" s="1"/>
  <c r="M40"/>
  <c r="N40" s="1"/>
  <c r="M50"/>
  <c r="N50" s="1"/>
  <c r="M99"/>
  <c r="N99" s="1"/>
  <c r="M70"/>
  <c r="N70" s="1"/>
  <c r="M68"/>
  <c r="N68" s="1"/>
  <c r="M58"/>
  <c r="N58" s="1"/>
  <c r="M62"/>
  <c r="N62" s="1"/>
  <c r="M32"/>
  <c r="N32" s="1"/>
  <c r="M33"/>
  <c r="N33" s="1"/>
  <c r="M51"/>
  <c r="N51" s="1"/>
  <c r="M37"/>
  <c r="N37" s="1"/>
  <c r="M52"/>
  <c r="N52" s="1"/>
  <c r="M18"/>
  <c r="N18" s="1"/>
  <c r="M46"/>
  <c r="N46" s="1"/>
  <c r="J23"/>
  <c r="L23" s="1"/>
  <c r="M23" s="1"/>
  <c r="N23" s="1"/>
  <c r="M113"/>
  <c r="N113" s="1"/>
  <c r="M47"/>
  <c r="N47" s="1"/>
  <c r="M88"/>
  <c r="N88" s="1"/>
  <c r="J16"/>
  <c r="L16" s="1"/>
  <c r="J20"/>
  <c r="L20" s="1"/>
  <c r="M63"/>
  <c r="N63" s="1"/>
  <c r="M53"/>
  <c r="N53" s="1"/>
  <c r="M15"/>
  <c r="N15" s="1"/>
  <c r="M44"/>
  <c r="N44" s="1"/>
  <c r="M25"/>
  <c r="N25" s="1"/>
  <c r="J12"/>
  <c r="L12" s="1"/>
  <c r="L98"/>
  <c r="M81"/>
  <c r="N81" s="1"/>
  <c r="M22"/>
  <c r="N22" s="1"/>
  <c r="M39"/>
  <c r="N39" s="1"/>
  <c r="M87"/>
  <c r="N87" s="1"/>
  <c r="M24"/>
  <c r="N24" s="1"/>
  <c r="J79"/>
  <c r="L79" s="1"/>
  <c r="M80"/>
  <c r="N80" s="1"/>
  <c r="M102"/>
  <c r="N102" s="1"/>
  <c r="L114"/>
  <c r="L82"/>
  <c r="L106"/>
  <c r="J14"/>
  <c r="L14" s="1"/>
  <c r="M36"/>
  <c r="N36" s="1"/>
  <c r="M38"/>
  <c r="N38" s="1"/>
  <c r="M28"/>
  <c r="N28" s="1"/>
  <c r="M72"/>
  <c r="N72" s="1"/>
  <c r="M56"/>
  <c r="N56" s="1"/>
  <c r="M48"/>
  <c r="N48" s="1"/>
  <c r="J35"/>
  <c r="L35" s="1"/>
  <c r="Y74" i="6"/>
  <c r="Y122" s="1"/>
  <c r="Y125" s="1"/>
  <c r="X122"/>
  <c r="M14" i="7" l="1"/>
  <c r="N14" s="1"/>
  <c r="M16"/>
  <c r="N16" s="1"/>
  <c r="M79"/>
  <c r="N79" s="1"/>
  <c r="M98"/>
  <c r="N98" s="1"/>
  <c r="M106"/>
  <c r="N106" s="1"/>
  <c r="M35"/>
  <c r="N35" s="1"/>
  <c r="M114"/>
  <c r="N114" s="1"/>
  <c r="M82"/>
  <c r="N82" s="1"/>
  <c r="M12"/>
  <c r="N12" s="1"/>
  <c r="M20"/>
  <c r="N20" s="1"/>
  <c r="D16" i="8"/>
  <c r="P77" i="7" l="1"/>
  <c r="H77"/>
  <c r="H126" s="1"/>
  <c r="H11"/>
  <c r="J77" l="1"/>
  <c r="J11"/>
  <c r="Q77"/>
  <c r="R77" s="1"/>
  <c r="L77" l="1"/>
  <c r="L126" s="1"/>
  <c r="J126"/>
  <c r="H16" i="8" l="1"/>
  <c r="C16"/>
  <c r="S12" i="7"/>
  <c r="S13"/>
  <c r="S14"/>
  <c r="S15"/>
  <c r="S16"/>
  <c r="S17"/>
  <c r="S18"/>
  <c r="S19"/>
  <c r="S20"/>
  <c r="S21"/>
  <c r="S22"/>
  <c r="S23"/>
  <c r="S24"/>
  <c r="S25"/>
  <c r="S11"/>
  <c r="P126" l="1"/>
  <c r="E11" i="8"/>
  <c r="F11" l="1"/>
  <c r="I11" s="1"/>
  <c r="R126" i="7" l="1"/>
  <c r="Q126"/>
  <c r="J11" i="8"/>
  <c r="E16"/>
  <c r="L11" i="7"/>
  <c r="F16" i="8" l="1"/>
  <c r="P11" i="7"/>
  <c r="J16" i="8" l="1"/>
  <c r="I16"/>
  <c r="P75" i="7"/>
  <c r="Q11"/>
  <c r="D75" l="1"/>
  <c r="D128" s="1"/>
  <c r="G75" l="1"/>
  <c r="G128" s="1"/>
  <c r="K75" l="1"/>
  <c r="K128" s="1"/>
  <c r="H75"/>
  <c r="H128" s="1"/>
  <c r="R11" l="1"/>
  <c r="C75"/>
  <c r="C128" s="1"/>
  <c r="R75" l="1"/>
  <c r="R128" s="1"/>
  <c r="Q75"/>
  <c r="M11"/>
  <c r="N11" s="1"/>
  <c r="N75" s="1"/>
  <c r="P128" l="1"/>
  <c r="Q128" l="1"/>
  <c r="M77" l="1"/>
  <c r="M126" s="1"/>
  <c r="J75"/>
  <c r="J128" s="1"/>
  <c r="I75"/>
  <c r="I128" s="1"/>
  <c r="N77" l="1"/>
  <c r="L75"/>
  <c r="L128" s="1"/>
  <c r="N126" l="1"/>
  <c r="N128" s="1"/>
  <c r="M75"/>
  <c r="M128" s="1"/>
  <c r="AR102" i="4" l="1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W100" l="1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comments1.xml><?xml version="1.0" encoding="utf-8"?>
<comments xmlns="http://schemas.openxmlformats.org/spreadsheetml/2006/main">
  <authors>
    <author>usuario</author>
  </authors>
  <commentList>
    <comment ref="Z11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7 DIAS DE VACACIONES</t>
        </r>
      </text>
    </comment>
  </commentList>
</comments>
</file>

<file path=xl/sharedStrings.xml><?xml version="1.0" encoding="utf-8"?>
<sst xmlns="http://schemas.openxmlformats.org/spreadsheetml/2006/main" count="2704" uniqueCount="630">
  <si>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</si>
  <si>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</si>
  <si>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</si>
  <si>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</si>
  <si>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</si>
  <si>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</si>
  <si>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</si>
  <si>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</si>
  <si>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</si>
  <si>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</si>
  <si>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</si>
  <si>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</si>
  <si>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</si>
  <si>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</si>
  <si>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</si>
  <si>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</si>
  <si>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</si>
  <si>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</si>
  <si>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</si>
  <si>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</si>
  <si>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</si>
  <si>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</si>
  <si>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</si>
  <si>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</si>
  <si>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</si>
  <si>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</si>
  <si>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</si>
  <si>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</si>
  <si>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</si>
  <si>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</si>
  <si>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</si>
  <si>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</si>
  <si>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</si>
  <si>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</si>
  <si>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</si>
  <si>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</si>
  <si>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</si>
  <si>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</si>
  <si>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</si>
  <si>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</si>
  <si>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</si>
  <si>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</si>
  <si>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</si>
  <si>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</si>
  <si>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</si>
  <si>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</si>
  <si>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</si>
  <si>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</si>
  <si>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</si>
  <si>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</si>
  <si>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</si>
  <si>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</si>
  <si>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</si>
  <si>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</si>
  <si>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</si>
  <si>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</si>
  <si>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</si>
  <si>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</si>
  <si>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</si>
  <si>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</si>
  <si>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</si>
  <si>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</si>
  <si>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</si>
  <si>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</si>
  <si>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</si>
  <si>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</si>
  <si>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</si>
  <si>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</si>
  <si>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</si>
  <si>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</si>
  <si>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</si>
  <si>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</si>
  <si>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</si>
  <si>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</si>
  <si>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</si>
  <si>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</si>
  <si>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</si>
  <si>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</si>
  <si>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</si>
  <si>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</si>
  <si>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</si>
  <si>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</si>
  <si>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</si>
  <si>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</si>
  <si>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</si>
  <si>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</si>
  <si>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</si>
  <si>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</si>
  <si>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</si>
  <si>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</si>
  <si>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</si>
  <si>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</si>
  <si>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</si>
  <si>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</si>
  <si>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</si>
  <si>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</si>
  <si>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</si>
  <si>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</si>
  <si>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</si>
  <si>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</si>
  <si>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</si>
  <si>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</si>
  <si>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</si>
  <si>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</si>
  <si>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</si>
  <si>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</si>
  <si>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</si>
  <si>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</si>
  <si>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</si>
  <si>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</si>
  <si>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</si>
  <si>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</si>
  <si>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</si>
  <si>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</si>
  <si>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</si>
  <si>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</si>
  <si>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</si>
  <si>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</si>
  <si>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</si>
  <si>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</si>
  <si>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</si>
  <si>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</si>
  <si>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</si>
  <si>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</si>
  <si>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</si>
  <si>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</si>
  <si>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</si>
  <si>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</si>
  <si>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</si>
  <si>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</si>
  <si>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</si>
  <si>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</si>
  <si>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</si>
  <si>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</si>
  <si>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</si>
  <si>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</si>
  <si>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</si>
  <si>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</si>
  <si>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</si>
  <si>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</si>
  <si>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</si>
  <si>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</si>
  <si>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</si>
  <si>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</si>
  <si>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</si>
  <si>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</si>
  <si>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</si>
  <si>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</si>
  <si>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</si>
  <si>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</si>
  <si>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</si>
  <si>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</si>
  <si>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</si>
  <si>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</si>
  <si>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</si>
  <si>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</si>
  <si>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</si>
  <si>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</si>
  <si>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</si>
  <si>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</si>
  <si>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</si>
  <si>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</si>
  <si>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</si>
  <si>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</si>
  <si>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</si>
  <si>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</si>
  <si>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</si>
  <si>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</si>
  <si>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</si>
  <si>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</si>
  <si>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</si>
  <si>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</si>
  <si>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</si>
  <si>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</si>
  <si>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</si>
  <si>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</si>
  <si>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</si>
  <si>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</si>
  <si>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</si>
  <si>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</si>
  <si>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</si>
  <si>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</si>
  <si>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</si>
  <si>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</si>
  <si>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</si>
  <si>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</si>
  <si>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</si>
  <si>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</si>
  <si>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</si>
  <si>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</si>
  <si>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</si>
  <si>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</si>
  <si>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</si>
  <si>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</si>
  <si>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</si>
  <si>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</si>
  <si>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</si>
  <si>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</si>
  <si>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</si>
  <si>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</si>
  <si>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</si>
  <si>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</si>
  <si>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</si>
  <si>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</si>
  <si>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</si>
  <si>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</si>
  <si>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</si>
  <si>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</si>
  <si>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</si>
  <si>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</si>
  <si>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</si>
  <si>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</si>
  <si>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</si>
  <si>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</si>
  <si>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</si>
  <si>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</si>
  <si>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</si>
  <si>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</si>
  <si>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</si>
  <si>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</si>
  <si>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</si>
  <si>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</si>
  <si>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</si>
  <si>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</si>
  <si>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</si>
  <si>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</si>
  <si>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</si>
  <si>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</si>
  <si>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</si>
  <si>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</si>
  <si>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</si>
  <si>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</si>
  <si>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</si>
  <si>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</si>
  <si>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</si>
  <si>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</si>
  <si>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</si>
  <si>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</si>
  <si>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</si>
  <si>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</si>
  <si>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</si>
  <si>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</si>
  <si>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</si>
  <si>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</si>
  <si>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</si>
  <si>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</si>
  <si>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Gallegos  Ramirez  Jose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</si>
  <si>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</si>
  <si>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</si>
  <si>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</si>
  <si>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</si>
  <si>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</si>
  <si>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</si>
  <si>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</si>
  <si>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</si>
  <si>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</si>
  <si>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</si>
  <si>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</si>
  <si>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</si>
  <si>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</si>
  <si>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</si>
  <si>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</si>
  <si>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</si>
  <si>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</si>
  <si>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</si>
  <si>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</si>
  <si>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</si>
  <si>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</si>
  <si>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</si>
  <si>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</si>
  <si>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</si>
  <si>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</si>
  <si>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</si>
  <si>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</si>
  <si>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</si>
  <si>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</si>
  <si>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</si>
  <si>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</si>
  <si>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</si>
  <si>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</si>
  <si>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</si>
  <si>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</si>
  <si>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</si>
  <si>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</si>
  <si>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</si>
  <si>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</si>
  <si>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</si>
  <si>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</si>
  <si>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</si>
  <si>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</si>
  <si>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</si>
  <si>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</si>
  <si>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</si>
  <si>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</si>
  <si>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</si>
  <si>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</si>
  <si>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</si>
  <si>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</si>
  <si>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</si>
  <si>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</si>
  <si>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</si>
  <si>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</si>
  <si>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</si>
  <si>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</si>
  <si>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</si>
  <si>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</si>
  <si>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</si>
  <si>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</si>
  <si>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</si>
  <si>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</si>
  <si>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</si>
  <si>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</si>
  <si>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</si>
  <si>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</si>
  <si>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</si>
  <si>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</si>
  <si>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</si>
  <si>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</si>
  <si>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</si>
  <si>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</si>
  <si>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</si>
  <si>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</si>
  <si>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</si>
  <si>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</si>
  <si>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</si>
  <si>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</si>
  <si>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</si>
  <si>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</si>
  <si>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</si>
  <si>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</si>
  <si>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</si>
  <si>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</si>
  <si>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</si>
  <si>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</si>
  <si>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</si>
  <si>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</si>
  <si>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</si>
  <si>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</si>
  <si>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</si>
  <si>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</si>
  <si>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</si>
  <si>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</si>
  <si>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</si>
  <si>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</si>
  <si>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</si>
  <si>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</si>
  <si>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</si>
  <si>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</si>
  <si>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</si>
  <si>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</si>
  <si>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</si>
  <si>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</si>
  <si>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</si>
  <si>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</si>
  <si>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</si>
  <si>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</si>
  <si>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</si>
  <si>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</si>
  <si>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</si>
  <si>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</si>
  <si>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</si>
  <si>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</si>
  <si>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</si>
  <si>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</si>
  <si>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</si>
  <si>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</si>
  <si>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</si>
  <si>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</si>
  <si>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</si>
  <si>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</si>
  <si>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</si>
  <si>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</si>
  <si>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</si>
  <si>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</si>
  <si>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</si>
  <si>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</si>
  <si>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</si>
  <si>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</si>
  <si>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</si>
  <si>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</si>
  <si>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</si>
  <si>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</si>
  <si>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</si>
  <si>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</si>
  <si>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</si>
  <si>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</si>
  <si>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</si>
  <si>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</si>
  <si>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</si>
  <si>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</si>
  <si>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</si>
  <si>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</si>
  <si>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</si>
  <si>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</si>
  <si>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</si>
  <si>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</si>
  <si>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</si>
  <si>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</si>
  <si>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</si>
  <si>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</si>
  <si>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</si>
  <si>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</si>
  <si>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</si>
  <si>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</si>
  <si>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</si>
  <si>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</si>
  <si>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</si>
  <si>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</si>
  <si>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</si>
  <si>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</si>
  <si>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</si>
  <si>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</si>
  <si>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</si>
  <si>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</si>
  <si>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</si>
  <si>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</si>
  <si>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</si>
  <si>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</si>
  <si>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</si>
  <si>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</si>
  <si>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</si>
  <si>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</si>
  <si>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</si>
  <si>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</si>
  <si>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</si>
  <si>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</si>
  <si>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</si>
  <si>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</si>
  <si>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</si>
  <si>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</si>
  <si>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</si>
  <si>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</si>
  <si>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</si>
  <si>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011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</si>
  <si>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</si>
  <si>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</si>
  <si>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</si>
  <si>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</si>
  <si>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</si>
  <si>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</si>
  <si>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</si>
  <si>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</si>
  <si>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</si>
  <si>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Subsidio al Empleo (sp)</t>
  </si>
  <si>
    <t>I.S.R. (sp)</t>
  </si>
  <si>
    <t>I.M.S.S.</t>
  </si>
  <si>
    <t>Préstamo Infonavit</t>
  </si>
  <si>
    <t>Préstamo FONACOT</t>
  </si>
  <si>
    <t>Ajuste al neto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</si>
  <si>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</si>
  <si>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</si>
  <si>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</si>
  <si>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</si>
  <si>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</si>
  <si>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</si>
  <si>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 xml:space="preserve">  -----------------------</t>
  </si>
  <si>
    <t xml:space="preserve">  =============</t>
  </si>
  <si>
    <t>Total Gral.</t>
  </si>
  <si>
    <t>Soto Perez Oscar JESUS</t>
  </si>
  <si>
    <t>Fonseca GUillen Jose Felipe</t>
  </si>
  <si>
    <t>Cuota sindical</t>
  </si>
  <si>
    <t>ASIMILADOS PAGO</t>
  </si>
  <si>
    <t>NOTA: SE REALIZARAN DOS DEPOSITOS Y FACURAS</t>
  </si>
  <si>
    <t>FACTURA 1</t>
  </si>
  <si>
    <t>FACTURA 2</t>
  </si>
  <si>
    <t>COMISIONES</t>
  </si>
  <si>
    <t>SGV Y SGMM</t>
  </si>
  <si>
    <t>2% NOMINA</t>
  </si>
  <si>
    <t>7.5 % COMISIÓN</t>
  </si>
  <si>
    <t>FONDO DE AHORRFONDO DE AHORRO 4.9%</t>
  </si>
  <si>
    <t>SUBTOTAL</t>
  </si>
  <si>
    <t>IVA</t>
  </si>
  <si>
    <t>TOTAL</t>
  </si>
  <si>
    <t>COMIONES</t>
  </si>
  <si>
    <t>011 SINDICATO ASOCIACIÓN -- QRO MOTORS</t>
  </si>
  <si>
    <t>APOYO</t>
  </si>
  <si>
    <t>otros 2</t>
  </si>
  <si>
    <t>GUZMAN TREJO DIEGO ARTURO</t>
  </si>
  <si>
    <t>Gallegos Ramirez Jose</t>
  </si>
  <si>
    <t>Gallegos Romero Cristian</t>
  </si>
  <si>
    <t>Gutierrez Olvera Armando</t>
  </si>
  <si>
    <t>GTD17</t>
  </si>
  <si>
    <t>LOJ11</t>
  </si>
  <si>
    <t>0GN06</t>
  </si>
  <si>
    <t>Guzman Navarro Eduardo</t>
  </si>
  <si>
    <t>Fonseca Gillen Jose Felipe</t>
  </si>
  <si>
    <t>Licea Ortiz Juan Daniel</t>
  </si>
  <si>
    <t>VRJ19</t>
  </si>
  <si>
    <t>Vazquez Rangel Jose Eduardo</t>
  </si>
  <si>
    <t>ARIAS MONROY JOSE</t>
  </si>
  <si>
    <t>GAYTAN MARTINEZ RAUL</t>
  </si>
  <si>
    <t>ROMERO OLVERA MIGUEL ANGEL</t>
  </si>
  <si>
    <t>ROM28</t>
  </si>
  <si>
    <t>DOMINGUEZ GUDIÑO OMAR</t>
  </si>
  <si>
    <t>HERS960117TR7</t>
  </si>
  <si>
    <t>HERS960117HMNRND05</t>
  </si>
  <si>
    <t>HERNANDEZ SANCHEZ RODRIGO</t>
  </si>
  <si>
    <t>DGP07</t>
  </si>
  <si>
    <t>HSR02</t>
  </si>
  <si>
    <t>NAVARRO ARENAS ANDREA ARELI</t>
  </si>
  <si>
    <t>AOF15</t>
  </si>
  <si>
    <t>NAA16</t>
  </si>
  <si>
    <t>AGUAS OROZCO FRANCISCO JAVIER</t>
  </si>
  <si>
    <t>FAVOR DE PASAR SU SUELDO A SINDICATO $1667 Y DESCONTARLE EL 10%</t>
  </si>
  <si>
    <t>VARGAS GOMEZ RAUL ARMANDO</t>
  </si>
  <si>
    <t>CUENTA BANAMEX</t>
  </si>
  <si>
    <t>CTA BANAMEX 8258146 CLAVE 002680902882581467</t>
  </si>
  <si>
    <t>RUIZ VARGAS FRANCISCO DE JESUS</t>
  </si>
  <si>
    <t>Ingenieria Fiscal Laboral S.C.</t>
  </si>
  <si>
    <t>VGR22</t>
  </si>
  <si>
    <t>RVF25</t>
  </si>
  <si>
    <t>Valdez Martinez Martin</t>
  </si>
  <si>
    <t>NAVA RUBIO JAVIER</t>
  </si>
  <si>
    <t>PAEZ PAREDES ERICK JESUS</t>
  </si>
  <si>
    <t>Aguas Orozco Francisco Javier</t>
  </si>
  <si>
    <t>Hernandez Sanchez Rodrigo</t>
  </si>
  <si>
    <t>Navarro Arenas Andrea Areli</t>
  </si>
  <si>
    <t>Vasquez Chaves Liliana Andrea</t>
  </si>
  <si>
    <t>Vargas Gomez Raul Armando</t>
  </si>
  <si>
    <t>Dominguez Gudiño Omar</t>
  </si>
  <si>
    <t>Guzman Trejo Diego Arturo</t>
  </si>
  <si>
    <t>Romero Olvera Miguel Angel</t>
  </si>
  <si>
    <t>Ruiz Vargas Francisco De Jesus</t>
  </si>
  <si>
    <t>Fondo de ahorro</t>
  </si>
  <si>
    <t>NRJ12</t>
  </si>
  <si>
    <t>Nava Rubio Javier</t>
  </si>
  <si>
    <t>PPE08</t>
  </si>
  <si>
    <t>Paez Paredes Erick Jesus</t>
  </si>
  <si>
    <t>ALVIZAR ORGANISTA EDUARDO</t>
  </si>
  <si>
    <t>EN TRAMITE</t>
  </si>
  <si>
    <t>AVILEZ ARELLANO MARCOS</t>
  </si>
  <si>
    <t>TECNICO</t>
  </si>
  <si>
    <t>HERNANDEZ CASAS JUAN ROBERTO</t>
  </si>
  <si>
    <t>AOA14</t>
  </si>
  <si>
    <t>Alvizar Organista Eduardo</t>
  </si>
  <si>
    <t>AAM14</t>
  </si>
  <si>
    <t>Avilez Arellano Marcos</t>
  </si>
  <si>
    <t>HCJ15</t>
  </si>
  <si>
    <t>Hernandez Casas Juan Roberto</t>
  </si>
  <si>
    <t>ASIMILADOS</t>
  </si>
  <si>
    <t>BAL1603023W9</t>
  </si>
  <si>
    <t>AGUILAR HERNANDEZ CARLA CECILIA</t>
  </si>
  <si>
    <t>RAMIREZ MOYA NESTOR</t>
  </si>
  <si>
    <t>DIAZ LEON HECTOR</t>
  </si>
  <si>
    <t>AHC21</t>
  </si>
  <si>
    <t>RMN26</t>
  </si>
  <si>
    <t>DLH30</t>
  </si>
  <si>
    <t>Deduccion general</t>
  </si>
  <si>
    <t>Aguilar Hernandez Carla Cecilia</t>
  </si>
  <si>
    <t>Diaz Leon Hector</t>
  </si>
  <si>
    <t>Ramirez Moya Nestor</t>
  </si>
  <si>
    <t>PERSONAL NOMINA  SINDICATO</t>
  </si>
  <si>
    <t>DESCUENTO UNIFORMES</t>
  </si>
  <si>
    <t>Periodo 1 al 1 Semanal del 28/12/2016 al 03/01/2017</t>
  </si>
  <si>
    <t>Reg Pat IMSS: Z3422423106</t>
  </si>
  <si>
    <t>Periodo Semanal-1 del 2016-12-28 al 2017-01-03</t>
  </si>
  <si>
    <t>Codigo</t>
  </si>
  <si>
    <t>Cuenta</t>
  </si>
  <si>
    <t>Metodo de pago</t>
  </si>
  <si>
    <t>Importe</t>
  </si>
  <si>
    <t>28 Tarjeta de Débito</t>
  </si>
  <si>
    <t>Total Tarjeta de Débito</t>
  </si>
  <si>
    <t>Total de movimientos 93</t>
  </si>
  <si>
    <t xml:space="preserve">BANORTE </t>
  </si>
  <si>
    <t>03 Transferencia electrónica de fondos</t>
  </si>
  <si>
    <t>Total Transferencia electrónica de fondos</t>
  </si>
  <si>
    <t>Total de movimientos 1</t>
  </si>
  <si>
    <t xml:space="preserve">01 Efectivo </t>
  </si>
  <si>
    <t>Efectivo</t>
  </si>
  <si>
    <t>Total de movimientos 8</t>
  </si>
  <si>
    <t>Total Efectivo</t>
  </si>
  <si>
    <t>Total de movimientos 102</t>
  </si>
  <si>
    <t>banamex</t>
  </si>
  <si>
    <t>bancomer</t>
  </si>
  <si>
    <t>tiene cuenta bancomer</t>
  </si>
  <si>
    <t>pension</t>
  </si>
  <si>
    <t>otros descuentos</t>
  </si>
  <si>
    <t>Dcto pago Indeb</t>
  </si>
  <si>
    <t>Periodo Semana 2</t>
  </si>
  <si>
    <t>04/01/17 AL 10/01/17</t>
  </si>
  <si>
    <t>AGUAS OROZCO FRANCISCO</t>
  </si>
  <si>
    <t>BARCENAS COLMENERO JORGE ALEJANDRO</t>
  </si>
  <si>
    <t>BERDEJA LEON FRANCISCO</t>
  </si>
  <si>
    <t>FLORES ALDRETE DANIEL</t>
  </si>
  <si>
    <t>NUEVO INGRESO 05/01/2017. PAGAR 6 DIAS LABORADOS. SUELDO SEMANAL $1,166.27</t>
  </si>
  <si>
    <t>GALLEGOS RAMIREZ JOSE</t>
  </si>
  <si>
    <t>GALLEGOS ROMERO CRISTIAN</t>
  </si>
  <si>
    <t>GUTIERREZ OLVERA ARMANDO</t>
  </si>
  <si>
    <t xml:space="preserve">HERNANDEZ CHAVEZ PEDRO </t>
  </si>
  <si>
    <t>HERNANDEZ SOLIS GUMERCINDO</t>
  </si>
  <si>
    <t>HURTADO PAJARO JOSE</t>
  </si>
  <si>
    <t>LOBATO RECAMIER ROSELLIN</t>
  </si>
  <si>
    <t>LUPERCIO ESPINO ALAN JAIRO</t>
  </si>
  <si>
    <t>PINEDA HERNANDEZ BRIANDA IVONNE</t>
  </si>
  <si>
    <t>DESCONTAR $1,124.43 POR CONCEPTO DE PAGO INDEBIDO (PAGO ERRONEO DE LA SEMANA 52)</t>
  </si>
  <si>
    <t>RODRIGUEZ RODRIGUEZ ANUAR</t>
  </si>
  <si>
    <t>VASQUEZ CHAVES LILIANA ANDREA</t>
  </si>
  <si>
    <t xml:space="preserve">AGUILAR PEREZ MARCOS ARTEMIO </t>
  </si>
  <si>
    <t>DESCONTAR $925.25 POR PAGO INDEBIDO (DESCUENTO 1/4)</t>
  </si>
  <si>
    <t>LICEA ORTIZ DANIEL</t>
  </si>
  <si>
    <t>MARTINEZ ALVARADO ADRIAN</t>
  </si>
  <si>
    <t>OLVERA BAUTISTA J. DOLORES GILBERTO</t>
  </si>
  <si>
    <t>VALDEZ MARTINEZ MARTIN</t>
  </si>
  <si>
    <t xml:space="preserve">VEGA GRANADOS JUAN MANUEL </t>
  </si>
  <si>
    <t>SOLO SINDICATO</t>
  </si>
  <si>
    <t>FAVOR DE PASAR SU SUELDO A SINDICATO Y DESCONTARLE EL 10%
DESCONTAR $2,500 POR CONCEPTO DE PAGO INDEBIDO (PAGO ERRONEO DE LA SEMANA 52)</t>
  </si>
  <si>
    <t>SUELDO SEMANAL $1,516 FAVOR DE PASAR SU SUELDO A SINDICATO Y DESCONTARLE EL 10%
DESCONTAR $1,400 POR CONCEPTO DE PAGO INDEBIDO (PAGO ERRONEO DE LA SEMANA 52)</t>
  </si>
  <si>
    <t>Periodo  Semanal 02 del 04/01/17 AL 10/01/17</t>
  </si>
  <si>
    <t>OK</t>
  </si>
  <si>
    <t>DEDUCCION GRAL</t>
  </si>
  <si>
    <t>NUEVO INGRESO 04/01/2017. SUELDO SEMANAL $1,026.69   SEGURO LO DIO DE ALTA CON 1025.99 Y CON ESO LE PAGARE</t>
  </si>
  <si>
    <t>FAD05</t>
  </si>
  <si>
    <t>PHB05</t>
  </si>
  <si>
    <t>prima vca</t>
  </si>
  <si>
    <t>deposito inprocedente</t>
  </si>
  <si>
    <t>prima vac</t>
  </si>
  <si>
    <t>dcto pago indeb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</si>
  <si>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</si>
  <si>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</si>
  <si>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</si>
  <si>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</si>
  <si>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</si>
  <si>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</si>
  <si>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</si>
  <si>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</si>
  <si>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</si>
  <si>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</si>
  <si>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</si>
  <si>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2</t>
  </si>
  <si>
    <t>04/01/2017 AL 10/01/2017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</si>
</sst>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8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9"/>
      <color rgb="FFFF99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99FF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586">
    <xf numFmtId="0" fontId="0" fillId="0" borderId="0"/>
    <xf numFmtId="0" fontId="31" fillId="0" borderId="0"/>
    <xf numFmtId="43" fontId="29" fillId="0" borderId="0" applyFill="0" applyBorder="0" applyAlignment="0" applyProtection="0"/>
    <xf numFmtId="0" fontId="30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43" fontId="29" fillId="0" borderId="0" applyFill="0" applyBorder="0" applyAlignment="0" applyProtection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9" fillId="0" borderId="0"/>
    <xf numFmtId="43" fontId="29" fillId="0" borderId="0" applyFill="0" applyBorder="0" applyAlignment="0" applyProtection="0"/>
    <xf numFmtId="167" fontId="29" fillId="0" borderId="0" applyFill="0" applyBorder="0" applyAlignment="0" applyProtection="0"/>
    <xf numFmtId="167" fontId="29" fillId="0" borderId="0" applyFill="0" applyBorder="0" applyAlignment="0" applyProtection="0"/>
    <xf numFmtId="166" fontId="29" fillId="0" borderId="0" applyFill="0" applyBorder="0" applyAlignment="0" applyProtection="0"/>
    <xf numFmtId="166" fontId="29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1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2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2" fillId="0" borderId="0"/>
    <xf numFmtId="0" fontId="29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29" fillId="0" borderId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ill="0" applyBorder="0" applyAlignment="0" applyProtection="0"/>
    <xf numFmtId="43" fontId="29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2" fillId="0" borderId="0"/>
    <xf numFmtId="2" fontId="60" fillId="0" borderId="0">
      <alignment horizontal="center"/>
    </xf>
    <xf numFmtId="2" fontId="60" fillId="0" borderId="0">
      <alignment horizontal="center"/>
    </xf>
    <xf numFmtId="0" fontId="29" fillId="0" borderId="0"/>
    <xf numFmtId="0" fontId="29" fillId="0" borderId="0"/>
    <xf numFmtId="2" fontId="60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22" fillId="0" borderId="0"/>
    <xf numFmtId="2" fontId="60" fillId="0" borderId="0">
      <alignment horizontal="center"/>
    </xf>
    <xf numFmtId="0" fontId="2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2" fillId="0" borderId="0"/>
    <xf numFmtId="0" fontId="62" fillId="0" borderId="0"/>
    <xf numFmtId="0" fontId="22" fillId="0" borderId="0"/>
    <xf numFmtId="0" fontId="62" fillId="0" borderId="0"/>
    <xf numFmtId="0" fontId="22" fillId="0" borderId="0"/>
    <xf numFmtId="0" fontId="62" fillId="0" borderId="0"/>
    <xf numFmtId="0" fontId="62" fillId="0" borderId="0"/>
    <xf numFmtId="0" fontId="62" fillId="0" borderId="0"/>
    <xf numFmtId="0" fontId="2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2" fillId="0" borderId="0"/>
    <xf numFmtId="0" fontId="62" fillId="0" borderId="0"/>
    <xf numFmtId="0" fontId="22" fillId="0" borderId="0"/>
    <xf numFmtId="0" fontId="22" fillId="0" borderId="0"/>
    <xf numFmtId="0" fontId="2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2" fillId="0" borderId="0"/>
    <xf numFmtId="0" fontId="22" fillId="0" borderId="0"/>
    <xf numFmtId="0" fontId="22" fillId="0" borderId="0"/>
    <xf numFmtId="0" fontId="62" fillId="0" borderId="0"/>
    <xf numFmtId="0" fontId="22" fillId="0" borderId="0"/>
    <xf numFmtId="0" fontId="2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2" fillId="0" borderId="0"/>
    <xf numFmtId="0" fontId="62" fillId="0" borderId="0"/>
    <xf numFmtId="0" fontId="62" fillId="0" borderId="0"/>
    <xf numFmtId="0" fontId="62" fillId="0" borderId="0"/>
    <xf numFmtId="0" fontId="22" fillId="0" borderId="0"/>
    <xf numFmtId="0" fontId="2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2" fillId="0" borderId="0"/>
    <xf numFmtId="0" fontId="62" fillId="0" borderId="0"/>
    <xf numFmtId="0" fontId="62" fillId="0" borderId="0"/>
    <xf numFmtId="0" fontId="22" fillId="0" borderId="0"/>
    <xf numFmtId="0" fontId="62" fillId="0" borderId="0"/>
    <xf numFmtId="0" fontId="22" fillId="0" borderId="0"/>
    <xf numFmtId="0" fontId="62" fillId="0" borderId="0"/>
    <xf numFmtId="0" fontId="22" fillId="0" borderId="0"/>
    <xf numFmtId="0" fontId="22" fillId="0" borderId="0"/>
    <xf numFmtId="0" fontId="22" fillId="0" borderId="0"/>
    <xf numFmtId="0" fontId="6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2" fillId="0" borderId="0"/>
    <xf numFmtId="0" fontId="22" fillId="0" borderId="0"/>
    <xf numFmtId="0" fontId="22" fillId="0" borderId="0"/>
    <xf numFmtId="0" fontId="22" fillId="0" borderId="0"/>
    <xf numFmtId="0" fontId="62" fillId="0" borderId="0"/>
    <xf numFmtId="0" fontId="22" fillId="0" borderId="0"/>
    <xf numFmtId="0" fontId="62" fillId="0" borderId="0"/>
    <xf numFmtId="0" fontId="62" fillId="0" borderId="0"/>
    <xf numFmtId="0" fontId="62" fillId="0" borderId="0"/>
    <xf numFmtId="0" fontId="22" fillId="0" borderId="0"/>
    <xf numFmtId="0" fontId="62" fillId="0" borderId="0"/>
    <xf numFmtId="0" fontId="62" fillId="0" borderId="0"/>
    <xf numFmtId="0" fontId="62" fillId="0" borderId="0"/>
    <xf numFmtId="0" fontId="22" fillId="0" borderId="0"/>
    <xf numFmtId="0" fontId="62" fillId="0" borderId="0"/>
    <xf numFmtId="0" fontId="62" fillId="0" borderId="0"/>
    <xf numFmtId="0" fontId="62" fillId="0" borderId="0"/>
    <xf numFmtId="0" fontId="22" fillId="0" borderId="0"/>
    <xf numFmtId="0" fontId="62" fillId="0" borderId="0"/>
    <xf numFmtId="0" fontId="22" fillId="0" borderId="0"/>
    <xf numFmtId="0" fontId="22" fillId="0" borderId="0"/>
    <xf numFmtId="0" fontId="22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2" fillId="0" borderId="0"/>
    <xf numFmtId="0" fontId="62" fillId="0" borderId="0"/>
    <xf numFmtId="0" fontId="62" fillId="0" borderId="0"/>
    <xf numFmtId="0" fontId="22" fillId="0" borderId="0"/>
    <xf numFmtId="2" fontId="60" fillId="0" borderId="0">
      <alignment horizontal="center"/>
    </xf>
    <xf numFmtId="0" fontId="2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9" fillId="0" borderId="0"/>
    <xf numFmtId="2" fontId="60" fillId="0" borderId="0">
      <alignment horizontal="center"/>
    </xf>
    <xf numFmtId="0" fontId="29" fillId="0" borderId="0"/>
    <xf numFmtId="0" fontId="29" fillId="0" borderId="0"/>
    <xf numFmtId="0" fontId="29" fillId="0" borderId="0"/>
    <xf numFmtId="2" fontId="60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29" fillId="0" borderId="0"/>
    <xf numFmtId="2" fontId="60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29" fillId="0" borderId="0"/>
    <xf numFmtId="2" fontId="60" fillId="0" borderId="0">
      <alignment horizontal="center"/>
    </xf>
    <xf numFmtId="0" fontId="29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9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9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9" fillId="0" borderId="0"/>
    <xf numFmtId="2" fontId="60" fillId="0" borderId="0">
      <alignment horizontal="center"/>
    </xf>
    <xf numFmtId="2" fontId="60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29" fillId="0" borderId="0"/>
    <xf numFmtId="2" fontId="60" fillId="0" borderId="0">
      <alignment horizontal="center"/>
    </xf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9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29" fillId="0" borderId="0" applyFill="0" applyBorder="0" applyAlignment="0" applyProtection="0"/>
    <xf numFmtId="0" fontId="62" fillId="0" borderId="0"/>
    <xf numFmtId="0" fontId="6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2" fillId="0" borderId="0"/>
    <xf numFmtId="0" fontId="22" fillId="0" borderId="0"/>
    <xf numFmtId="0" fontId="22" fillId="0" borderId="0"/>
    <xf numFmtId="0" fontId="62" fillId="0" borderId="0"/>
    <xf numFmtId="0" fontId="22" fillId="0" borderId="0"/>
    <xf numFmtId="44" fontId="29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60" fillId="0" borderId="0">
      <alignment horizontal="center"/>
    </xf>
    <xf numFmtId="0" fontId="29" fillId="0" borderId="0"/>
    <xf numFmtId="0" fontId="22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2" fontId="60" fillId="0" borderId="0">
      <alignment horizontal="center"/>
    </xf>
    <xf numFmtId="0" fontId="29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2" fontId="60" fillId="0" borderId="0">
      <alignment horizontal="center"/>
    </xf>
    <xf numFmtId="0" fontId="22" fillId="0" borderId="0"/>
    <xf numFmtId="2" fontId="60" fillId="0" borderId="0">
      <alignment horizontal="center"/>
    </xf>
    <xf numFmtId="2" fontId="60" fillId="0" borderId="0">
      <alignment horizontal="center"/>
    </xf>
    <xf numFmtId="0" fontId="29" fillId="0" borderId="0"/>
    <xf numFmtId="2" fontId="60" fillId="0" borderId="0">
      <alignment horizontal="center"/>
    </xf>
    <xf numFmtId="2" fontId="60" fillId="0" borderId="0">
      <alignment horizontal="center"/>
    </xf>
    <xf numFmtId="0" fontId="29" fillId="0" borderId="0"/>
    <xf numFmtId="0" fontId="29" fillId="0" borderId="0"/>
    <xf numFmtId="0" fontId="22" fillId="0" borderId="0"/>
    <xf numFmtId="0" fontId="29" fillId="0" borderId="0"/>
    <xf numFmtId="0" fontId="29" fillId="0" borderId="0"/>
    <xf numFmtId="2" fontId="60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9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9" fillId="0" borderId="0"/>
    <xf numFmtId="43" fontId="29" fillId="0" borderId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29" fillId="0" borderId="0"/>
    <xf numFmtId="43" fontId="29" fillId="0" borderId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525">
    <xf numFmtId="0" fontId="0" fillId="0" borderId="0" xfId="0"/>
    <xf numFmtId="43" fontId="29" fillId="0" borderId="0" xfId="2"/>
    <xf numFmtId="0" fontId="33" fillId="0" borderId="0" xfId="3" applyFont="1" applyFill="1" applyAlignment="1" applyProtection="1">
      <alignment horizontal="left"/>
    </xf>
    <xf numFmtId="0" fontId="33" fillId="0" borderId="0" xfId="3" applyFont="1" applyFill="1" applyAlignment="1" applyProtection="1">
      <alignment horizontal="center"/>
    </xf>
    <xf numFmtId="43" fontId="34" fillId="0" borderId="0" xfId="2" applyFont="1" applyFill="1" applyAlignment="1" applyProtection="1">
      <alignment horizontal="center"/>
    </xf>
    <xf numFmtId="43" fontId="35" fillId="0" borderId="0" xfId="2" applyFont="1" applyFill="1" applyAlignment="1" applyProtection="1">
      <alignment horizontal="center"/>
    </xf>
    <xf numFmtId="0" fontId="34" fillId="0" borderId="0" xfId="0" applyFont="1" applyFill="1" applyProtection="1"/>
    <xf numFmtId="0" fontId="34" fillId="0" borderId="0" xfId="0" applyFont="1" applyProtection="1"/>
    <xf numFmtId="0" fontId="36" fillId="0" borderId="0" xfId="3" applyFont="1" applyFill="1" applyAlignment="1" applyProtection="1">
      <alignment horizontal="left"/>
    </xf>
    <xf numFmtId="0" fontId="36" fillId="0" borderId="0" xfId="3" applyFont="1" applyFill="1" applyAlignment="1" applyProtection="1">
      <alignment horizontal="center"/>
    </xf>
    <xf numFmtId="15" fontId="33" fillId="0" borderId="0" xfId="3" applyNumberFormat="1" applyFont="1" applyFill="1" applyAlignment="1" applyProtection="1">
      <alignment horizontal="left"/>
    </xf>
    <xf numFmtId="15" fontId="33" fillId="0" borderId="0" xfId="3" applyNumberFormat="1" applyFont="1" applyFill="1" applyAlignment="1" applyProtection="1">
      <alignment horizontal="center"/>
    </xf>
    <xf numFmtId="0" fontId="35" fillId="0" borderId="0" xfId="0" applyFont="1"/>
    <xf numFmtId="43" fontId="34" fillId="0" borderId="0" xfId="2" applyFont="1"/>
    <xf numFmtId="43" fontId="35" fillId="0" borderId="0" xfId="2" applyFont="1"/>
    <xf numFmtId="43" fontId="34" fillId="0" borderId="0" xfId="2" applyFont="1" applyFill="1"/>
    <xf numFmtId="0" fontId="35" fillId="0" borderId="0" xfId="0" applyFont="1" applyFill="1"/>
    <xf numFmtId="0" fontId="34" fillId="0" borderId="1" xfId="0" applyFont="1" applyBorder="1"/>
    <xf numFmtId="0" fontId="34" fillId="0" borderId="0" xfId="0" applyFont="1" applyFill="1"/>
    <xf numFmtId="0" fontId="34" fillId="0" borderId="0" xfId="0" applyFont="1"/>
    <xf numFmtId="0" fontId="37" fillId="0" borderId="0" xfId="0" applyFont="1"/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Border="1"/>
    <xf numFmtId="43" fontId="35" fillId="4" borderId="2" xfId="2" applyFont="1" applyFill="1" applyBorder="1" applyAlignment="1">
      <alignment horizontal="center" wrapText="1"/>
    </xf>
    <xf numFmtId="43" fontId="29" fillId="0" borderId="0" xfId="2" applyProtection="1"/>
    <xf numFmtId="43" fontId="29" fillId="0" borderId="0" xfId="2" applyFill="1"/>
    <xf numFmtId="43" fontId="35" fillId="4" borderId="1" xfId="2" applyFont="1" applyFill="1" applyBorder="1" applyAlignment="1">
      <alignment horizontal="center" wrapText="1"/>
    </xf>
    <xf numFmtId="43" fontId="35" fillId="4" borderId="8" xfId="2" applyFont="1" applyFill="1" applyBorder="1" applyAlignment="1">
      <alignment horizontal="center" wrapText="1"/>
    </xf>
    <xf numFmtId="0" fontId="35" fillId="0" borderId="6" xfId="0" applyFont="1" applyFill="1" applyBorder="1"/>
    <xf numFmtId="0" fontId="34" fillId="0" borderId="8" xfId="0" applyFont="1" applyFill="1" applyBorder="1"/>
    <xf numFmtId="43" fontId="34" fillId="0" borderId="8" xfId="2" applyFont="1" applyFill="1" applyBorder="1"/>
    <xf numFmtId="43" fontId="35" fillId="0" borderId="8" xfId="2" applyFont="1" applyFill="1" applyBorder="1"/>
    <xf numFmtId="0" fontId="34" fillId="0" borderId="7" xfId="0" applyFont="1" applyBorder="1"/>
    <xf numFmtId="43" fontId="34" fillId="0" borderId="7" xfId="2" applyFont="1" applyBorder="1"/>
    <xf numFmtId="43" fontId="35" fillId="2" borderId="7" xfId="2" applyFont="1" applyFill="1" applyBorder="1"/>
    <xf numFmtId="43" fontId="34" fillId="0" borderId="7" xfId="2" applyFont="1" applyFill="1" applyBorder="1" applyAlignment="1">
      <alignment horizontal="center"/>
    </xf>
    <xf numFmtId="43" fontId="29" fillId="0" borderId="7" xfId="2" applyFill="1" applyBorder="1"/>
    <xf numFmtId="0" fontId="34" fillId="0" borderId="7" xfId="0" applyFont="1" applyFill="1" applyBorder="1"/>
    <xf numFmtId="14" fontId="34" fillId="0" borderId="7" xfId="0" applyNumberFormat="1" applyFont="1" applyFill="1" applyBorder="1"/>
    <xf numFmtId="43" fontId="34" fillId="0" borderId="7" xfId="2" applyFont="1" applyFill="1" applyBorder="1"/>
    <xf numFmtId="0" fontId="35" fillId="0" borderId="7" xfId="0" applyFont="1" applyFill="1" applyBorder="1"/>
    <xf numFmtId="12" fontId="34" fillId="0" borderId="7" xfId="2" applyNumberFormat="1" applyFont="1" applyFill="1" applyBorder="1"/>
    <xf numFmtId="0" fontId="34" fillId="0" borderId="7" xfId="0" applyFont="1" applyFill="1" applyBorder="1" applyAlignment="1">
      <alignment horizontal="right"/>
    </xf>
    <xf numFmtId="43" fontId="34" fillId="0" borderId="8" xfId="2" applyFont="1" applyFill="1" applyBorder="1" applyAlignment="1">
      <alignment horizontal="center"/>
    </xf>
    <xf numFmtId="0" fontId="35" fillId="0" borderId="7" xfId="0" applyFont="1" applyBorder="1"/>
    <xf numFmtId="43" fontId="35" fillId="0" borderId="7" xfId="2" applyFont="1" applyBorder="1"/>
    <xf numFmtId="43" fontId="35" fillId="8" borderId="7" xfId="2" applyFont="1" applyFill="1" applyBorder="1"/>
    <xf numFmtId="43" fontId="29" fillId="0" borderId="7" xfId="2" applyBorder="1"/>
    <xf numFmtId="0" fontId="35" fillId="3" borderId="7" xfId="0" applyFont="1" applyFill="1" applyBorder="1" applyAlignment="1">
      <alignment horizontal="center"/>
    </xf>
    <xf numFmtId="0" fontId="0" fillId="0" borderId="7" xfId="0" applyFill="1" applyBorder="1"/>
    <xf numFmtId="43" fontId="34" fillId="6" borderId="7" xfId="2" applyFont="1" applyFill="1" applyBorder="1"/>
    <xf numFmtId="43" fontId="38" fillId="4" borderId="2" xfId="2" applyFont="1" applyFill="1" applyBorder="1" applyAlignment="1">
      <alignment horizontal="center" vertical="center" wrapText="1"/>
    </xf>
    <xf numFmtId="43" fontId="39" fillId="0" borderId="0" xfId="2" applyFont="1" applyProtection="1"/>
    <xf numFmtId="43" fontId="39" fillId="0" borderId="0" xfId="2" applyFont="1"/>
    <xf numFmtId="43" fontId="39" fillId="0" borderId="0" xfId="2" applyFont="1" applyFill="1"/>
    <xf numFmtId="43" fontId="39" fillId="0" borderId="7" xfId="2" applyFont="1" applyBorder="1"/>
    <xf numFmtId="0" fontId="40" fillId="0" borderId="7" xfId="0" applyFont="1" applyFill="1" applyBorder="1"/>
    <xf numFmtId="4" fontId="40" fillId="0" borderId="7" xfId="0" applyNumberFormat="1" applyFont="1" applyFill="1" applyBorder="1"/>
    <xf numFmtId="0" fontId="35" fillId="9" borderId="7" xfId="0" applyFont="1" applyFill="1" applyBorder="1"/>
    <xf numFmtId="43" fontId="32" fillId="0" borderId="7" xfId="2" applyFont="1" applyFill="1" applyBorder="1"/>
    <xf numFmtId="43" fontId="35" fillId="0" borderId="7" xfId="2" applyFont="1" applyFill="1" applyBorder="1"/>
    <xf numFmtId="43" fontId="41" fillId="0" borderId="7" xfId="2" applyFont="1" applyFill="1" applyBorder="1"/>
    <xf numFmtId="2" fontId="34" fillId="0" borderId="7" xfId="0" applyNumberFormat="1" applyFont="1" applyFill="1" applyBorder="1"/>
    <xf numFmtId="43" fontId="41" fillId="7" borderId="7" xfId="2" applyFont="1" applyFill="1" applyBorder="1"/>
    <xf numFmtId="0" fontId="0" fillId="0" borderId="0" xfId="0" applyFill="1"/>
    <xf numFmtId="14" fontId="41" fillId="0" borderId="7" xfId="0" applyNumberFormat="1" applyFont="1" applyFill="1" applyBorder="1"/>
    <xf numFmtId="164" fontId="41" fillId="0" borderId="7" xfId="0" applyNumberFormat="1" applyFont="1" applyFill="1" applyBorder="1"/>
    <xf numFmtId="0" fontId="41" fillId="0" borderId="7" xfId="0" applyFont="1" applyFill="1" applyBorder="1" applyAlignment="1">
      <alignment wrapText="1"/>
    </xf>
    <xf numFmtId="4" fontId="41" fillId="0" borderId="7" xfId="0" applyNumberFormat="1" applyFont="1" applyFill="1" applyBorder="1" applyAlignment="1">
      <alignment wrapText="1"/>
    </xf>
    <xf numFmtId="0" fontId="42" fillId="0" borderId="7" xfId="0" applyFont="1" applyFill="1" applyBorder="1"/>
    <xf numFmtId="164" fontId="41" fillId="0" borderId="7" xfId="0" applyNumberFormat="1" applyFont="1" applyFill="1" applyBorder="1" applyAlignment="1">
      <alignment horizontal="right" vertical="center"/>
    </xf>
    <xf numFmtId="43" fontId="35" fillId="6" borderId="7" xfId="2" applyFont="1" applyFill="1" applyBorder="1"/>
    <xf numFmtId="43" fontId="34" fillId="6" borderId="7" xfId="2" applyFont="1" applyFill="1" applyBorder="1" applyAlignment="1">
      <alignment horizontal="center"/>
    </xf>
    <xf numFmtId="0" fontId="41" fillId="0" borderId="7" xfId="0" applyFont="1" applyFill="1" applyBorder="1"/>
    <xf numFmtId="4" fontId="41" fillId="0" borderId="7" xfId="0" applyNumberFormat="1" applyFont="1" applyFill="1" applyBorder="1"/>
    <xf numFmtId="4" fontId="34" fillId="0" borderId="7" xfId="0" applyNumberFormat="1" applyFont="1" applyFill="1" applyBorder="1"/>
    <xf numFmtId="43" fontId="34" fillId="0" borderId="7" xfId="0" applyNumberFormat="1" applyFont="1" applyFill="1" applyBorder="1"/>
    <xf numFmtId="43" fontId="35" fillId="4" borderId="2" xfId="2" applyFont="1" applyFill="1" applyBorder="1" applyAlignment="1">
      <alignment horizontal="center" wrapText="1"/>
    </xf>
    <xf numFmtId="14" fontId="34" fillId="0" borderId="7" xfId="0" applyNumberFormat="1" applyFont="1" applyBorder="1"/>
    <xf numFmtId="0" fontId="35" fillId="0" borderId="7" xfId="2" applyNumberFormat="1" applyFont="1" applyFill="1" applyBorder="1" applyAlignment="1">
      <alignment horizontal="center"/>
    </xf>
    <xf numFmtId="0" fontId="41" fillId="0" borderId="0" xfId="0" applyFont="1" applyFill="1" applyBorder="1"/>
    <xf numFmtId="43" fontId="35" fillId="0" borderId="7" xfId="2" applyFont="1" applyFill="1" applyBorder="1" applyAlignment="1">
      <alignment horizontal="center"/>
    </xf>
    <xf numFmtId="0" fontId="34" fillId="10" borderId="7" xfId="0" applyFont="1" applyFill="1" applyBorder="1"/>
    <xf numFmtId="164" fontId="41" fillId="10" borderId="7" xfId="0" applyNumberFormat="1" applyFont="1" applyFill="1" applyBorder="1"/>
    <xf numFmtId="43" fontId="34" fillId="10" borderId="7" xfId="2" applyFont="1" applyFill="1" applyBorder="1"/>
    <xf numFmtId="43" fontId="32" fillId="10" borderId="7" xfId="2" applyFont="1" applyFill="1" applyBorder="1"/>
    <xf numFmtId="0" fontId="35" fillId="10" borderId="7" xfId="0" applyFont="1" applyFill="1" applyBorder="1"/>
    <xf numFmtId="43" fontId="43" fillId="0" borderId="7" xfId="2" applyFont="1" applyFill="1" applyBorder="1" applyAlignment="1">
      <alignment horizontal="center"/>
    </xf>
    <xf numFmtId="43" fontId="44" fillId="0" borderId="7" xfId="2" applyFont="1" applyFill="1" applyBorder="1"/>
    <xf numFmtId="43" fontId="44" fillId="0" borderId="7" xfId="2" applyFont="1" applyBorder="1"/>
    <xf numFmtId="0" fontId="34" fillId="6" borderId="7" xfId="0" applyFont="1" applyFill="1" applyBorder="1"/>
    <xf numFmtId="14" fontId="34" fillId="6" borderId="7" xfId="0" applyNumberFormat="1" applyFont="1" applyFill="1" applyBorder="1"/>
    <xf numFmtId="0" fontId="35" fillId="6" borderId="7" xfId="0" applyFont="1" applyFill="1" applyBorder="1"/>
    <xf numFmtId="0" fontId="34" fillId="8" borderId="7" xfId="0" applyFont="1" applyFill="1" applyBorder="1"/>
    <xf numFmtId="164" fontId="41" fillId="8" borderId="7" xfId="0" applyNumberFormat="1" applyFont="1" applyFill="1" applyBorder="1"/>
    <xf numFmtId="43" fontId="44" fillId="8" borderId="7" xfId="2" applyFont="1" applyFill="1" applyBorder="1"/>
    <xf numFmtId="43" fontId="34" fillId="8" borderId="7" xfId="2" applyFont="1" applyFill="1" applyBorder="1"/>
    <xf numFmtId="43" fontId="32" fillId="8" borderId="7" xfId="2" applyFont="1" applyFill="1" applyBorder="1"/>
    <xf numFmtId="0" fontId="35" fillId="8" borderId="7" xfId="2" applyNumberFormat="1" applyFont="1" applyFill="1" applyBorder="1" applyAlignment="1">
      <alignment horizontal="center"/>
    </xf>
    <xf numFmtId="43" fontId="35" fillId="8" borderId="7" xfId="2" applyFont="1" applyFill="1" applyBorder="1" applyAlignment="1">
      <alignment horizontal="center"/>
    </xf>
    <xf numFmtId="43" fontId="34" fillId="8" borderId="7" xfId="2" applyFont="1" applyFill="1" applyBorder="1" applyAlignment="1">
      <alignment horizontal="center"/>
    </xf>
    <xf numFmtId="0" fontId="41" fillId="8" borderId="7" xfId="0" applyFont="1" applyFill="1" applyBorder="1" applyAlignment="1">
      <alignment wrapText="1"/>
    </xf>
    <xf numFmtId="4" fontId="41" fillId="8" borderId="7" xfId="0" applyNumberFormat="1" applyFont="1" applyFill="1" applyBorder="1" applyAlignment="1">
      <alignment wrapText="1"/>
    </xf>
    <xf numFmtId="43" fontId="41" fillId="8" borderId="7" xfId="2" applyFont="1" applyFill="1" applyBorder="1"/>
    <xf numFmtId="0" fontId="34" fillId="8" borderId="0" xfId="0" applyFont="1" applyFill="1"/>
    <xf numFmtId="0" fontId="35" fillId="8" borderId="7" xfId="0" applyFont="1" applyFill="1" applyBorder="1"/>
    <xf numFmtId="0" fontId="34" fillId="7" borderId="7" xfId="0" applyFont="1" applyFill="1" applyBorder="1"/>
    <xf numFmtId="164" fontId="41" fillId="7" borderId="7" xfId="0" applyNumberFormat="1" applyFont="1" applyFill="1" applyBorder="1"/>
    <xf numFmtId="43" fontId="34" fillId="7" borderId="7" xfId="2" applyFont="1" applyFill="1" applyBorder="1"/>
    <xf numFmtId="43" fontId="32" fillId="7" borderId="7" xfId="2" applyFont="1" applyFill="1" applyBorder="1"/>
    <xf numFmtId="0" fontId="35" fillId="7" borderId="7" xfId="0" applyFont="1" applyFill="1" applyBorder="1"/>
    <xf numFmtId="0" fontId="28" fillId="0" borderId="0" xfId="5"/>
    <xf numFmtId="0" fontId="45" fillId="0" borderId="0" xfId="5" applyFont="1"/>
    <xf numFmtId="49" fontId="45" fillId="0" borderId="0" xfId="5" applyNumberFormat="1" applyFont="1"/>
    <xf numFmtId="0" fontId="45" fillId="0" borderId="0" xfId="5" applyFont="1" applyAlignment="1">
      <alignment horizontal="right"/>
    </xf>
    <xf numFmtId="49" fontId="52" fillId="0" borderId="0" xfId="5" applyNumberFormat="1" applyFont="1"/>
    <xf numFmtId="49" fontId="52" fillId="0" borderId="0" xfId="5" applyNumberFormat="1" applyFont="1" applyAlignment="1">
      <alignment horizontal="left"/>
    </xf>
    <xf numFmtId="0" fontId="32" fillId="0" borderId="7" xfId="0" applyFont="1" applyFill="1" applyBorder="1"/>
    <xf numFmtId="4" fontId="32" fillId="0" borderId="7" xfId="0" applyNumberFormat="1" applyFont="1" applyFill="1" applyBorder="1"/>
    <xf numFmtId="0" fontId="45" fillId="0" borderId="0" xfId="5" applyFont="1"/>
    <xf numFmtId="49" fontId="45" fillId="0" borderId="0" xfId="5" applyNumberFormat="1" applyFont="1"/>
    <xf numFmtId="165" fontId="45" fillId="0" borderId="0" xfId="5" applyNumberFormat="1" applyFont="1"/>
    <xf numFmtId="14" fontId="34" fillId="6" borderId="7" xfId="0" applyNumberFormat="1" applyFont="1" applyFill="1" applyBorder="1" applyAlignment="1"/>
    <xf numFmtId="0" fontId="35" fillId="6" borderId="7" xfId="2" applyNumberFormat="1" applyFont="1" applyFill="1" applyBorder="1" applyAlignment="1">
      <alignment horizontal="center"/>
    </xf>
    <xf numFmtId="43" fontId="35" fillId="6" borderId="7" xfId="2" applyFont="1" applyFill="1" applyBorder="1" applyAlignment="1">
      <alignment horizontal="center"/>
    </xf>
    <xf numFmtId="43" fontId="39" fillId="6" borderId="7" xfId="2" applyFont="1" applyFill="1" applyBorder="1"/>
    <xf numFmtId="43" fontId="29" fillId="6" borderId="7" xfId="2" applyFill="1" applyBorder="1"/>
    <xf numFmtId="0" fontId="34" fillId="6" borderId="0" xfId="0" applyFont="1" applyFill="1"/>
    <xf numFmtId="49" fontId="45" fillId="6" borderId="0" xfId="5" applyNumberFormat="1" applyFont="1" applyFill="1"/>
    <xf numFmtId="0" fontId="45" fillId="6" borderId="0" xfId="5" applyFont="1" applyFill="1"/>
    <xf numFmtId="165" fontId="45" fillId="6" borderId="0" xfId="5" applyNumberFormat="1" applyFont="1" applyFill="1"/>
    <xf numFmtId="164" fontId="41" fillId="6" borderId="7" xfId="0" applyNumberFormat="1" applyFont="1" applyFill="1" applyBorder="1"/>
    <xf numFmtId="43" fontId="32" fillId="6" borderId="7" xfId="2" applyFont="1" applyFill="1" applyBorder="1"/>
    <xf numFmtId="0" fontId="41" fillId="6" borderId="7" xfId="0" applyFont="1" applyFill="1" applyBorder="1" applyAlignment="1">
      <alignment wrapText="1"/>
    </xf>
    <xf numFmtId="4" fontId="41" fillId="6" borderId="7" xfId="0" applyNumberFormat="1" applyFont="1" applyFill="1" applyBorder="1" applyAlignment="1">
      <alignment wrapText="1"/>
    </xf>
    <xf numFmtId="43" fontId="41" fillId="6" borderId="7" xfId="2" applyFont="1" applyFill="1" applyBorder="1"/>
    <xf numFmtId="2" fontId="34" fillId="6" borderId="7" xfId="0" applyNumberFormat="1" applyFont="1" applyFill="1" applyBorder="1"/>
    <xf numFmtId="14" fontId="41" fillId="6" borderId="7" xfId="0" applyNumberFormat="1" applyFont="1" applyFill="1" applyBorder="1"/>
    <xf numFmtId="43" fontId="29" fillId="6" borderId="0" xfId="2" applyFill="1"/>
    <xf numFmtId="0" fontId="28" fillId="0" borderId="0" xfId="5"/>
    <xf numFmtId="49" fontId="45" fillId="0" borderId="0" xfId="5" applyNumberFormat="1" applyFont="1"/>
    <xf numFmtId="49" fontId="46" fillId="0" borderId="0" xfId="5" applyNumberFormat="1" applyFont="1" applyAlignment="1">
      <alignment horizontal="centerContinuous"/>
    </xf>
    <xf numFmtId="49" fontId="47" fillId="0" borderId="0" xfId="5" applyNumberFormat="1" applyFont="1" applyAlignment="1">
      <alignment horizontal="centerContinuous" vertical="top"/>
    </xf>
    <xf numFmtId="49" fontId="52" fillId="11" borderId="9" xfId="5" applyNumberFormat="1" applyFont="1" applyFill="1" applyBorder="1" applyAlignment="1">
      <alignment horizontal="center" wrapText="1"/>
    </xf>
    <xf numFmtId="0" fontId="53" fillId="11" borderId="9" xfId="5" applyFont="1" applyFill="1" applyBorder="1" applyAlignment="1">
      <alignment horizontal="center" wrapText="1"/>
    </xf>
    <xf numFmtId="49" fontId="52" fillId="0" borderId="0" xfId="5" applyNumberFormat="1" applyFont="1" applyAlignment="1">
      <alignment horizontal="left"/>
    </xf>
    <xf numFmtId="0" fontId="28" fillId="0" borderId="0" xfId="5"/>
    <xf numFmtId="0" fontId="45" fillId="0" borderId="0" xfId="5" applyFont="1"/>
    <xf numFmtId="49" fontId="45" fillId="0" borderId="0" xfId="5" applyNumberFormat="1" applyFont="1"/>
    <xf numFmtId="49" fontId="52" fillId="0" borderId="0" xfId="5" applyNumberFormat="1" applyFont="1"/>
    <xf numFmtId="165" fontId="45" fillId="0" borderId="0" xfId="5" applyNumberFormat="1" applyFont="1"/>
    <xf numFmtId="0" fontId="45" fillId="0" borderId="0" xfId="0" applyFont="1"/>
    <xf numFmtId="0" fontId="29" fillId="0" borderId="0" xfId="6"/>
    <xf numFmtId="0" fontId="45" fillId="0" borderId="0" xfId="0" applyFont="1" applyAlignment="1">
      <alignment horizontal="left"/>
    </xf>
    <xf numFmtId="0" fontId="52" fillId="11" borderId="9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53" fillId="11" borderId="13" xfId="6" applyFont="1" applyFill="1" applyBorder="1" applyAlignment="1">
      <alignment horizontal="center" vertical="center" wrapText="1"/>
    </xf>
    <xf numFmtId="0" fontId="45" fillId="0" borderId="0" xfId="6" applyFont="1" applyAlignment="1">
      <alignment horizontal="center" vertical="center"/>
    </xf>
    <xf numFmtId="165" fontId="45" fillId="0" borderId="0" xfId="0" applyNumberFormat="1" applyFont="1"/>
    <xf numFmtId="165" fontId="45" fillId="0" borderId="0" xfId="6" applyNumberFormat="1" applyFont="1" applyFill="1"/>
    <xf numFmtId="0" fontId="29" fillId="0" borderId="0" xfId="6" applyFill="1"/>
    <xf numFmtId="0" fontId="45" fillId="0" borderId="0" xfId="6" applyFont="1" applyFill="1"/>
    <xf numFmtId="0" fontId="45" fillId="0" borderId="0" xfId="6" applyFont="1" applyFill="1" applyAlignment="1">
      <alignment horizontal="right"/>
    </xf>
    <xf numFmtId="0" fontId="45" fillId="0" borderId="0" xfId="0" applyFont="1" applyFill="1"/>
    <xf numFmtId="165" fontId="59" fillId="0" borderId="14" xfId="5" applyNumberFormat="1" applyFont="1" applyBorder="1"/>
    <xf numFmtId="165" fontId="52" fillId="0" borderId="0" xfId="6" applyNumberFormat="1" applyFont="1" applyFill="1"/>
    <xf numFmtId="49" fontId="46" fillId="0" borderId="0" xfId="6" applyNumberFormat="1" applyFont="1" applyAlignment="1">
      <alignment horizontal="center"/>
    </xf>
    <xf numFmtId="0" fontId="48" fillId="0" borderId="0" xfId="6" applyFont="1" applyAlignment="1">
      <alignment horizontal="center"/>
    </xf>
    <xf numFmtId="0" fontId="29" fillId="0" borderId="0" xfId="6" applyAlignment="1"/>
    <xf numFmtId="49" fontId="47" fillId="0" borderId="0" xfId="6" applyNumberFormat="1" applyFont="1" applyAlignment="1">
      <alignment horizontal="center" vertical="top"/>
    </xf>
    <xf numFmtId="0" fontId="49" fillId="0" borderId="0" xfId="6" applyFont="1" applyAlignment="1">
      <alignment horizontal="left" vertical="center"/>
    </xf>
    <xf numFmtId="0" fontId="29" fillId="0" borderId="0" xfId="6" applyAlignment="1">
      <alignment horizontal="left" vertical="center"/>
    </xf>
    <xf numFmtId="0" fontId="50" fillId="0" borderId="0" xfId="6" applyFont="1" applyAlignment="1"/>
    <xf numFmtId="0" fontId="45" fillId="0" borderId="0" xfId="6" applyFont="1" applyAlignment="1">
      <alignment horizontal="left"/>
    </xf>
    <xf numFmtId="0" fontId="29" fillId="0" borderId="0" xfId="6" applyAlignment="1">
      <alignment horizontal="left"/>
    </xf>
    <xf numFmtId="49" fontId="52" fillId="11" borderId="9" xfId="6" applyNumberFormat="1" applyFont="1" applyFill="1" applyBorder="1" applyAlignment="1">
      <alignment horizontal="center" vertical="center" wrapText="1"/>
    </xf>
    <xf numFmtId="0" fontId="52" fillId="11" borderId="9" xfId="6" applyFont="1" applyFill="1" applyBorder="1" applyAlignment="1">
      <alignment horizontal="center" vertical="center" wrapText="1"/>
    </xf>
    <xf numFmtId="0" fontId="53" fillId="11" borderId="9" xfId="6" applyFont="1" applyFill="1" applyBorder="1" applyAlignment="1">
      <alignment horizontal="center" vertical="center" wrapText="1"/>
    </xf>
    <xf numFmtId="0" fontId="54" fillId="11" borderId="9" xfId="6" applyFont="1" applyFill="1" applyBorder="1" applyAlignment="1">
      <alignment horizontal="center" vertical="center" wrapText="1"/>
    </xf>
    <xf numFmtId="49" fontId="45" fillId="0" borderId="0" xfId="5" applyNumberFormat="1" applyFont="1" applyFill="1"/>
    <xf numFmtId="165" fontId="45" fillId="0" borderId="0" xfId="5" applyNumberFormat="1" applyFont="1" applyFill="1"/>
    <xf numFmtId="0" fontId="34" fillId="0" borderId="0" xfId="0" applyFont="1" applyFill="1" applyBorder="1"/>
    <xf numFmtId="0" fontId="0" fillId="0" borderId="0" xfId="0" applyFill="1" applyBorder="1"/>
    <xf numFmtId="49" fontId="45" fillId="0" borderId="0" xfId="5" applyNumberFormat="1" applyFont="1" applyFill="1" applyBorder="1"/>
    <xf numFmtId="0" fontId="45" fillId="0" borderId="0" xfId="5" applyFont="1" applyFill="1"/>
    <xf numFmtId="43" fontId="0" fillId="0" borderId="0" xfId="0" applyNumberFormat="1" applyFill="1"/>
    <xf numFmtId="0" fontId="45" fillId="0" borderId="0" xfId="0" applyFont="1" applyFill="1" applyAlignment="1">
      <alignment horizontal="right"/>
    </xf>
    <xf numFmtId="0" fontId="45" fillId="0" borderId="0" xfId="5" applyFont="1" applyFill="1" applyAlignment="1">
      <alignment horizontal="right"/>
    </xf>
    <xf numFmtId="0" fontId="28" fillId="0" borderId="0" xfId="5" applyFill="1"/>
    <xf numFmtId="49" fontId="52" fillId="0" borderId="0" xfId="5" applyNumberFormat="1" applyFont="1" applyFill="1" applyAlignment="1">
      <alignment horizontal="left"/>
    </xf>
    <xf numFmtId="165" fontId="59" fillId="0" borderId="14" xfId="5" applyNumberFormat="1" applyFont="1" applyFill="1" applyBorder="1"/>
    <xf numFmtId="49" fontId="45" fillId="0" borderId="0" xfId="5" applyNumberFormat="1" applyFont="1" applyFill="1" applyAlignment="1">
      <alignment horizontal="right"/>
    </xf>
    <xf numFmtId="2" fontId="0" fillId="0" borderId="0" xfId="0" applyNumberFormat="1"/>
    <xf numFmtId="165" fontId="45" fillId="0" borderId="0" xfId="0" applyNumberFormat="1" applyFont="1" applyFill="1"/>
    <xf numFmtId="165" fontId="45" fillId="0" borderId="0" xfId="6" applyNumberFormat="1" applyFont="1" applyFill="1"/>
    <xf numFmtId="0" fontId="0" fillId="0" borderId="0" xfId="0"/>
    <xf numFmtId="49" fontId="45" fillId="12" borderId="0" xfId="5" applyNumberFormat="1" applyFont="1" applyFill="1"/>
    <xf numFmtId="0" fontId="65" fillId="0" borderId="0" xfId="5" applyFont="1" applyAlignment="1">
      <alignment horizontal="center"/>
    </xf>
    <xf numFmtId="0" fontId="59" fillId="0" borderId="0" xfId="5" applyFont="1" applyAlignment="1">
      <alignment horizontal="left" vertical="center"/>
    </xf>
    <xf numFmtId="0" fontId="66" fillId="0" borderId="0" xfId="5" applyFont="1" applyAlignment="1">
      <alignment horizontal="left"/>
    </xf>
    <xf numFmtId="0" fontId="67" fillId="0" borderId="0" xfId="0" applyFont="1"/>
    <xf numFmtId="0" fontId="59" fillId="11" borderId="9" xfId="5" applyFont="1" applyFill="1" applyBorder="1" applyAlignment="1">
      <alignment horizontal="center" wrapText="1"/>
    </xf>
    <xf numFmtId="0" fontId="66" fillId="0" borderId="0" xfId="5" applyFont="1"/>
    <xf numFmtId="0" fontId="66" fillId="0" borderId="0" xfId="5" applyFont="1" applyFill="1"/>
    <xf numFmtId="0" fontId="66" fillId="0" borderId="0" xfId="12" applyFont="1" applyFill="1"/>
    <xf numFmtId="0" fontId="67" fillId="0" borderId="0" xfId="0" applyFont="1" applyFill="1"/>
    <xf numFmtId="0" fontId="66" fillId="0" borderId="0" xfId="5" applyFont="1" applyFill="1" applyAlignment="1">
      <alignment horizontal="right"/>
    </xf>
    <xf numFmtId="0" fontId="68" fillId="0" borderId="0" xfId="5" applyFont="1" applyFill="1"/>
    <xf numFmtId="0" fontId="0" fillId="0" borderId="0" xfId="0"/>
    <xf numFmtId="2" fontId="0" fillId="0" borderId="0" xfId="0" applyNumberFormat="1" applyFill="1"/>
    <xf numFmtId="0" fontId="0" fillId="0" borderId="0" xfId="0"/>
    <xf numFmtId="0" fontId="34" fillId="0" borderId="0" xfId="0" applyFont="1"/>
    <xf numFmtId="2" fontId="45" fillId="0" borderId="0" xfId="1575" applyNumberFormat="1" applyFont="1"/>
    <xf numFmtId="2" fontId="45" fillId="0" borderId="0" xfId="11" applyNumberFormat="1" applyFont="1"/>
    <xf numFmtId="2" fontId="45" fillId="0" borderId="0" xfId="5" applyNumberFormat="1" applyFont="1"/>
    <xf numFmtId="49" fontId="52" fillId="0" borderId="0" xfId="5" applyNumberFormat="1" applyFont="1" applyFill="1"/>
    <xf numFmtId="0" fontId="45" fillId="0" borderId="0" xfId="958" applyFont="1" applyFill="1"/>
    <xf numFmtId="2" fontId="45" fillId="0" borderId="0" xfId="5" applyNumberFormat="1" applyFont="1" applyFill="1" applyAlignment="1">
      <alignment horizontal="right"/>
    </xf>
    <xf numFmtId="2" fontId="45" fillId="0" borderId="0" xfId="11" applyNumberFormat="1" applyFont="1" applyFill="1" applyAlignment="1">
      <alignment horizontal="right"/>
    </xf>
    <xf numFmtId="49" fontId="45" fillId="0" borderId="0" xfId="1577" applyNumberFormat="1" applyFont="1"/>
    <xf numFmtId="49" fontId="54" fillId="0" borderId="0" xfId="5" applyNumberFormat="1" applyFont="1" applyFill="1"/>
    <xf numFmtId="0" fontId="28" fillId="0" borderId="0" xfId="7" applyFill="1"/>
    <xf numFmtId="0" fontId="69" fillId="0" borderId="0" xfId="0" applyFont="1" applyFill="1"/>
    <xf numFmtId="0" fontId="52" fillId="0" borderId="0" xfId="0" applyFont="1" applyFill="1"/>
    <xf numFmtId="165" fontId="52" fillId="0" borderId="0" xfId="0" applyNumberFormat="1" applyFont="1" applyFill="1"/>
    <xf numFmtId="0" fontId="45" fillId="0" borderId="0" xfId="1575" applyFont="1" applyFill="1"/>
    <xf numFmtId="43" fontId="29" fillId="0" borderId="0" xfId="2" applyNumberFormat="1" applyFill="1"/>
    <xf numFmtId="165" fontId="29" fillId="0" borderId="0" xfId="6" applyNumberFormat="1" applyFill="1"/>
    <xf numFmtId="49" fontId="45" fillId="2" borderId="0" xfId="5" applyNumberFormat="1" applyFont="1" applyFill="1"/>
    <xf numFmtId="165" fontId="45" fillId="2" borderId="0" xfId="0" applyNumberFormat="1" applyFont="1" applyFill="1"/>
    <xf numFmtId="165" fontId="45" fillId="2" borderId="0" xfId="6" applyNumberFormat="1" applyFont="1" applyFill="1"/>
    <xf numFmtId="0" fontId="0" fillId="0" borderId="0" xfId="0"/>
    <xf numFmtId="43" fontId="29" fillId="0" borderId="0" xfId="2"/>
    <xf numFmtId="43" fontId="34" fillId="0" borderId="0" xfId="2" applyFont="1" applyFill="1" applyAlignment="1" applyProtection="1">
      <alignment horizontal="center"/>
    </xf>
    <xf numFmtId="43" fontId="34" fillId="0" borderId="0" xfId="2" applyFont="1"/>
    <xf numFmtId="43" fontId="35" fillId="0" borderId="0" xfId="2" applyFont="1"/>
    <xf numFmtId="43" fontId="34" fillId="0" borderId="0" xfId="2" applyFont="1" applyFill="1"/>
    <xf numFmtId="0" fontId="34" fillId="0" borderId="1" xfId="0" applyFont="1" applyBorder="1"/>
    <xf numFmtId="0" fontId="34" fillId="0" borderId="0" xfId="0" applyFont="1" applyBorder="1"/>
    <xf numFmtId="43" fontId="35" fillId="4" borderId="8" xfId="2" applyFont="1" applyFill="1" applyBorder="1" applyAlignment="1">
      <alignment horizontal="center" wrapText="1"/>
    </xf>
    <xf numFmtId="43" fontId="39" fillId="0" borderId="0" xfId="2" applyFont="1"/>
    <xf numFmtId="43" fontId="35" fillId="4" borderId="0" xfId="2" applyFont="1" applyFill="1" applyBorder="1" applyAlignment="1">
      <alignment horizontal="center" wrapText="1"/>
    </xf>
    <xf numFmtId="0" fontId="45" fillId="12" borderId="0" xfId="5" applyFont="1" applyFill="1"/>
    <xf numFmtId="0" fontId="66" fillId="2" borderId="0" xfId="5" applyFont="1" applyFill="1"/>
    <xf numFmtId="0" fontId="45" fillId="2" borderId="0" xfId="0" applyFont="1" applyFill="1"/>
    <xf numFmtId="0" fontId="0" fillId="2" borderId="0" xfId="0" applyFill="1"/>
    <xf numFmtId="43" fontId="29" fillId="2" borderId="0" xfId="2" applyNumberFormat="1" applyFill="1"/>
    <xf numFmtId="2" fontId="0" fillId="2" borderId="0" xfId="0" applyNumberFormat="1" applyFill="1"/>
    <xf numFmtId="0" fontId="66" fillId="2" borderId="0" xfId="12" applyFont="1" applyFill="1"/>
    <xf numFmtId="0" fontId="69" fillId="12" borderId="0" xfId="0" applyFont="1" applyFill="1"/>
    <xf numFmtId="0" fontId="59" fillId="12" borderId="0" xfId="5" applyFont="1" applyFill="1"/>
    <xf numFmtId="0" fontId="52" fillId="12" borderId="0" xfId="5" applyFont="1" applyFill="1"/>
    <xf numFmtId="165" fontId="52" fillId="12" borderId="0" xfId="6" applyNumberFormat="1" applyFont="1" applyFill="1"/>
    <xf numFmtId="43" fontId="45" fillId="0" borderId="0" xfId="0" applyNumberFormat="1" applyFont="1"/>
    <xf numFmtId="43" fontId="45" fillId="0" borderId="0" xfId="6" applyNumberFormat="1" applyFont="1" applyFill="1"/>
    <xf numFmtId="43" fontId="45" fillId="0" borderId="0" xfId="1578" applyNumberFormat="1" applyFont="1"/>
    <xf numFmtId="0" fontId="0" fillId="0" borderId="0" xfId="0" applyFill="1" applyAlignment="1">
      <alignment vertical="center"/>
    </xf>
    <xf numFmtId="165" fontId="45" fillId="2" borderId="0" xfId="5" applyNumberFormat="1" applyFont="1" applyFill="1"/>
    <xf numFmtId="0" fontId="34" fillId="2" borderId="7" xfId="0" applyFont="1" applyFill="1" applyBorder="1"/>
    <xf numFmtId="14" fontId="34" fillId="2" borderId="7" xfId="0" applyNumberFormat="1" applyFont="1" applyFill="1" applyBorder="1" applyAlignment="1"/>
    <xf numFmtId="43" fontId="34" fillId="2" borderId="7" xfId="2" applyFont="1" applyFill="1" applyBorder="1"/>
    <xf numFmtId="0" fontId="35" fillId="2" borderId="7" xfId="2" applyNumberFormat="1" applyFont="1" applyFill="1" applyBorder="1" applyAlignment="1">
      <alignment horizontal="center"/>
    </xf>
    <xf numFmtId="43" fontId="35" fillId="2" borderId="7" xfId="2" applyFont="1" applyFill="1" applyBorder="1" applyAlignment="1">
      <alignment horizontal="center"/>
    </xf>
    <xf numFmtId="43" fontId="34" fillId="2" borderId="7" xfId="2" applyFont="1" applyFill="1" applyBorder="1" applyAlignment="1">
      <alignment horizontal="center"/>
    </xf>
    <xf numFmtId="164" fontId="41" fillId="2" borderId="7" xfId="0" applyNumberFormat="1" applyFont="1" applyFill="1" applyBorder="1"/>
    <xf numFmtId="43" fontId="32" fillId="2" borderId="7" xfId="2" applyFont="1" applyFill="1" applyBorder="1"/>
    <xf numFmtId="0" fontId="41" fillId="2" borderId="7" xfId="0" applyFont="1" applyFill="1" applyBorder="1" applyAlignment="1">
      <alignment wrapText="1"/>
    </xf>
    <xf numFmtId="4" fontId="41" fillId="2" borderId="7" xfId="0" applyNumberFormat="1" applyFont="1" applyFill="1" applyBorder="1" applyAlignment="1">
      <alignment wrapText="1"/>
    </xf>
    <xf numFmtId="43" fontId="41" fillId="2" borderId="7" xfId="2" applyFont="1" applyFill="1" applyBorder="1"/>
    <xf numFmtId="0" fontId="35" fillId="2" borderId="7" xfId="0" applyFont="1" applyFill="1" applyBorder="1"/>
    <xf numFmtId="2" fontId="34" fillId="2" borderId="7" xfId="0" applyNumberFormat="1" applyFont="1" applyFill="1" applyBorder="1"/>
    <xf numFmtId="14" fontId="41" fillId="2" borderId="7" xfId="0" applyNumberFormat="1" applyFont="1" applyFill="1" applyBorder="1"/>
    <xf numFmtId="43" fontId="0" fillId="0" borderId="15" xfId="0" applyNumberFormat="1" applyBorder="1"/>
    <xf numFmtId="0" fontId="5" fillId="0" borderId="0" xfId="1582"/>
    <xf numFmtId="0" fontId="45" fillId="0" borderId="0" xfId="1582" applyFont="1"/>
    <xf numFmtId="49" fontId="45" fillId="0" borderId="0" xfId="1582" applyNumberFormat="1" applyFont="1"/>
    <xf numFmtId="49" fontId="46" fillId="0" borderId="0" xfId="1582" applyNumberFormat="1" applyFont="1" applyAlignment="1">
      <alignment horizontal="centerContinuous"/>
    </xf>
    <xf numFmtId="49" fontId="47" fillId="0" borderId="0" xfId="1582" applyNumberFormat="1" applyFont="1" applyAlignment="1">
      <alignment horizontal="centerContinuous" vertical="top"/>
    </xf>
    <xf numFmtId="0" fontId="5" fillId="0" borderId="0" xfId="1582" applyAlignment="1"/>
    <xf numFmtId="0" fontId="45" fillId="0" borderId="0" xfId="1582" applyFont="1" applyAlignment="1">
      <alignment horizontal="left"/>
    </xf>
    <xf numFmtId="0" fontId="45" fillId="0" borderId="0" xfId="1582" applyFont="1" applyAlignment="1">
      <alignment horizontal="right"/>
    </xf>
    <xf numFmtId="49" fontId="52" fillId="0" borderId="0" xfId="1582" applyNumberFormat="1" applyFont="1"/>
    <xf numFmtId="49" fontId="54" fillId="0" borderId="0" xfId="1582" applyNumberFormat="1" applyFont="1"/>
    <xf numFmtId="165" fontId="45" fillId="0" borderId="0" xfId="1582" applyNumberFormat="1" applyFont="1"/>
    <xf numFmtId="165" fontId="55" fillId="0" borderId="0" xfId="1582" applyNumberFormat="1" applyFont="1"/>
    <xf numFmtId="49" fontId="45" fillId="0" borderId="0" xfId="1582" applyNumberFormat="1" applyFont="1" applyAlignment="1">
      <alignment horizontal="right"/>
    </xf>
    <xf numFmtId="49" fontId="52" fillId="0" borderId="0" xfId="1582" applyNumberFormat="1" applyFont="1" applyAlignment="1">
      <alignment horizontal="left"/>
    </xf>
    <xf numFmtId="0" fontId="52" fillId="0" borderId="0" xfId="1582" applyFont="1"/>
    <xf numFmtId="165" fontId="52" fillId="0" borderId="0" xfId="1582" applyNumberFormat="1" applyFont="1"/>
    <xf numFmtId="49" fontId="52" fillId="11" borderId="9" xfId="1582" applyNumberFormat="1" applyFont="1" applyFill="1" applyBorder="1" applyAlignment="1">
      <alignment horizontal="center" vertical="center" wrapText="1"/>
    </xf>
    <xf numFmtId="0" fontId="52" fillId="11" borderId="9" xfId="1582" applyFont="1" applyFill="1" applyBorder="1" applyAlignment="1">
      <alignment horizontal="center" vertical="center" wrapText="1"/>
    </xf>
    <xf numFmtId="0" fontId="53" fillId="11" borderId="9" xfId="1582" applyFont="1" applyFill="1" applyBorder="1" applyAlignment="1">
      <alignment horizontal="center" vertical="center" wrapText="1"/>
    </xf>
    <xf numFmtId="0" fontId="54" fillId="11" borderId="9" xfId="1582" applyFont="1" applyFill="1" applyBorder="1" applyAlignment="1">
      <alignment horizontal="center" vertical="center" wrapText="1"/>
    </xf>
    <xf numFmtId="0" fontId="5" fillId="0" borderId="0" xfId="1582" applyAlignment="1">
      <alignment horizontal="left"/>
    </xf>
    <xf numFmtId="0" fontId="49" fillId="0" borderId="0" xfId="1582" applyFont="1" applyAlignment="1">
      <alignment vertical="center"/>
    </xf>
    <xf numFmtId="0" fontId="5" fillId="0" borderId="0" xfId="1582" applyAlignment="1">
      <alignment vertical="center"/>
    </xf>
    <xf numFmtId="0" fontId="50" fillId="0" borderId="0" xfId="1582" applyFont="1" applyAlignment="1"/>
    <xf numFmtId="0" fontId="51" fillId="0" borderId="0" xfId="1582" applyFont="1" applyAlignment="1"/>
    <xf numFmtId="165" fontId="59" fillId="6" borderId="14" xfId="5" applyNumberFormat="1" applyFont="1" applyFill="1" applyBorder="1"/>
    <xf numFmtId="0" fontId="5" fillId="0" borderId="0" xfId="1582"/>
    <xf numFmtId="0" fontId="73" fillId="0" borderId="0" xfId="1582" applyFont="1"/>
    <xf numFmtId="0" fontId="74" fillId="0" borderId="0" xfId="1582" applyFont="1"/>
    <xf numFmtId="0" fontId="72" fillId="0" borderId="0" xfId="1582" applyFont="1"/>
    <xf numFmtId="0" fontId="75" fillId="0" borderId="0" xfId="1582" applyFont="1"/>
    <xf numFmtId="0" fontId="72" fillId="0" borderId="0" xfId="1582" applyFont="1" applyAlignment="1">
      <alignment horizontal="centerContinuous"/>
    </xf>
    <xf numFmtId="0" fontId="76" fillId="0" borderId="0" xfId="1582" applyFont="1"/>
    <xf numFmtId="0" fontId="77" fillId="0" borderId="0" xfId="1582" applyFont="1" applyAlignment="1">
      <alignment horizontal="centerContinuous"/>
    </xf>
    <xf numFmtId="0" fontId="78" fillId="0" borderId="0" xfId="1582" applyFont="1"/>
    <xf numFmtId="0" fontId="80" fillId="0" borderId="0" xfId="1582" applyFont="1"/>
    <xf numFmtId="0" fontId="79" fillId="0" borderId="16" xfId="1582" applyFont="1" applyFill="1" applyBorder="1" applyAlignment="1">
      <alignment horizontal="centerContinuous"/>
    </xf>
    <xf numFmtId="169" fontId="79" fillId="0" borderId="16" xfId="1582" applyNumberFormat="1" applyFont="1" applyFill="1" applyBorder="1" applyAlignment="1">
      <alignment horizontal="centerContinuous"/>
    </xf>
    <xf numFmtId="49" fontId="5" fillId="0" borderId="0" xfId="1582" applyNumberFormat="1"/>
    <xf numFmtId="169" fontId="72" fillId="0" borderId="0" xfId="1582" applyNumberFormat="1" applyFont="1"/>
    <xf numFmtId="0" fontId="81" fillId="0" borderId="0" xfId="1582" applyFont="1"/>
    <xf numFmtId="169" fontId="81" fillId="0" borderId="0" xfId="1582" applyNumberFormat="1" applyFont="1"/>
    <xf numFmtId="0" fontId="84" fillId="0" borderId="0" xfId="5" applyFont="1" applyFill="1"/>
    <xf numFmtId="165" fontId="85" fillId="0" borderId="0" xfId="0" applyNumberFormat="1" applyFont="1" applyFill="1"/>
    <xf numFmtId="0" fontId="85" fillId="0" borderId="0" xfId="0" applyFont="1" applyFill="1"/>
    <xf numFmtId="0" fontId="83" fillId="0" borderId="0" xfId="0" applyFont="1" applyFill="1"/>
    <xf numFmtId="43" fontId="83" fillId="0" borderId="0" xfId="2" applyNumberFormat="1" applyFont="1" applyFill="1"/>
    <xf numFmtId="2" fontId="83" fillId="0" borderId="0" xfId="0" applyNumberFormat="1" applyFont="1" applyFill="1"/>
    <xf numFmtId="0" fontId="82" fillId="8" borderId="7" xfId="2" applyNumberFormat="1" applyFont="1" applyFill="1" applyBorder="1" applyAlignment="1">
      <alignment horizontal="center"/>
    </xf>
    <xf numFmtId="49" fontId="85" fillId="0" borderId="0" xfId="5" applyNumberFormat="1" applyFont="1" applyFill="1"/>
    <xf numFmtId="0" fontId="5" fillId="10" borderId="0" xfId="1582" applyFill="1"/>
    <xf numFmtId="0" fontId="5" fillId="0" borderId="0" xfId="1582" applyFill="1"/>
    <xf numFmtId="165" fontId="45" fillId="6" borderId="0" xfId="1582" applyNumberFormat="1" applyFont="1" applyFill="1"/>
    <xf numFmtId="49" fontId="45" fillId="6" borderId="0" xfId="1582" applyNumberFormat="1" applyFont="1" applyFill="1"/>
    <xf numFmtId="0" fontId="45" fillId="6" borderId="0" xfId="1582" applyFont="1" applyFill="1"/>
    <xf numFmtId="165" fontId="55" fillId="6" borderId="0" xfId="1582" applyNumberFormat="1" applyFont="1" applyFill="1"/>
    <xf numFmtId="0" fontId="0" fillId="6" borderId="0" xfId="0" applyFill="1"/>
    <xf numFmtId="43" fontId="35" fillId="4" borderId="2" xfId="2" applyFont="1" applyFill="1" applyBorder="1" applyAlignment="1">
      <alignment horizontal="center" wrapText="1"/>
    </xf>
    <xf numFmtId="0" fontId="5" fillId="0" borderId="0" xfId="1582" applyAlignment="1"/>
    <xf numFmtId="2" fontId="45" fillId="0" borderId="0" xfId="1582" applyNumberFormat="1" applyFont="1"/>
    <xf numFmtId="0" fontId="45" fillId="0" borderId="0" xfId="1582" applyFont="1" applyAlignment="1">
      <alignment horizontal="left" vertical="center"/>
    </xf>
    <xf numFmtId="0" fontId="5" fillId="0" borderId="0" xfId="1582" applyAlignment="1">
      <alignment horizontal="left" vertical="center"/>
    </xf>
    <xf numFmtId="0" fontId="5" fillId="0" borderId="0" xfId="1582" applyAlignment="1"/>
    <xf numFmtId="43" fontId="29" fillId="0" borderId="0" xfId="2"/>
    <xf numFmtId="43" fontId="34" fillId="0" borderId="0" xfId="2" applyFont="1"/>
    <xf numFmtId="43" fontId="35" fillId="0" borderId="0" xfId="2" applyFont="1"/>
    <xf numFmtId="43" fontId="34" fillId="0" borderId="0" xfId="2" applyFont="1" applyFill="1"/>
    <xf numFmtId="0" fontId="34" fillId="0" borderId="0" xfId="0" applyFont="1"/>
    <xf numFmtId="43" fontId="39" fillId="0" borderId="0" xfId="2" applyFont="1"/>
    <xf numFmtId="0" fontId="69" fillId="14" borderId="0" xfId="0" applyFont="1" applyFill="1"/>
    <xf numFmtId="0" fontId="0" fillId="14" borderId="0" xfId="0" applyFill="1"/>
    <xf numFmtId="0" fontId="0" fillId="0" borderId="0" xfId="0"/>
    <xf numFmtId="43" fontId="29" fillId="0" borderId="0" xfId="2"/>
    <xf numFmtId="0" fontId="33" fillId="0" borderId="0" xfId="3" applyFont="1" applyFill="1" applyAlignment="1" applyProtection="1">
      <alignment horizontal="left"/>
    </xf>
    <xf numFmtId="0" fontId="33" fillId="0" borderId="0" xfId="3" applyFont="1" applyFill="1" applyAlignment="1" applyProtection="1">
      <alignment horizontal="center"/>
    </xf>
    <xf numFmtId="43" fontId="34" fillId="0" borderId="0" xfId="2" applyFont="1" applyFill="1" applyAlignment="1" applyProtection="1">
      <alignment horizontal="center"/>
    </xf>
    <xf numFmtId="43" fontId="35" fillId="0" borderId="0" xfId="2" applyFont="1" applyFill="1" applyAlignment="1" applyProtection="1">
      <alignment horizontal="center"/>
    </xf>
    <xf numFmtId="0" fontId="34" fillId="0" borderId="0" xfId="0" applyFont="1" applyProtection="1"/>
    <xf numFmtId="0" fontId="36" fillId="0" borderId="0" xfId="3" applyFont="1" applyFill="1" applyAlignment="1" applyProtection="1">
      <alignment horizontal="left"/>
    </xf>
    <xf numFmtId="0" fontId="36" fillId="0" borderId="0" xfId="3" applyFont="1" applyFill="1" applyAlignment="1" applyProtection="1">
      <alignment horizontal="center"/>
    </xf>
    <xf numFmtId="15" fontId="33" fillId="0" borderId="0" xfId="3" applyNumberFormat="1" applyFont="1" applyFill="1" applyAlignment="1" applyProtection="1">
      <alignment horizontal="left"/>
    </xf>
    <xf numFmtId="15" fontId="33" fillId="0" borderId="0" xfId="3" applyNumberFormat="1" applyFont="1" applyFill="1" applyAlignment="1" applyProtection="1">
      <alignment horizontal="center"/>
    </xf>
    <xf numFmtId="0" fontId="35" fillId="0" borderId="0" xfId="0" applyFont="1"/>
    <xf numFmtId="43" fontId="34" fillId="0" borderId="0" xfId="2" applyFont="1"/>
    <xf numFmtId="43" fontId="35" fillId="0" borderId="0" xfId="2" applyFont="1"/>
    <xf numFmtId="43" fontId="34" fillId="0" borderId="0" xfId="2" applyFont="1" applyFill="1"/>
    <xf numFmtId="0" fontId="34" fillId="0" borderId="1" xfId="0" applyFont="1" applyBorder="1"/>
    <xf numFmtId="0" fontId="34" fillId="0" borderId="0" xfId="0" applyFont="1" applyFill="1"/>
    <xf numFmtId="0" fontId="34" fillId="0" borderId="0" xfId="0" applyFont="1"/>
    <xf numFmtId="0" fontId="37" fillId="0" borderId="0" xfId="0" applyFont="1"/>
    <xf numFmtId="0" fontId="34" fillId="0" borderId="0" xfId="0" applyFont="1" applyBorder="1"/>
    <xf numFmtId="43" fontId="35" fillId="4" borderId="2" xfId="2" applyFont="1" applyFill="1" applyBorder="1" applyAlignment="1">
      <alignment horizontal="center" wrapText="1"/>
    </xf>
    <xf numFmtId="43" fontId="29" fillId="0" borderId="0" xfId="2" applyProtection="1"/>
    <xf numFmtId="43" fontId="29" fillId="0" borderId="0" xfId="2" applyFill="1"/>
    <xf numFmtId="43" fontId="35" fillId="4" borderId="1" xfId="2" applyFont="1" applyFill="1" applyBorder="1" applyAlignment="1">
      <alignment horizontal="center" wrapText="1"/>
    </xf>
    <xf numFmtId="43" fontId="35" fillId="4" borderId="8" xfId="2" applyFont="1" applyFill="1" applyBorder="1" applyAlignment="1">
      <alignment horizontal="center" wrapText="1"/>
    </xf>
    <xf numFmtId="0" fontId="35" fillId="0" borderId="6" xfId="0" applyFont="1" applyFill="1" applyBorder="1"/>
    <xf numFmtId="0" fontId="34" fillId="0" borderId="8" xfId="0" applyFont="1" applyFill="1" applyBorder="1"/>
    <xf numFmtId="43" fontId="34" fillId="0" borderId="8" xfId="2" applyFont="1" applyFill="1" applyBorder="1"/>
    <xf numFmtId="43" fontId="35" fillId="0" borderId="8" xfId="2" applyFont="1" applyFill="1" applyBorder="1"/>
    <xf numFmtId="0" fontId="34" fillId="0" borderId="7" xfId="0" applyFont="1" applyBorder="1"/>
    <xf numFmtId="43" fontId="34" fillId="0" borderId="7" xfId="2" applyFont="1" applyBorder="1"/>
    <xf numFmtId="43" fontId="35" fillId="2" borderId="7" xfId="2" applyFont="1" applyFill="1" applyBorder="1"/>
    <xf numFmtId="43" fontId="34" fillId="0" borderId="7" xfId="2" applyFont="1" applyFill="1" applyBorder="1" applyAlignment="1">
      <alignment horizontal="center"/>
    </xf>
    <xf numFmtId="43" fontId="29" fillId="0" borderId="7" xfId="2" applyFill="1" applyBorder="1"/>
    <xf numFmtId="0" fontId="34" fillId="0" borderId="7" xfId="0" applyFont="1" applyFill="1" applyBorder="1"/>
    <xf numFmtId="14" fontId="34" fillId="0" borderId="7" xfId="0" applyNumberFormat="1" applyFont="1" applyFill="1" applyBorder="1"/>
    <xf numFmtId="43" fontId="34" fillId="0" borderId="7" xfId="2" applyFont="1" applyFill="1" applyBorder="1"/>
    <xf numFmtId="0" fontId="35" fillId="0" borderId="7" xfId="0" applyFont="1" applyFill="1" applyBorder="1"/>
    <xf numFmtId="12" fontId="34" fillId="0" borderId="7" xfId="2" applyNumberFormat="1" applyFont="1" applyFill="1" applyBorder="1"/>
    <xf numFmtId="0" fontId="34" fillId="0" borderId="7" xfId="0" applyFont="1" applyFill="1" applyBorder="1" applyAlignment="1">
      <alignment horizontal="right"/>
    </xf>
    <xf numFmtId="43" fontId="34" fillId="0" borderId="8" xfId="2" applyFont="1" applyFill="1" applyBorder="1" applyAlignment="1">
      <alignment horizontal="center"/>
    </xf>
    <xf numFmtId="0" fontId="35" fillId="0" borderId="7" xfId="0" applyFont="1" applyBorder="1"/>
    <xf numFmtId="43" fontId="35" fillId="0" borderId="7" xfId="2" applyFont="1" applyBorder="1"/>
    <xf numFmtId="43" fontId="35" fillId="8" borderId="7" xfId="2" applyFont="1" applyFill="1" applyBorder="1"/>
    <xf numFmtId="43" fontId="29" fillId="0" borderId="7" xfId="2" applyBorder="1"/>
    <xf numFmtId="0" fontId="35" fillId="3" borderId="7" xfId="0" applyFont="1" applyFill="1" applyBorder="1" applyAlignment="1">
      <alignment horizontal="center"/>
    </xf>
    <xf numFmtId="43" fontId="29" fillId="2" borderId="7" xfId="2" applyFill="1" applyBorder="1"/>
    <xf numFmtId="0" fontId="0" fillId="0" borderId="7" xfId="0" applyFill="1" applyBorder="1"/>
    <xf numFmtId="43" fontId="34" fillId="6" borderId="7" xfId="2" applyFont="1" applyFill="1" applyBorder="1"/>
    <xf numFmtId="43" fontId="38" fillId="4" borderId="2" xfId="2" applyFont="1" applyFill="1" applyBorder="1" applyAlignment="1">
      <alignment horizontal="center" vertical="center" wrapText="1"/>
    </xf>
    <xf numFmtId="43" fontId="39" fillId="0" borderId="0" xfId="2" applyFont="1" applyProtection="1"/>
    <xf numFmtId="43" fontId="39" fillId="0" borderId="0" xfId="2" applyFont="1"/>
    <xf numFmtId="43" fontId="39" fillId="0" borderId="0" xfId="2" applyFont="1" applyFill="1"/>
    <xf numFmtId="43" fontId="39" fillId="0" borderId="7" xfId="2" applyFont="1" applyBorder="1"/>
    <xf numFmtId="43" fontId="39" fillId="2" borderId="7" xfId="2" applyFont="1" applyFill="1" applyBorder="1"/>
    <xf numFmtId="0" fontId="40" fillId="0" borderId="7" xfId="0" applyFont="1" applyFill="1" applyBorder="1"/>
    <xf numFmtId="4" fontId="40" fillId="0" borderId="7" xfId="0" applyNumberFormat="1" applyFont="1" applyFill="1" applyBorder="1"/>
    <xf numFmtId="0" fontId="35" fillId="9" borderId="7" xfId="0" applyFont="1" applyFill="1" applyBorder="1"/>
    <xf numFmtId="43" fontId="32" fillId="0" borderId="7" xfId="2" applyFont="1" applyFill="1" applyBorder="1"/>
    <xf numFmtId="43" fontId="35" fillId="0" borderId="7" xfId="2" applyFont="1" applyFill="1" applyBorder="1"/>
    <xf numFmtId="43" fontId="41" fillId="0" borderId="7" xfId="2" applyFont="1" applyFill="1" applyBorder="1"/>
    <xf numFmtId="2" fontId="34" fillId="0" borderId="7" xfId="0" applyNumberFormat="1" applyFont="1" applyFill="1" applyBorder="1"/>
    <xf numFmtId="43" fontId="41" fillId="7" borderId="7" xfId="2" applyFont="1" applyFill="1" applyBorder="1"/>
    <xf numFmtId="14" fontId="41" fillId="0" borderId="7" xfId="0" applyNumberFormat="1" applyFont="1" applyFill="1" applyBorder="1"/>
    <xf numFmtId="164" fontId="41" fillId="0" borderId="7" xfId="0" applyNumberFormat="1" applyFont="1" applyFill="1" applyBorder="1"/>
    <xf numFmtId="0" fontId="41" fillId="0" borderId="7" xfId="0" applyFont="1" applyFill="1" applyBorder="1" applyAlignment="1">
      <alignment wrapText="1"/>
    </xf>
    <xf numFmtId="4" fontId="41" fillId="0" borderId="7" xfId="0" applyNumberFormat="1" applyFont="1" applyFill="1" applyBorder="1" applyAlignment="1">
      <alignment wrapText="1"/>
    </xf>
    <xf numFmtId="0" fontId="42" fillId="0" borderId="7" xfId="0" applyFont="1" applyFill="1" applyBorder="1"/>
    <xf numFmtId="164" fontId="41" fillId="0" borderId="7" xfId="0" applyNumberFormat="1" applyFont="1" applyFill="1" applyBorder="1" applyAlignment="1">
      <alignment horizontal="right" vertical="center"/>
    </xf>
    <xf numFmtId="43" fontId="35" fillId="6" borderId="7" xfId="2" applyFont="1" applyFill="1" applyBorder="1"/>
    <xf numFmtId="43" fontId="34" fillId="6" borderId="7" xfId="2" applyFont="1" applyFill="1" applyBorder="1" applyAlignment="1">
      <alignment horizontal="center"/>
    </xf>
    <xf numFmtId="0" fontId="41" fillId="0" borderId="7" xfId="0" applyFont="1" applyFill="1" applyBorder="1"/>
    <xf numFmtId="4" fontId="41" fillId="0" borderId="7" xfId="0" applyNumberFormat="1" applyFont="1" applyFill="1" applyBorder="1"/>
    <xf numFmtId="4" fontId="34" fillId="0" borderId="7" xfId="0" applyNumberFormat="1" applyFont="1" applyFill="1" applyBorder="1"/>
    <xf numFmtId="43" fontId="34" fillId="0" borderId="7" xfId="0" applyNumberFormat="1" applyFont="1" applyFill="1" applyBorder="1"/>
    <xf numFmtId="14" fontId="34" fillId="0" borderId="7" xfId="0" applyNumberFormat="1" applyFont="1" applyBorder="1"/>
    <xf numFmtId="0" fontId="35" fillId="0" borderId="7" xfId="2" applyNumberFormat="1" applyFont="1" applyFill="1" applyBorder="1" applyAlignment="1">
      <alignment horizontal="center"/>
    </xf>
    <xf numFmtId="43" fontId="35" fillId="0" borderId="7" xfId="2" applyFont="1" applyFill="1" applyBorder="1" applyAlignment="1">
      <alignment horizontal="center"/>
    </xf>
    <xf numFmtId="0" fontId="34" fillId="10" borderId="7" xfId="0" applyFont="1" applyFill="1" applyBorder="1"/>
    <xf numFmtId="164" fontId="41" fillId="10" borderId="7" xfId="0" applyNumberFormat="1" applyFont="1" applyFill="1" applyBorder="1"/>
    <xf numFmtId="43" fontId="34" fillId="10" borderId="7" xfId="2" applyFont="1" applyFill="1" applyBorder="1"/>
    <xf numFmtId="43" fontId="32" fillId="10" borderId="7" xfId="2" applyFont="1" applyFill="1" applyBorder="1"/>
    <xf numFmtId="0" fontId="35" fillId="10" borderId="7" xfId="0" applyFont="1" applyFill="1" applyBorder="1"/>
    <xf numFmtId="43" fontId="43" fillId="0" borderId="7" xfId="2" applyFont="1" applyFill="1" applyBorder="1" applyAlignment="1">
      <alignment horizontal="center"/>
    </xf>
    <xf numFmtId="43" fontId="44" fillId="0" borderId="7" xfId="2" applyFont="1" applyFill="1" applyBorder="1"/>
    <xf numFmtId="0" fontId="34" fillId="6" borderId="7" xfId="0" applyFont="1" applyFill="1" applyBorder="1"/>
    <xf numFmtId="14" fontId="34" fillId="6" borderId="7" xfId="0" applyNumberFormat="1" applyFont="1" applyFill="1" applyBorder="1"/>
    <xf numFmtId="0" fontId="35" fillId="6" borderId="7" xfId="0" applyFont="1" applyFill="1" applyBorder="1"/>
    <xf numFmtId="164" fontId="41" fillId="6" borderId="7" xfId="0" applyNumberFormat="1" applyFont="1" applyFill="1" applyBorder="1"/>
    <xf numFmtId="43" fontId="32" fillId="6" borderId="7" xfId="2" applyFont="1" applyFill="1" applyBorder="1"/>
    <xf numFmtId="164" fontId="41" fillId="0" borderId="7" xfId="0" applyNumberFormat="1" applyFont="1" applyFill="1" applyBorder="1" applyAlignment="1">
      <alignment horizontal="right"/>
    </xf>
    <xf numFmtId="0" fontId="34" fillId="8" borderId="7" xfId="0" applyFont="1" applyFill="1" applyBorder="1"/>
    <xf numFmtId="164" fontId="41" fillId="8" borderId="7" xfId="0" applyNumberFormat="1" applyFont="1" applyFill="1" applyBorder="1"/>
    <xf numFmtId="43" fontId="34" fillId="8" borderId="7" xfId="2" applyFont="1" applyFill="1" applyBorder="1"/>
    <xf numFmtId="43" fontId="32" fillId="8" borderId="7" xfId="2" applyFont="1" applyFill="1" applyBorder="1"/>
    <xf numFmtId="0" fontId="35" fillId="8" borderId="7" xfId="2" applyNumberFormat="1" applyFont="1" applyFill="1" applyBorder="1" applyAlignment="1">
      <alignment horizontal="center"/>
    </xf>
    <xf numFmtId="43" fontId="35" fillId="8" borderId="7" xfId="2" applyFont="1" applyFill="1" applyBorder="1" applyAlignment="1">
      <alignment horizontal="center"/>
    </xf>
    <xf numFmtId="43" fontId="34" fillId="8" borderId="7" xfId="2" applyFont="1" applyFill="1" applyBorder="1" applyAlignment="1">
      <alignment horizontal="center"/>
    </xf>
    <xf numFmtId="0" fontId="41" fillId="8" borderId="7" xfId="0" applyFont="1" applyFill="1" applyBorder="1" applyAlignment="1">
      <alignment wrapText="1"/>
    </xf>
    <xf numFmtId="4" fontId="41" fillId="8" borderId="7" xfId="0" applyNumberFormat="1" applyFont="1" applyFill="1" applyBorder="1" applyAlignment="1">
      <alignment wrapText="1"/>
    </xf>
    <xf numFmtId="43" fontId="41" fillId="8" borderId="7" xfId="2" applyFont="1" applyFill="1" applyBorder="1"/>
    <xf numFmtId="0" fontId="35" fillId="8" borderId="7" xfId="0" applyFont="1" applyFill="1" applyBorder="1"/>
    <xf numFmtId="0" fontId="34" fillId="7" borderId="7" xfId="0" applyFont="1" applyFill="1" applyBorder="1"/>
    <xf numFmtId="164" fontId="41" fillId="7" borderId="7" xfId="0" applyNumberFormat="1" applyFont="1" applyFill="1" applyBorder="1"/>
    <xf numFmtId="43" fontId="44" fillId="7" borderId="7" xfId="2" applyFont="1" applyFill="1" applyBorder="1"/>
    <xf numFmtId="43" fontId="34" fillId="7" borderId="7" xfId="2" applyFont="1" applyFill="1" applyBorder="1"/>
    <xf numFmtId="43" fontId="32" fillId="7" borderId="7" xfId="2" applyFont="1" applyFill="1" applyBorder="1"/>
    <xf numFmtId="0" fontId="35" fillId="7" borderId="7" xfId="0" applyFont="1" applyFill="1" applyBorder="1"/>
    <xf numFmtId="3" fontId="35" fillId="4" borderId="0" xfId="0" applyNumberFormat="1" applyFont="1" applyFill="1" applyBorder="1" applyAlignment="1">
      <alignment horizontal="center"/>
    </xf>
    <xf numFmtId="3" fontId="35" fillId="4" borderId="0" xfId="0" applyNumberFormat="1" applyFont="1" applyFill="1" applyBorder="1"/>
    <xf numFmtId="43" fontId="35" fillId="4" borderId="0" xfId="2" applyFont="1" applyFill="1" applyBorder="1" applyAlignment="1">
      <alignment horizontal="center" vertical="center" wrapText="1"/>
    </xf>
    <xf numFmtId="43" fontId="35" fillId="4" borderId="0" xfId="2" applyFont="1" applyFill="1" applyBorder="1" applyAlignment="1">
      <alignment horizontal="center" wrapText="1"/>
    </xf>
    <xf numFmtId="0" fontId="35" fillId="5" borderId="0" xfId="0" applyFont="1" applyFill="1" applyBorder="1" applyAlignment="1">
      <alignment horizontal="center" vertical="center" wrapText="1"/>
    </xf>
    <xf numFmtId="43" fontId="38" fillId="4" borderId="0" xfId="2" applyFont="1" applyFill="1" applyBorder="1" applyAlignment="1">
      <alignment horizontal="center" vertical="center" wrapText="1"/>
    </xf>
    <xf numFmtId="43" fontId="29" fillId="3" borderId="0" xfId="2" applyFill="1" applyBorder="1" applyAlignment="1">
      <alignment horizontal="center"/>
    </xf>
    <xf numFmtId="0" fontId="35" fillId="3" borderId="0" xfId="0" applyFont="1" applyFill="1" applyBorder="1" applyAlignment="1">
      <alignment horizontal="center"/>
    </xf>
    <xf numFmtId="0" fontId="82" fillId="0" borderId="0" xfId="0" applyFont="1" applyFill="1" applyBorder="1"/>
    <xf numFmtId="0" fontId="66" fillId="2" borderId="0" xfId="5" applyFont="1" applyFill="1" applyBorder="1"/>
    <xf numFmtId="0" fontId="66" fillId="0" borderId="0" xfId="5" applyFont="1" applyFill="1" applyBorder="1"/>
    <xf numFmtId="43" fontId="45" fillId="0" borderId="0" xfId="5" applyNumberFormat="1" applyFont="1" applyFill="1" applyAlignment="1">
      <alignment horizontal="right"/>
    </xf>
    <xf numFmtId="43" fontId="45" fillId="0" borderId="0" xfId="0" applyNumberFormat="1" applyFont="1" applyFill="1"/>
    <xf numFmtId="0" fontId="5" fillId="13" borderId="0" xfId="1582" applyFill="1"/>
    <xf numFmtId="0" fontId="2" fillId="6" borderId="0" xfId="1582" applyFont="1" applyFill="1" applyAlignment="1">
      <alignment vertical="center"/>
    </xf>
    <xf numFmtId="165" fontId="45" fillId="13" borderId="0" xfId="1582" applyNumberFormat="1" applyFont="1" applyFill="1"/>
    <xf numFmtId="165" fontId="45" fillId="0" borderId="0" xfId="1585" applyNumberFormat="1" applyFont="1"/>
    <xf numFmtId="165" fontId="55" fillId="0" borderId="0" xfId="1585" applyNumberFormat="1" applyFont="1"/>
    <xf numFmtId="0" fontId="45" fillId="13" borderId="0" xfId="1582" applyFont="1" applyFill="1"/>
    <xf numFmtId="0" fontId="59" fillId="2" borderId="0" xfId="5" applyFont="1" applyFill="1"/>
    <xf numFmtId="0" fontId="59" fillId="2" borderId="0" xfId="12" applyFont="1" applyFill="1"/>
    <xf numFmtId="0" fontId="59" fillId="2" borderId="0" xfId="5" applyFont="1" applyFill="1" applyBorder="1"/>
    <xf numFmtId="0" fontId="35" fillId="0" borderId="7" xfId="0" applyFont="1" applyFill="1" applyBorder="1" applyAlignment="1">
      <alignment horizontal="center"/>
    </xf>
    <xf numFmtId="43" fontId="39" fillId="0" borderId="7" xfId="2" applyFont="1" applyFill="1" applyBorder="1"/>
    <xf numFmtId="49" fontId="45" fillId="0" borderId="0" xfId="1577" applyNumberFormat="1" applyFont="1" applyFill="1"/>
    <xf numFmtId="0" fontId="83" fillId="2" borderId="0" xfId="0" applyFont="1" applyFill="1"/>
    <xf numFmtId="49" fontId="45" fillId="0" borderId="0" xfId="1585" applyNumberFormat="1" applyFont="1"/>
    <xf numFmtId="165" fontId="45" fillId="0" borderId="0" xfId="1585" applyNumberFormat="1" applyFont="1"/>
    <xf numFmtId="165" fontId="55" fillId="0" borderId="0" xfId="1585" applyNumberFormat="1" applyFont="1"/>
    <xf numFmtId="0" fontId="86" fillId="0" borderId="0" xfId="0" applyFont="1" applyFill="1"/>
    <xf numFmtId="0" fontId="82" fillId="6" borderId="7" xfId="0" applyFont="1" applyFill="1" applyBorder="1" applyAlignment="1">
      <alignment wrapText="1"/>
    </xf>
    <xf numFmtId="0" fontId="82" fillId="0" borderId="7" xfId="0" applyFont="1" applyFill="1" applyBorder="1"/>
    <xf numFmtId="0" fontId="82" fillId="2" borderId="7" xfId="0" applyFont="1" applyFill="1" applyBorder="1"/>
    <xf numFmtId="165" fontId="45" fillId="0" borderId="0" xfId="1582" applyNumberFormat="1" applyFont="1" applyFill="1"/>
    <xf numFmtId="0" fontId="35" fillId="9" borderId="7" xfId="0" applyFont="1" applyFill="1" applyBorder="1" applyAlignment="1">
      <alignment horizontal="center"/>
    </xf>
    <xf numFmtId="0" fontId="35" fillId="3" borderId="5" xfId="0" applyFont="1" applyFill="1" applyBorder="1" applyAlignment="1">
      <alignment horizontal="center"/>
    </xf>
    <xf numFmtId="43" fontId="35" fillId="4" borderId="1" xfId="2" applyFont="1" applyFill="1" applyBorder="1" applyAlignment="1">
      <alignment horizontal="center" wrapText="1"/>
    </xf>
    <xf numFmtId="43" fontId="35" fillId="4" borderId="2" xfId="2" applyFont="1" applyFill="1" applyBorder="1" applyAlignment="1">
      <alignment horizontal="center" wrapText="1"/>
    </xf>
    <xf numFmtId="43" fontId="38" fillId="4" borderId="3" xfId="2" applyFont="1" applyFill="1" applyBorder="1" applyAlignment="1">
      <alignment horizontal="center" wrapText="1"/>
    </xf>
    <xf numFmtId="43" fontId="38" fillId="4" borderId="4" xfId="2" applyFont="1" applyFill="1" applyBorder="1" applyAlignment="1">
      <alignment horizontal="center" wrapText="1"/>
    </xf>
    <xf numFmtId="43" fontId="29" fillId="3" borderId="5" xfId="2" applyFill="1" applyBorder="1" applyAlignment="1">
      <alignment horizontal="center"/>
    </xf>
    <xf numFmtId="0" fontId="35" fillId="5" borderId="2" xfId="0" applyFont="1" applyFill="1" applyBorder="1" applyAlignment="1">
      <alignment horizontal="center" vertical="center" wrapText="1"/>
    </xf>
    <xf numFmtId="0" fontId="35" fillId="5" borderId="8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/>
    </xf>
    <xf numFmtId="43" fontId="35" fillId="4" borderId="2" xfId="2" applyFont="1" applyFill="1" applyBorder="1" applyAlignment="1">
      <alignment horizontal="center" vertical="center" wrapText="1"/>
    </xf>
    <xf numFmtId="43" fontId="35" fillId="4" borderId="8" xfId="2" applyFont="1" applyFill="1" applyBorder="1" applyAlignment="1">
      <alignment horizontal="center" vertical="center" wrapText="1"/>
    </xf>
    <xf numFmtId="3" fontId="35" fillId="4" borderId="2" xfId="0" applyNumberFormat="1" applyFont="1" applyFill="1" applyBorder="1" applyAlignment="1">
      <alignment horizontal="center"/>
    </xf>
    <xf numFmtId="3" fontId="35" fillId="4" borderId="8" xfId="0" applyNumberFormat="1" applyFont="1" applyFill="1" applyBorder="1" applyAlignment="1">
      <alignment horizontal="center"/>
    </xf>
    <xf numFmtId="3" fontId="35" fillId="4" borderId="1" xfId="0" applyNumberFormat="1" applyFont="1" applyFill="1" applyBorder="1"/>
    <xf numFmtId="3" fontId="35" fillId="4" borderId="2" xfId="0" applyNumberFormat="1" applyFont="1" applyFill="1" applyBorder="1"/>
    <xf numFmtId="0" fontId="35" fillId="0" borderId="2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56" fillId="8" borderId="0" xfId="6" applyFont="1" applyFill="1" applyAlignment="1">
      <alignment horizontal="center" vertical="center"/>
    </xf>
    <xf numFmtId="0" fontId="57" fillId="0" borderId="0" xfId="6" applyFont="1" applyAlignment="1">
      <alignment horizontal="center" vertical="center"/>
    </xf>
    <xf numFmtId="0" fontId="58" fillId="0" borderId="10" xfId="6" applyFont="1" applyBorder="1" applyAlignment="1">
      <alignment horizontal="center"/>
    </xf>
    <xf numFmtId="0" fontId="58" fillId="0" borderId="11" xfId="6" applyFont="1" applyBorder="1" applyAlignment="1">
      <alignment horizontal="center"/>
    </xf>
    <xf numFmtId="0" fontId="58" fillId="0" borderId="12" xfId="6" applyFont="1" applyBorder="1" applyAlignment="1">
      <alignment horizontal="center"/>
    </xf>
    <xf numFmtId="0" fontId="48" fillId="0" borderId="0" xfId="1582" applyFont="1" applyAlignment="1">
      <alignment horizontal="center"/>
    </xf>
    <xf numFmtId="0" fontId="5" fillId="0" borderId="0" xfId="1582" applyAlignment="1"/>
    <xf numFmtId="0" fontId="87" fillId="0" borderId="17" xfId="0" applyFont="1" applyBorder="1"/>
    <xf numFmtId="0" fontId="72" fillId="0" borderId="17" xfId="0" applyFont="1" applyBorder="1"/>
    <xf numFmtId="0" fontId="0" fillId="0" borderId="17" xfId="0" applyFont="1" applyBorder="1"/>
    <xf numFmtId="0" fontId="0" fillId="0" borderId="17" xfId="0" applyBorder="1"/>
    <xf numFmtId="14" fontId="87" fillId="0" borderId="17" xfId="0" applyNumberFormat="1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1" fillId="0" borderId="21" xfId="8" applyFont="1" applyBorder="1"/>
    <xf numFmtId="43" fontId="72" fillId="0" borderId="20" xfId="8" applyFont="1" applyBorder="1"/>
    <xf numFmtId="0" fontId="35" fillId="0" borderId="10" xfId="0" applyFont="1" applyFill="1" applyBorder="1" applyAlignment="1"/>
    <xf numFmtId="0" fontId="35" fillId="0" borderId="12" xfId="0" applyFont="1" applyFill="1" applyBorder="1" applyAlignment="1"/>
  </cellXfs>
  <cellStyles count="1586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3" xfId="1150"/>
    <cellStyle name="Millares 2 4 3" xfId="689"/>
    <cellStyle name="Millares 2 4 3 2" xfId="1302"/>
    <cellStyle name="Millares 2 4 4" xfId="999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3" xfId="1149"/>
    <cellStyle name="Millares 2 6 3" xfId="688"/>
    <cellStyle name="Millares 2 6 3 2" xfId="1301"/>
    <cellStyle name="Millares 2 6 4" xfId="998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3" xfId="1151"/>
    <cellStyle name="Millares 3 3 3" xfId="690"/>
    <cellStyle name="Millares 3 3 3 2" xfId="1303"/>
    <cellStyle name="Millares 3 3 4" xfId="1000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3" xfId="1152"/>
    <cellStyle name="Millares 4 3 2 3" xfId="691"/>
    <cellStyle name="Millares 4 3 2 3 2" xfId="1304"/>
    <cellStyle name="Millares 4 3 2 4" xfId="1001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3" xfId="1153"/>
    <cellStyle name="Millares 5 2 3" xfId="692"/>
    <cellStyle name="Millares 5 2 3 2" xfId="1305"/>
    <cellStyle name="Millares 5 2 4" xfId="1002"/>
    <cellStyle name="Millares 6" xfId="121"/>
    <cellStyle name="Millares 6 2" xfId="539"/>
    <cellStyle name="Millares 6 2 2" xfId="844"/>
    <cellStyle name="Millares 6 2 2 2" xfId="1457"/>
    <cellStyle name="Millares 6 2 3" xfId="1154"/>
    <cellStyle name="Millares 6 3" xfId="693"/>
    <cellStyle name="Millares 6 3 2" xfId="1306"/>
    <cellStyle name="Millares 6 4" xfId="1003"/>
    <cellStyle name="Millares 7" xfId="122"/>
    <cellStyle name="Millares 7 2" xfId="540"/>
    <cellStyle name="Millares 7 2 2" xfId="845"/>
    <cellStyle name="Millares 7 2 2 2" xfId="1458"/>
    <cellStyle name="Millares 7 2 3" xfId="1155"/>
    <cellStyle name="Millares 7 3" xfId="694"/>
    <cellStyle name="Millares 7 3 2" xfId="1307"/>
    <cellStyle name="Millares 7 4" xfId="1004"/>
    <cellStyle name="Millares 8" xfId="417"/>
    <cellStyle name="Millares 9" xfId="654"/>
    <cellStyle name="Moneda 2" xfId="123"/>
    <cellStyle name="Moneda 2 2" xfId="443"/>
    <cellStyle name="Moneda 2 3" xfId="541"/>
    <cellStyle name="Moneda 2 3 2" xfId="846"/>
    <cellStyle name="Moneda 2 3 2 2" xfId="1459"/>
    <cellStyle name="Moneda 2 3 3" xfId="1156"/>
    <cellStyle name="Moneda 2 4" xfId="695"/>
    <cellStyle name="Moneda 2 4 2" xfId="1308"/>
    <cellStyle name="Moneda 2 5" xfId="1005"/>
    <cellStyle name="Moneda 3" xfId="124"/>
    <cellStyle name="Moneda 3 2" xfId="542"/>
    <cellStyle name="Moneda 3 2 2" xfId="847"/>
    <cellStyle name="Moneda 3 2 2 2" xfId="1460"/>
    <cellStyle name="Moneda 3 2 3" xfId="1157"/>
    <cellStyle name="Moneda 3 3" xfId="696"/>
    <cellStyle name="Moneda 3 3 2" xfId="1309"/>
    <cellStyle name="Moneda 3 4" xfId="1006"/>
    <cellStyle name="Moneda 4" xfId="125"/>
    <cellStyle name="Moneda 4 2" xfId="543"/>
    <cellStyle name="Moneda 4 2 2" xfId="848"/>
    <cellStyle name="Moneda 4 2 2 2" xfId="1461"/>
    <cellStyle name="Moneda 4 2 3" xfId="1158"/>
    <cellStyle name="Moneda 4 3" xfId="697"/>
    <cellStyle name="Moneda 4 3 2" xfId="1310"/>
    <cellStyle name="Moneda 4 4" xfId="1007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3" xfId="1159"/>
    <cellStyle name="Moneda 6 3" xfId="698"/>
    <cellStyle name="Moneda 6 3 2" xfId="1311"/>
    <cellStyle name="Moneda 6 4" xfId="1008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3" xfId="1160"/>
    <cellStyle name="Moneda 8 3" xfId="699"/>
    <cellStyle name="Moneda 8 3 2" xfId="1312"/>
    <cellStyle name="Moneda 8 4" xfId="1009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3" xfId="1161"/>
    <cellStyle name="Normal 10 2 3" xfId="700"/>
    <cellStyle name="Normal 10 2 3 2" xfId="1313"/>
    <cellStyle name="Normal 10 2 4" xfId="1010"/>
    <cellStyle name="Normal 10 3" xfId="133"/>
    <cellStyle name="Normal 10 3 2" xfId="547"/>
    <cellStyle name="Normal 10 3 2 2" xfId="852"/>
    <cellStyle name="Normal 10 3 2 2 2" xfId="1465"/>
    <cellStyle name="Normal 10 3 2 3" xfId="1162"/>
    <cellStyle name="Normal 10 3 3" xfId="701"/>
    <cellStyle name="Normal 10 3 3 2" xfId="1314"/>
    <cellStyle name="Normal 10 3 4" xfId="1011"/>
    <cellStyle name="Normal 10 4" xfId="509"/>
    <cellStyle name="Normal 10 4 2" xfId="814"/>
    <cellStyle name="Normal 10 4 2 2" xfId="1427"/>
    <cellStyle name="Normal 10 4 3" xfId="1124"/>
    <cellStyle name="Normal 10 5" xfId="663"/>
    <cellStyle name="Normal 10 5 2" xfId="1276"/>
    <cellStyle name="Normal 10 6" xfId="973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3" xfId="1144"/>
    <cellStyle name="Normal 11 2 3" xfId="683"/>
    <cellStyle name="Normal 11 2 3 2" xfId="1296"/>
    <cellStyle name="Normal 11 2 4" xfId="993"/>
    <cellStyle name="Normal 11 3" xfId="134"/>
    <cellStyle name="Normal 11 3 2" xfId="548"/>
    <cellStyle name="Normal 11 3 2 2" xfId="853"/>
    <cellStyle name="Normal 11 3 2 2 2" xfId="1466"/>
    <cellStyle name="Normal 11 3 2 3" xfId="1163"/>
    <cellStyle name="Normal 11 3 3" xfId="702"/>
    <cellStyle name="Normal 11 3 3 2" xfId="1315"/>
    <cellStyle name="Normal 11 3 4" xfId="1012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3" xfId="1164"/>
    <cellStyle name="Normal 12 2 3" xfId="703"/>
    <cellStyle name="Normal 12 2 3 2" xfId="1316"/>
    <cellStyle name="Normal 12 2 4" xfId="1013"/>
    <cellStyle name="Normal 12 3" xfId="136"/>
    <cellStyle name="Normal 12 3 2" xfId="550"/>
    <cellStyle name="Normal 12 3 2 2" xfId="855"/>
    <cellStyle name="Normal 12 3 2 2 2" xfId="1468"/>
    <cellStyle name="Normal 12 3 2 3" xfId="1165"/>
    <cellStyle name="Normal 12 3 3" xfId="704"/>
    <cellStyle name="Normal 12 3 3 2" xfId="1317"/>
    <cellStyle name="Normal 12 3 4" xfId="1014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3" xfId="1145"/>
    <cellStyle name="Normal 12 4 5" xfId="684"/>
    <cellStyle name="Normal 12 4 5 2" xfId="1297"/>
    <cellStyle name="Normal 12 4 6" xfId="994"/>
    <cellStyle name="Normal 12 5" xfId="138"/>
    <cellStyle name="Normal 12 5 2" xfId="551"/>
    <cellStyle name="Normal 12 5 2 2" xfId="856"/>
    <cellStyle name="Normal 12 5 2 2 2" xfId="1469"/>
    <cellStyle name="Normal 12 5 2 3" xfId="1166"/>
    <cellStyle name="Normal 12 5 3" xfId="705"/>
    <cellStyle name="Normal 12 5 3 2" xfId="1318"/>
    <cellStyle name="Normal 12 5 4" xfId="1015"/>
    <cellStyle name="Normal 13" xfId="139"/>
    <cellStyle name="Normal 13 2" xfId="552"/>
    <cellStyle name="Normal 13 2 2" xfId="857"/>
    <cellStyle name="Normal 13 2 2 2" xfId="1470"/>
    <cellStyle name="Normal 13 2 3" xfId="1167"/>
    <cellStyle name="Normal 13 3" xfId="706"/>
    <cellStyle name="Normal 13 3 2" xfId="1319"/>
    <cellStyle name="Normal 13 4" xfId="1016"/>
    <cellStyle name="Normal 14" xfId="140"/>
    <cellStyle name="Normal 14 2" xfId="553"/>
    <cellStyle name="Normal 14 2 2" xfId="858"/>
    <cellStyle name="Normal 14 2 2 2" xfId="1471"/>
    <cellStyle name="Normal 14 2 3" xfId="1168"/>
    <cellStyle name="Normal 14 3" xfId="707"/>
    <cellStyle name="Normal 14 3 2" xfId="1320"/>
    <cellStyle name="Normal 14 4" xfId="1017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3" xfId="1169"/>
    <cellStyle name="Normal 15 3 3" xfId="708"/>
    <cellStyle name="Normal 15 3 3 2" xfId="1321"/>
    <cellStyle name="Normal 15 3 4" xfId="1018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3" xfId="1171"/>
    <cellStyle name="Normal 16 3 3" xfId="710"/>
    <cellStyle name="Normal 16 3 3 2" xfId="1323"/>
    <cellStyle name="Normal 16 3 4" xfId="1020"/>
    <cellStyle name="Normal 16 4" xfId="146"/>
    <cellStyle name="Normal 16 5" xfId="555"/>
    <cellStyle name="Normal 16 5 2" xfId="860"/>
    <cellStyle name="Normal 16 5 2 2" xfId="1473"/>
    <cellStyle name="Normal 16 5 3" xfId="1170"/>
    <cellStyle name="Normal 16 6" xfId="709"/>
    <cellStyle name="Normal 16 6 2" xfId="1322"/>
    <cellStyle name="Normal 16 7" xfId="1019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3" xfId="1172"/>
    <cellStyle name="Normal 17 3 3" xfId="711"/>
    <cellStyle name="Normal 17 3 3 2" xfId="1324"/>
    <cellStyle name="Normal 17 3 4" xfId="1021"/>
    <cellStyle name="Normal 18" xfId="150"/>
    <cellStyle name="Normal 18 2" xfId="558"/>
    <cellStyle name="Normal 18 2 2" xfId="863"/>
    <cellStyle name="Normal 18 2 2 2" xfId="1476"/>
    <cellStyle name="Normal 18 2 3" xfId="1173"/>
    <cellStyle name="Normal 18 3" xfId="712"/>
    <cellStyle name="Normal 18 3 2" xfId="1325"/>
    <cellStyle name="Normal 18 4" xfId="1022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3" xfId="1125"/>
    <cellStyle name="Normal 2 14 3" xfId="664"/>
    <cellStyle name="Normal 2 14 3 2" xfId="1277"/>
    <cellStyle name="Normal 2 14 4" xfId="974"/>
    <cellStyle name="Normal 2 15" xfId="501"/>
    <cellStyle name="Normal 2 15 2" xfId="806"/>
    <cellStyle name="Normal 2 15 2 2" xfId="1419"/>
    <cellStyle name="Normal 2 15 3" xfId="1116"/>
    <cellStyle name="Normal 2 16" xfId="655"/>
    <cellStyle name="Normal 2 16 2" xfId="1268"/>
    <cellStyle name="Normal 2 17" xfId="965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3" xfId="1174"/>
    <cellStyle name="Normal 2 2 10 3" xfId="713"/>
    <cellStyle name="Normal 2 2 10 3 2" xfId="1326"/>
    <cellStyle name="Normal 2 2 10 4" xfId="1023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3" xfId="1175"/>
    <cellStyle name="Normal 2 2 12 3" xfId="714"/>
    <cellStyle name="Normal 2 2 12 3 2" xfId="1327"/>
    <cellStyle name="Normal 2 2 12 4" xfId="1024"/>
    <cellStyle name="Normal 2 2 13" xfId="25"/>
    <cellStyle name="Normal 2 2 13 2" xfId="511"/>
    <cellStyle name="Normal 2 2 13 2 2" xfId="816"/>
    <cellStyle name="Normal 2 2 13 2 2 2" xfId="1429"/>
    <cellStyle name="Normal 2 2 13 2 3" xfId="1126"/>
    <cellStyle name="Normal 2 2 13 3" xfId="665"/>
    <cellStyle name="Normal 2 2 13 3 2" xfId="1278"/>
    <cellStyle name="Normal 2 2 13 4" xfId="975"/>
    <cellStyle name="Normal 2 2 14" xfId="58"/>
    <cellStyle name="Normal 2 2 14 2" xfId="532"/>
    <cellStyle name="Normal 2 2 14 2 2" xfId="837"/>
    <cellStyle name="Normal 2 2 14 2 2 2" xfId="1450"/>
    <cellStyle name="Normal 2 2 14 2 3" xfId="1147"/>
    <cellStyle name="Normal 2 2 14 3" xfId="686"/>
    <cellStyle name="Normal 2 2 14 3 2" xfId="1299"/>
    <cellStyle name="Normal 2 2 14 4" xfId="996"/>
    <cellStyle name="Normal 2 2 15" xfId="502"/>
    <cellStyle name="Normal 2 2 15 2" xfId="807"/>
    <cellStyle name="Normal 2 2 15 2 2" xfId="1420"/>
    <cellStyle name="Normal 2 2 15 3" xfId="1117"/>
    <cellStyle name="Normal 2 2 16" xfId="656"/>
    <cellStyle name="Normal 2 2 16 2" xfId="1269"/>
    <cellStyle name="Normal 2 2 17" xfId="966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3" xfId="1176"/>
    <cellStyle name="Normal 2 2 2 2 10 3" xfId="715"/>
    <cellStyle name="Normal 2 2 2 2 10 3 2" xfId="1328"/>
    <cellStyle name="Normal 2 2 2 2 10 4" xfId="1025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3" xfId="1178"/>
    <cellStyle name="Normal 2 2 2 2 2 2 2 2 4" xfId="717"/>
    <cellStyle name="Normal 2 2 2 2 2 2 2 2 4 2" xfId="1330"/>
    <cellStyle name="Normal 2 2 2 2 2 2 2 2 5" xfId="1027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3" xfId="1179"/>
    <cellStyle name="Normal 2 2 2 2 2 2 3 2 3" xfId="718"/>
    <cellStyle name="Normal 2 2 2 2 2 2 3 2 3 2" xfId="1331"/>
    <cellStyle name="Normal 2 2 2 2 2 2 3 2 4" xfId="1028"/>
    <cellStyle name="Normal 2 2 2 2 2 2 4" xfId="562"/>
    <cellStyle name="Normal 2 2 2 2 2 2 4 2" xfId="867"/>
    <cellStyle name="Normal 2 2 2 2 2 2 4 2 2" xfId="1480"/>
    <cellStyle name="Normal 2 2 2 2 2 2 4 3" xfId="1177"/>
    <cellStyle name="Normal 2 2 2 2 2 2 5" xfId="716"/>
    <cellStyle name="Normal 2 2 2 2 2 2 5 2" xfId="1329"/>
    <cellStyle name="Normal 2 2 2 2 2 2 6" xfId="1026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3" xfId="1180"/>
    <cellStyle name="Normal 2 2 2 2 2 7 4" xfId="719"/>
    <cellStyle name="Normal 2 2 2 2 2 7 4 2" xfId="1332"/>
    <cellStyle name="Normal 2 2 2 2 2 7 5" xfId="1029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3" xfId="1182"/>
    <cellStyle name="Normal 2 2 2 2 3 2 2 2 3" xfId="721"/>
    <cellStyle name="Normal 2 2 2 2 3 2 2 2 3 2" xfId="1334"/>
    <cellStyle name="Normal 2 2 2 2 3 2 2 2 4" xfId="1031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3" xfId="1183"/>
    <cellStyle name="Normal 2 2 2 2 3 2 3 3" xfId="722"/>
    <cellStyle name="Normal 2 2 2 2 3 2 3 3 2" xfId="1335"/>
    <cellStyle name="Normal 2 2 2 2 3 2 3 4" xfId="1032"/>
    <cellStyle name="Normal 2 2 2 2 3 2 4" xfId="566"/>
    <cellStyle name="Normal 2 2 2 2 3 2 4 2" xfId="871"/>
    <cellStyle name="Normal 2 2 2 2 3 2 4 2 2" xfId="1484"/>
    <cellStyle name="Normal 2 2 2 2 3 2 4 3" xfId="1181"/>
    <cellStyle name="Normal 2 2 2 2 3 2 5" xfId="720"/>
    <cellStyle name="Normal 2 2 2 2 3 2 5 2" xfId="1333"/>
    <cellStyle name="Normal 2 2 2 2 3 2 6" xfId="1030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3" xfId="1184"/>
    <cellStyle name="Normal 2 2 2 2 3 3 4" xfId="723"/>
    <cellStyle name="Normal 2 2 2 2 3 3 4 2" xfId="1336"/>
    <cellStyle name="Normal 2 2 2 2 3 3 5" xfId="1033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3" xfId="1185"/>
    <cellStyle name="Normal 2 2 2 2 4 3" xfId="724"/>
    <cellStyle name="Normal 2 2 2 2 4 3 2" xfId="1337"/>
    <cellStyle name="Normal 2 2 2 2 4 4" xfId="1034"/>
    <cellStyle name="Normal 2 2 2 2 5" xfId="191"/>
    <cellStyle name="Normal 2 2 2 2 5 2" xfId="571"/>
    <cellStyle name="Normal 2 2 2 2 5 2 2" xfId="876"/>
    <cellStyle name="Normal 2 2 2 2 5 2 2 2" xfId="1489"/>
    <cellStyle name="Normal 2 2 2 2 5 2 3" xfId="1186"/>
    <cellStyle name="Normal 2 2 2 2 5 3" xfId="725"/>
    <cellStyle name="Normal 2 2 2 2 5 3 2" xfId="1338"/>
    <cellStyle name="Normal 2 2 2 2 5 4" xfId="1035"/>
    <cellStyle name="Normal 2 2 2 2 6" xfId="192"/>
    <cellStyle name="Normal 2 2 2 2 6 2" xfId="572"/>
    <cellStyle name="Normal 2 2 2 2 6 2 2" xfId="877"/>
    <cellStyle name="Normal 2 2 2 2 6 2 2 2" xfId="1490"/>
    <cellStyle name="Normal 2 2 2 2 6 2 3" xfId="1187"/>
    <cellStyle name="Normal 2 2 2 2 6 3" xfId="726"/>
    <cellStyle name="Normal 2 2 2 2 6 3 2" xfId="1339"/>
    <cellStyle name="Normal 2 2 2 2 6 4" xfId="1036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3" xfId="1188"/>
    <cellStyle name="Normal 2 2 2 2 7 2 3" xfId="727"/>
    <cellStyle name="Normal 2 2 2 2 7 2 3 2" xfId="1340"/>
    <cellStyle name="Normal 2 2 2 2 7 2 4" xfId="1037"/>
    <cellStyle name="Normal 2 2 2 2 8" xfId="195"/>
    <cellStyle name="Normal 2 2 2 2 8 2" xfId="574"/>
    <cellStyle name="Normal 2 2 2 2 8 2 2" xfId="879"/>
    <cellStyle name="Normal 2 2 2 2 8 2 2 2" xfId="1492"/>
    <cellStyle name="Normal 2 2 2 2 8 2 3" xfId="1189"/>
    <cellStyle name="Normal 2 2 2 2 8 3" xfId="728"/>
    <cellStyle name="Normal 2 2 2 2 8 3 2" xfId="1341"/>
    <cellStyle name="Normal 2 2 2 2 8 4" xfId="1038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3" xfId="1190"/>
    <cellStyle name="Normal 2 2 2 4 2 2 4" xfId="729"/>
    <cellStyle name="Normal 2 2 2 4 2 2 4 2" xfId="1342"/>
    <cellStyle name="Normal 2 2 2 4 2 2 5" xfId="1039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3" xfId="1191"/>
    <cellStyle name="Normal 2 2 2 4 3 2 3" xfId="730"/>
    <cellStyle name="Normal 2 2 2 4 3 2 3 2" xfId="1343"/>
    <cellStyle name="Normal 2 2 2 4 3 2 4" xfId="1040"/>
    <cellStyle name="Normal 2 2 2 4 4" xfId="205"/>
    <cellStyle name="Normal 2 2 2 4 4 2" xfId="577"/>
    <cellStyle name="Normal 2 2 2 4 4 2 2" xfId="882"/>
    <cellStyle name="Normal 2 2 2 4 4 2 2 2" xfId="1495"/>
    <cellStyle name="Normal 2 2 2 4 4 2 3" xfId="1192"/>
    <cellStyle name="Normal 2 2 2 4 4 3" xfId="731"/>
    <cellStyle name="Normal 2 2 2 4 4 3 2" xfId="1344"/>
    <cellStyle name="Normal 2 2 2 4 4 4" xfId="1041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3" xfId="1193"/>
    <cellStyle name="Normal 2 2 2 9 4" xfId="732"/>
    <cellStyle name="Normal 2 2 2 9 4 2" xfId="1345"/>
    <cellStyle name="Normal 2 2 2 9 5" xfId="1042"/>
    <cellStyle name="Normal 2 2 3" xfId="212"/>
    <cellStyle name="Normal 2 2 3 2" xfId="213"/>
    <cellStyle name="Normal 2 2 3 2 10" xfId="733"/>
    <cellStyle name="Normal 2 2 3 2 10 2" xfId="1346"/>
    <cellStyle name="Normal 2 2 3 2 11" xfId="1043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3" xfId="1196"/>
    <cellStyle name="Normal 2 2 3 2 2 2 2 2 3" xfId="735"/>
    <cellStyle name="Normal 2 2 3 2 2 2 2 2 3 2" xfId="1348"/>
    <cellStyle name="Normal 2 2 3 2 2 2 2 2 4" xfId="1045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3" xfId="1197"/>
    <cellStyle name="Normal 2 2 3 2 2 2 3 3" xfId="736"/>
    <cellStyle name="Normal 2 2 3 2 2 2 3 3 2" xfId="1349"/>
    <cellStyle name="Normal 2 2 3 2 2 2 3 4" xfId="1046"/>
    <cellStyle name="Normal 2 2 3 2 2 2 4" xfId="580"/>
    <cellStyle name="Normal 2 2 3 2 2 2 4 2" xfId="885"/>
    <cellStyle name="Normal 2 2 3 2 2 2 4 2 2" xfId="1498"/>
    <cellStyle name="Normal 2 2 3 2 2 2 4 3" xfId="1195"/>
    <cellStyle name="Normal 2 2 3 2 2 2 5" xfId="734"/>
    <cellStyle name="Normal 2 2 3 2 2 2 5 2" xfId="1347"/>
    <cellStyle name="Normal 2 2 3 2 2 2 6" xfId="1044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3" xfId="1198"/>
    <cellStyle name="Normal 2 2 3 2 2 3 4" xfId="737"/>
    <cellStyle name="Normal 2 2 3 2 2 3 4 2" xfId="1350"/>
    <cellStyle name="Normal 2 2 3 2 2 3 5" xfId="1047"/>
    <cellStyle name="Normal 2 2 3 2 3" xfId="221"/>
    <cellStyle name="Normal 2 2 3 2 3 2" xfId="584"/>
    <cellStyle name="Normal 2 2 3 2 3 2 2" xfId="889"/>
    <cellStyle name="Normal 2 2 3 2 3 2 2 2" xfId="1502"/>
    <cellStyle name="Normal 2 2 3 2 3 2 3" xfId="1199"/>
    <cellStyle name="Normal 2 2 3 2 3 3" xfId="738"/>
    <cellStyle name="Normal 2 2 3 2 3 3 2" xfId="1351"/>
    <cellStyle name="Normal 2 2 3 2 3 4" xfId="1048"/>
    <cellStyle name="Normal 2 2 3 2 4" xfId="222"/>
    <cellStyle name="Normal 2 2 3 2 4 2" xfId="585"/>
    <cellStyle name="Normal 2 2 3 2 4 2 2" xfId="890"/>
    <cellStyle name="Normal 2 2 3 2 4 2 2 2" xfId="1503"/>
    <cellStyle name="Normal 2 2 3 2 4 2 3" xfId="1200"/>
    <cellStyle name="Normal 2 2 3 2 4 3" xfId="739"/>
    <cellStyle name="Normal 2 2 3 2 4 3 2" xfId="1352"/>
    <cellStyle name="Normal 2 2 3 2 4 4" xfId="1049"/>
    <cellStyle name="Normal 2 2 3 2 5" xfId="223"/>
    <cellStyle name="Normal 2 2 3 2 5 2" xfId="586"/>
    <cellStyle name="Normal 2 2 3 2 5 2 2" xfId="891"/>
    <cellStyle name="Normal 2 2 3 2 5 2 2 2" xfId="1504"/>
    <cellStyle name="Normal 2 2 3 2 5 2 3" xfId="1201"/>
    <cellStyle name="Normal 2 2 3 2 5 3" xfId="740"/>
    <cellStyle name="Normal 2 2 3 2 5 3 2" xfId="1353"/>
    <cellStyle name="Normal 2 2 3 2 5 4" xfId="1050"/>
    <cellStyle name="Normal 2 2 3 2 6" xfId="224"/>
    <cellStyle name="Normal 2 2 3 2 6 2" xfId="587"/>
    <cellStyle name="Normal 2 2 3 2 6 2 2" xfId="892"/>
    <cellStyle name="Normal 2 2 3 2 6 2 2 2" xfId="1505"/>
    <cellStyle name="Normal 2 2 3 2 6 2 3" xfId="1202"/>
    <cellStyle name="Normal 2 2 3 2 6 3" xfId="741"/>
    <cellStyle name="Normal 2 2 3 2 6 3 2" xfId="1354"/>
    <cellStyle name="Normal 2 2 3 2 6 4" xfId="1051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3" xfId="1203"/>
    <cellStyle name="Normal 2 2 3 2 7 2 3" xfId="742"/>
    <cellStyle name="Normal 2 2 3 2 7 2 3 2" xfId="1355"/>
    <cellStyle name="Normal 2 2 3 2 7 2 4" xfId="1052"/>
    <cellStyle name="Normal 2 2 3 2 8" xfId="227"/>
    <cellStyle name="Normal 2 2 3 2 8 2" xfId="589"/>
    <cellStyle name="Normal 2 2 3 2 8 2 2" xfId="894"/>
    <cellStyle name="Normal 2 2 3 2 8 2 2 2" xfId="1507"/>
    <cellStyle name="Normal 2 2 3 2 8 2 3" xfId="1204"/>
    <cellStyle name="Normal 2 2 3 2 8 3" xfId="743"/>
    <cellStyle name="Normal 2 2 3 2 8 3 2" xfId="1356"/>
    <cellStyle name="Normal 2 2 3 2 8 4" xfId="1053"/>
    <cellStyle name="Normal 2 2 3 2 9" xfId="579"/>
    <cellStyle name="Normal 2 2 3 2 9 2" xfId="884"/>
    <cellStyle name="Normal 2 2 3 2 9 2 2" xfId="1497"/>
    <cellStyle name="Normal 2 2 3 2 9 3" xfId="1194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3" xfId="1206"/>
    <cellStyle name="Normal 2 2 3 3 2 2 4" xfId="745"/>
    <cellStyle name="Normal 2 2 3 3 2 2 4 2" xfId="1358"/>
    <cellStyle name="Normal 2 2 3 3 2 2 5" xfId="1055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3" xfId="1207"/>
    <cellStyle name="Normal 2 2 3 3 3 2 3" xfId="746"/>
    <cellStyle name="Normal 2 2 3 3 3 2 3 2" xfId="1359"/>
    <cellStyle name="Normal 2 2 3 3 3 2 4" xfId="1056"/>
    <cellStyle name="Normal 2 2 3 3 4" xfId="590"/>
    <cellStyle name="Normal 2 2 3 3 4 2" xfId="895"/>
    <cellStyle name="Normal 2 2 3 3 4 2 2" xfId="1508"/>
    <cellStyle name="Normal 2 2 3 3 4 3" xfId="1205"/>
    <cellStyle name="Normal 2 2 3 3 5" xfId="744"/>
    <cellStyle name="Normal 2 2 3 3 5 2" xfId="1357"/>
    <cellStyle name="Normal 2 2 3 3 6" xfId="1054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3" xfId="1208"/>
    <cellStyle name="Normal 2 2 3 7 4" xfId="747"/>
    <cellStyle name="Normal 2 2 3 7 4 2" xfId="1360"/>
    <cellStyle name="Normal 2 2 3 7 5" xfId="1057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3" xfId="1210"/>
    <cellStyle name="Normal 2 2 4 2 2 2 3" xfId="749"/>
    <cellStyle name="Normal 2 2 4 2 2 2 3 2" xfId="1362"/>
    <cellStyle name="Normal 2 2 4 2 2 2 4" xfId="1059"/>
    <cellStyle name="Normal 2 2 4 2 3" xfId="245"/>
    <cellStyle name="Normal 2 2 4 2 3 2" xfId="596"/>
    <cellStyle name="Normal 2 2 4 2 3 2 2" xfId="901"/>
    <cellStyle name="Normal 2 2 4 2 3 2 2 2" xfId="1514"/>
    <cellStyle name="Normal 2 2 4 2 3 2 3" xfId="1211"/>
    <cellStyle name="Normal 2 2 4 2 3 3" xfId="750"/>
    <cellStyle name="Normal 2 2 4 2 3 3 2" xfId="1363"/>
    <cellStyle name="Normal 2 2 4 2 3 4" xfId="1060"/>
    <cellStyle name="Normal 2 2 4 2 4" xfId="594"/>
    <cellStyle name="Normal 2 2 4 2 4 2" xfId="899"/>
    <cellStyle name="Normal 2 2 4 2 4 2 2" xfId="1512"/>
    <cellStyle name="Normal 2 2 4 2 4 3" xfId="1209"/>
    <cellStyle name="Normal 2 2 4 2 5" xfId="748"/>
    <cellStyle name="Normal 2 2 4 2 5 2" xfId="1361"/>
    <cellStyle name="Normal 2 2 4 2 6" xfId="1058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3" xfId="1212"/>
    <cellStyle name="Normal 2 2 4 3 4" xfId="751"/>
    <cellStyle name="Normal 2 2 4 3 4 2" xfId="1364"/>
    <cellStyle name="Normal 2 2 4 3 5" xfId="1061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3" xfId="1213"/>
    <cellStyle name="Normal 2 2 5 4 3" xfId="752"/>
    <cellStyle name="Normal 2 2 5 4 3 2" xfId="1365"/>
    <cellStyle name="Normal 2 2 5 4 4" xfId="1062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3" xfId="1214"/>
    <cellStyle name="Normal 2 2 6 4 3" xfId="753"/>
    <cellStyle name="Normal 2 2 6 4 3 2" xfId="1366"/>
    <cellStyle name="Normal 2 2 6 4 4" xfId="1063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3" xfId="1215"/>
    <cellStyle name="Normal 2 2 7 4 3" xfId="754"/>
    <cellStyle name="Normal 2 2 7 4 3 2" xfId="1367"/>
    <cellStyle name="Normal 2 2 7 4 4" xfId="1064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3" xfId="1216"/>
    <cellStyle name="Normal 2 2 8 3 3" xfId="755"/>
    <cellStyle name="Normal 2 2 8 3 3 2" xfId="1368"/>
    <cellStyle name="Normal 2 2 8 3 4" xfId="1065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3" xfId="1217"/>
    <cellStyle name="Normal 2 2 9 2 3" xfId="756"/>
    <cellStyle name="Normal 2 2 9 2 3 2" xfId="1369"/>
    <cellStyle name="Normal 2 2 9 2 4" xfId="1066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3" xfId="1265"/>
    <cellStyle name="Normal 2 3 2 3" xfId="804"/>
    <cellStyle name="Normal 2 3 2 3 2" xfId="1417"/>
    <cellStyle name="Normal 2 3 2 4" xfId="1114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3" xfId="1219"/>
    <cellStyle name="Normal 2 7 2 2 3" xfId="758"/>
    <cellStyle name="Normal 2 7 2 2 3 2" xfId="1371"/>
    <cellStyle name="Normal 2 7 2 2 4" xfId="1068"/>
    <cellStyle name="Normal 2 7 3" xfId="312"/>
    <cellStyle name="Normal 2 7 3 2" xfId="605"/>
    <cellStyle name="Normal 2 7 3 2 2" xfId="910"/>
    <cellStyle name="Normal 2 7 3 2 2 2" xfId="1523"/>
    <cellStyle name="Normal 2 7 3 2 3" xfId="1220"/>
    <cellStyle name="Normal 2 7 3 3" xfId="759"/>
    <cellStyle name="Normal 2 7 3 3 2" xfId="1372"/>
    <cellStyle name="Normal 2 7 3 4" xfId="1069"/>
    <cellStyle name="Normal 2 7 4" xfId="313"/>
    <cellStyle name="Normal 2 7 4 2" xfId="606"/>
    <cellStyle name="Normal 2 7 4 2 2" xfId="911"/>
    <cellStyle name="Normal 2 7 4 2 2 2" xfId="1524"/>
    <cellStyle name="Normal 2 7 4 2 3" xfId="1221"/>
    <cellStyle name="Normal 2 7 4 3" xfId="760"/>
    <cellStyle name="Normal 2 7 4 3 2" xfId="1373"/>
    <cellStyle name="Normal 2 7 4 4" xfId="1070"/>
    <cellStyle name="Normal 2 7 5" xfId="314"/>
    <cellStyle name="Normal 2 7 5 2" xfId="607"/>
    <cellStyle name="Normal 2 7 5 2 2" xfId="912"/>
    <cellStyle name="Normal 2 7 5 2 2 2" xfId="1525"/>
    <cellStyle name="Normal 2 7 5 2 3" xfId="1222"/>
    <cellStyle name="Normal 2 7 5 3" xfId="761"/>
    <cellStyle name="Normal 2 7 5 3 2" xfId="1374"/>
    <cellStyle name="Normal 2 7 5 4" xfId="1071"/>
    <cellStyle name="Normal 2 7 6" xfId="309"/>
    <cellStyle name="Normal 2 7 6 2" xfId="603"/>
    <cellStyle name="Normal 2 7 6 2 2" xfId="908"/>
    <cellStyle name="Normal 2 7 6 2 2 2" xfId="1521"/>
    <cellStyle name="Normal 2 7 6 2 3" xfId="1218"/>
    <cellStyle name="Normal 2 7 6 3" xfId="757"/>
    <cellStyle name="Normal 2 7 6 3 2" xfId="1370"/>
    <cellStyle name="Normal 2 7 6 4" xfId="1067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3" xfId="1224"/>
    <cellStyle name="Normal 2 8 3 3" xfId="763"/>
    <cellStyle name="Normal 2 8 3 3 2" xfId="1376"/>
    <cellStyle name="Normal 2 8 3 4" xfId="1073"/>
    <cellStyle name="Normal 2 8 4" xfId="608"/>
    <cellStyle name="Normal 2 8 4 2" xfId="913"/>
    <cellStyle name="Normal 2 8 4 2 2" xfId="1526"/>
    <cellStyle name="Normal 2 8 4 3" xfId="1223"/>
    <cellStyle name="Normal 2 8 5" xfId="762"/>
    <cellStyle name="Normal 2 8 5 2" xfId="1375"/>
    <cellStyle name="Normal 2 8 6" xfId="1072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3" xfId="1225"/>
    <cellStyle name="Normal 21 3" xfId="764"/>
    <cellStyle name="Normal 21 3 2" xfId="1377"/>
    <cellStyle name="Normal 21 4" xfId="1074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3" xfId="1226"/>
    <cellStyle name="Normal 23 3" xfId="765"/>
    <cellStyle name="Normal 23 3 2" xfId="1378"/>
    <cellStyle name="Normal 23 4" xfId="1075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3" xfId="1123"/>
    <cellStyle name="Normal 25 3" xfId="662"/>
    <cellStyle name="Normal 25 3 2" xfId="1275"/>
    <cellStyle name="Normal 25 4" xfId="972"/>
    <cellStyle name="Normal 26" xfId="500"/>
    <cellStyle name="Normal 26 2" xfId="651"/>
    <cellStyle name="Normal 26 2 2" xfId="956"/>
    <cellStyle name="Normal 26 2 2 2" xfId="1569"/>
    <cellStyle name="Normal 26 2 3" xfId="1266"/>
    <cellStyle name="Normal 26 3" xfId="805"/>
    <cellStyle name="Normal 26 3 2" xfId="1418"/>
    <cellStyle name="Normal 26 4" xfId="1115"/>
    <cellStyle name="Normal 27" xfId="158"/>
    <cellStyle name="Normal 28" xfId="652"/>
    <cellStyle name="Normal 28 2" xfId="1267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3" xfId="1118"/>
    <cellStyle name="Normal 3 15" xfId="657"/>
    <cellStyle name="Normal 3 15 2" xfId="1270"/>
    <cellStyle name="Normal 3 16" xfId="967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3" xfId="1142"/>
    <cellStyle name="Normal 3 2 2 11" xfId="681"/>
    <cellStyle name="Normal 3 2 2 11 2" xfId="1294"/>
    <cellStyle name="Normal 3 2 2 12" xfId="991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3" xfId="1146"/>
    <cellStyle name="Normal 3 3 11" xfId="685"/>
    <cellStyle name="Normal 3 3 11 2" xfId="1298"/>
    <cellStyle name="Normal 3 3 12" xfId="995"/>
    <cellStyle name="Normal 3 3 2" xfId="49"/>
    <cellStyle name="Normal 3 3 2 10" xfId="528"/>
    <cellStyle name="Normal 3 3 2 10 2" xfId="833"/>
    <cellStyle name="Normal 3 3 2 10 2 2" xfId="1446"/>
    <cellStyle name="Normal 3 3 2 10 3" xfId="1143"/>
    <cellStyle name="Normal 3 3 2 11" xfId="682"/>
    <cellStyle name="Normal 3 3 2 11 2" xfId="1295"/>
    <cellStyle name="Normal 3 3 2 12" xfId="992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1" xfId="958"/>
    <cellStyle name="Normal 31 2" xfId="1571"/>
    <cellStyle name="Normal 32" xfId="959"/>
    <cellStyle name="Normal 32 2" xfId="1572"/>
    <cellStyle name="Normal 33" xfId="960"/>
    <cellStyle name="Normal 33 2" xfId="1573"/>
    <cellStyle name="Normal 34" xfId="961"/>
    <cellStyle name="Normal 34 2" xfId="1574"/>
    <cellStyle name="Normal 35" xfId="963"/>
    <cellStyle name="Normal 36" xfId="962"/>
    <cellStyle name="Normal 37" xfId="1575"/>
    <cellStyle name="Normal 38" xfId="1576"/>
    <cellStyle name="Normal 39" xfId="1577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3" xfId="1127"/>
    <cellStyle name="Normal 4 10 3" xfId="666"/>
    <cellStyle name="Normal 4 10 3 2" xfId="1279"/>
    <cellStyle name="Normal 4 10 4" xfId="976"/>
    <cellStyle name="Normal 4 2" xfId="29"/>
    <cellStyle name="Normal 4 2 10" xfId="667"/>
    <cellStyle name="Normal 4 2 10 2" xfId="1280"/>
    <cellStyle name="Normal 4 2 11" xfId="977"/>
    <cellStyle name="Normal 4 2 2" xfId="30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3" xfId="1227"/>
    <cellStyle name="Normal 4 2 2 2 2 3" xfId="766"/>
    <cellStyle name="Normal 4 2 2 2 2 3 2" xfId="1379"/>
    <cellStyle name="Normal 4 2 2 2 2 4" xfId="1076"/>
    <cellStyle name="Normal 4 2 2 3" xfId="421"/>
    <cellStyle name="Normal 4 2 2 3 2" xfId="613"/>
    <cellStyle name="Normal 4 2 2 3 2 2" xfId="918"/>
    <cellStyle name="Normal 4 2 2 3 2 2 2" xfId="1531"/>
    <cellStyle name="Normal 4 2 2 3 2 3" xfId="1228"/>
    <cellStyle name="Normal 4 2 2 3 3" xfId="767"/>
    <cellStyle name="Normal 4 2 2 3 3 2" xfId="1380"/>
    <cellStyle name="Normal 4 2 2 3 4" xfId="1077"/>
    <cellStyle name="Normal 4 2 2 4" xfId="422"/>
    <cellStyle name="Normal 4 2 2 4 2" xfId="614"/>
    <cellStyle name="Normal 4 2 2 4 2 2" xfId="919"/>
    <cellStyle name="Normal 4 2 2 4 2 2 2" xfId="1532"/>
    <cellStyle name="Normal 4 2 2 4 2 3" xfId="1229"/>
    <cellStyle name="Normal 4 2 2 4 3" xfId="768"/>
    <cellStyle name="Normal 4 2 2 4 3 2" xfId="1381"/>
    <cellStyle name="Normal 4 2 2 4 4" xfId="1078"/>
    <cellStyle name="Normal 4 2 2 5" xfId="423"/>
    <cellStyle name="Normal 4 2 2 5 2" xfId="615"/>
    <cellStyle name="Normal 4 2 2 5 2 2" xfId="920"/>
    <cellStyle name="Normal 4 2 2 5 2 2 2" xfId="1533"/>
    <cellStyle name="Normal 4 2 2 5 2 3" xfId="1230"/>
    <cellStyle name="Normal 4 2 2 5 3" xfId="769"/>
    <cellStyle name="Normal 4 2 2 5 3 2" xfId="1382"/>
    <cellStyle name="Normal 4 2 2 5 4" xfId="1079"/>
    <cellStyle name="Normal 4 2 2 6" xfId="514"/>
    <cellStyle name="Normal 4 2 2 6 2" xfId="819"/>
    <cellStyle name="Normal 4 2 2 6 2 2" xfId="1432"/>
    <cellStyle name="Normal 4 2 2 6 3" xfId="1129"/>
    <cellStyle name="Normal 4 2 2 7" xfId="668"/>
    <cellStyle name="Normal 4 2 2 7 2" xfId="1281"/>
    <cellStyle name="Normal 4 2 2 8" xfId="978"/>
    <cellStyle name="Normal 4 2 3" xfId="424"/>
    <cellStyle name="Normal 4 2 3 2" xfId="616"/>
    <cellStyle name="Normal 4 2 3 2 2" xfId="921"/>
    <cellStyle name="Normal 4 2 3 2 2 2" xfId="1534"/>
    <cellStyle name="Normal 4 2 3 2 3" xfId="1231"/>
    <cellStyle name="Normal 4 2 3 3" xfId="770"/>
    <cellStyle name="Normal 4 2 3 3 2" xfId="1383"/>
    <cellStyle name="Normal 4 2 3 4" xfId="1080"/>
    <cellStyle name="Normal 4 2 4" xfId="425"/>
    <cellStyle name="Normal 4 2 4 2" xfId="617"/>
    <cellStyle name="Normal 4 2 4 2 2" xfId="922"/>
    <cellStyle name="Normal 4 2 4 2 2 2" xfId="1535"/>
    <cellStyle name="Normal 4 2 4 2 3" xfId="1232"/>
    <cellStyle name="Normal 4 2 4 3" xfId="771"/>
    <cellStyle name="Normal 4 2 4 3 2" xfId="1384"/>
    <cellStyle name="Normal 4 2 4 4" xfId="1081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3" xfId="1233"/>
    <cellStyle name="Normal 4 2 5 4" xfId="772"/>
    <cellStyle name="Normal 4 2 5 4 2" xfId="1385"/>
    <cellStyle name="Normal 4 2 5 5" xfId="1082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3" xfId="1128"/>
    <cellStyle name="Normal 4 3" xfId="31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3" xfId="1234"/>
    <cellStyle name="Normal 4 3 2 4" xfId="773"/>
    <cellStyle name="Normal 4 3 2 4 2" xfId="1386"/>
    <cellStyle name="Normal 4 3 2 5" xfId="1083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3" xfId="1130"/>
    <cellStyle name="Normal 4 3 8" xfId="669"/>
    <cellStyle name="Normal 4 3 8 2" xfId="1282"/>
    <cellStyle name="Normal 4 3 9" xfId="979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3" xfId="1235"/>
    <cellStyle name="Normal 4 5 2 3" xfId="774"/>
    <cellStyle name="Normal 4 5 2 3 2" xfId="1387"/>
    <cellStyle name="Normal 4 5 2 4" xfId="1084"/>
    <cellStyle name="Normal 4 6" xfId="439"/>
    <cellStyle name="Normal 4 6 2" xfId="621"/>
    <cellStyle name="Normal 4 6 2 2" xfId="926"/>
    <cellStyle name="Normal 4 6 2 2 2" xfId="1539"/>
    <cellStyle name="Normal 4 6 2 3" xfId="1236"/>
    <cellStyle name="Normal 4 6 3" xfId="775"/>
    <cellStyle name="Normal 4 6 3 2" xfId="1388"/>
    <cellStyle name="Normal 4 6 4" xfId="1085"/>
    <cellStyle name="Normal 4 7" xfId="440"/>
    <cellStyle name="Normal 4 7 2" xfId="622"/>
    <cellStyle name="Normal 4 7 2 2" xfId="927"/>
    <cellStyle name="Normal 4 7 2 2 2" xfId="1540"/>
    <cellStyle name="Normal 4 7 2 3" xfId="1237"/>
    <cellStyle name="Normal 4 7 3" xfId="776"/>
    <cellStyle name="Normal 4 7 3 2" xfId="1389"/>
    <cellStyle name="Normal 4 7 4" xfId="1086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3" xfId="1238"/>
    <cellStyle name="Normal 4 9 3" xfId="777"/>
    <cellStyle name="Normal 4 9 3 2" xfId="1390"/>
    <cellStyle name="Normal 4 9 4" xfId="1087"/>
    <cellStyle name="Normal 40" xfId="1578"/>
    <cellStyle name="Normal 41" xfId="1579"/>
    <cellStyle name="Normal 42" xfId="1580"/>
    <cellStyle name="Normal 43" xfId="1581"/>
    <cellStyle name="Normal 44" xfId="1582"/>
    <cellStyle name="Normal 45" xfId="1583"/>
    <cellStyle name="Normal 46" xfId="1584"/>
    <cellStyle name="Normal 47" xfId="1585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3" xfId="1133"/>
    <cellStyle name="Normal 5 2 2 3" xfId="672"/>
    <cellStyle name="Normal 5 2 2 3 2" xfId="1285"/>
    <cellStyle name="Normal 5 2 2 4" xfId="982"/>
    <cellStyle name="Normal 5 2 3" xfId="517"/>
    <cellStyle name="Normal 5 2 3 2" xfId="822"/>
    <cellStyle name="Normal 5 2 3 2 2" xfId="1435"/>
    <cellStyle name="Normal 5 2 3 3" xfId="1132"/>
    <cellStyle name="Normal 5 2 4" xfId="671"/>
    <cellStyle name="Normal 5 2 4 2" xfId="1284"/>
    <cellStyle name="Normal 5 2 5" xfId="981"/>
    <cellStyle name="Normal 5 3" xfId="35"/>
    <cellStyle name="Normal 5 3 2" xfId="519"/>
    <cellStyle name="Normal 5 3 2 2" xfId="824"/>
    <cellStyle name="Normal 5 3 2 2 2" xfId="1437"/>
    <cellStyle name="Normal 5 3 2 3" xfId="1134"/>
    <cellStyle name="Normal 5 3 3" xfId="673"/>
    <cellStyle name="Normal 5 3 3 2" xfId="1286"/>
    <cellStyle name="Normal 5 3 4" xfId="983"/>
    <cellStyle name="Normal 5 4" xfId="32"/>
    <cellStyle name="Normal 5 4 2" xfId="516"/>
    <cellStyle name="Normal 5 4 2 2" xfId="821"/>
    <cellStyle name="Normal 5 4 2 2 2" xfId="1434"/>
    <cellStyle name="Normal 5 4 2 3" xfId="1131"/>
    <cellStyle name="Normal 5 4 3" xfId="670"/>
    <cellStyle name="Normal 5 4 3 2" xfId="1283"/>
    <cellStyle name="Normal 5 4 4" xfId="980"/>
    <cellStyle name="Normal 5 5" xfId="504"/>
    <cellStyle name="Normal 5 5 2" xfId="809"/>
    <cellStyle name="Normal 5 5 2 2" xfId="1422"/>
    <cellStyle name="Normal 5 5 3" xfId="1119"/>
    <cellStyle name="Normal 5 6" xfId="658"/>
    <cellStyle name="Normal 5 6 2" xfId="1271"/>
    <cellStyle name="Normal 5 7" xfId="968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3" xfId="1239"/>
    <cellStyle name="Normal 6 10 3" xfId="778"/>
    <cellStyle name="Normal 6 10 3 2" xfId="1391"/>
    <cellStyle name="Normal 6 10 4" xfId="1088"/>
    <cellStyle name="Normal 6 11" xfId="36"/>
    <cellStyle name="Normal 6 11 2" xfId="520"/>
    <cellStyle name="Normal 6 11 2 2" xfId="825"/>
    <cellStyle name="Normal 6 11 2 2 2" xfId="1438"/>
    <cellStyle name="Normal 6 11 2 3" xfId="1135"/>
    <cellStyle name="Normal 6 11 3" xfId="674"/>
    <cellStyle name="Normal 6 11 3 2" xfId="1287"/>
    <cellStyle name="Normal 6 11 4" xfId="984"/>
    <cellStyle name="Normal 6 12" xfId="505"/>
    <cellStyle name="Normal 6 12 2" xfId="810"/>
    <cellStyle name="Normal 6 12 2 2" xfId="1423"/>
    <cellStyle name="Normal 6 12 3" xfId="1120"/>
    <cellStyle name="Normal 6 13" xfId="659"/>
    <cellStyle name="Normal 6 13 2" xfId="1272"/>
    <cellStyle name="Normal 6 14" xfId="969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3" xfId="1137"/>
    <cellStyle name="Normal 6 2 2 3" xfId="676"/>
    <cellStyle name="Normal 6 2 2 3 2" xfId="1289"/>
    <cellStyle name="Normal 6 2 2 4" xfId="986"/>
    <cellStyle name="Normal 6 2 3" xfId="521"/>
    <cellStyle name="Normal 6 2 3 2" xfId="826"/>
    <cellStyle name="Normal 6 2 3 2 2" xfId="1439"/>
    <cellStyle name="Normal 6 2 3 3" xfId="1136"/>
    <cellStyle name="Normal 6 2 4" xfId="675"/>
    <cellStyle name="Normal 6 2 4 2" xfId="1288"/>
    <cellStyle name="Normal 6 2 5" xfId="985"/>
    <cellStyle name="Normal 6 3" xfId="39"/>
    <cellStyle name="Normal 6 3 2" xfId="523"/>
    <cellStyle name="Normal 6 3 2 2" xfId="828"/>
    <cellStyle name="Normal 6 3 2 2 2" xfId="1441"/>
    <cellStyle name="Normal 6 3 2 3" xfId="1138"/>
    <cellStyle name="Normal 6 3 3" xfId="677"/>
    <cellStyle name="Normal 6 3 3 2" xfId="1290"/>
    <cellStyle name="Normal 6 3 4" xfId="987"/>
    <cellStyle name="Normal 6 4" xfId="445"/>
    <cellStyle name="Normal 6 4 2" xfId="625"/>
    <cellStyle name="Normal 6 4 2 2" xfId="930"/>
    <cellStyle name="Normal 6 4 2 2 2" xfId="1543"/>
    <cellStyle name="Normal 6 4 2 3" xfId="1240"/>
    <cellStyle name="Normal 6 4 3" xfId="779"/>
    <cellStyle name="Normal 6 4 3 2" xfId="1392"/>
    <cellStyle name="Normal 6 4 4" xfId="1089"/>
    <cellStyle name="Normal 6 5" xfId="446"/>
    <cellStyle name="Normal 6 5 2" xfId="626"/>
    <cellStyle name="Normal 6 5 2 2" xfId="931"/>
    <cellStyle name="Normal 6 5 2 2 2" xfId="1544"/>
    <cellStyle name="Normal 6 5 2 3" xfId="1241"/>
    <cellStyle name="Normal 6 5 3" xfId="780"/>
    <cellStyle name="Normal 6 5 3 2" xfId="1393"/>
    <cellStyle name="Normal 6 5 4" xfId="1090"/>
    <cellStyle name="Normal 6 6" xfId="447"/>
    <cellStyle name="Normal 6 6 2" xfId="627"/>
    <cellStyle name="Normal 6 6 2 2" xfId="932"/>
    <cellStyle name="Normal 6 6 2 2 2" xfId="1545"/>
    <cellStyle name="Normal 6 6 2 3" xfId="1242"/>
    <cellStyle name="Normal 6 6 3" xfId="781"/>
    <cellStyle name="Normal 6 6 3 2" xfId="1394"/>
    <cellStyle name="Normal 6 6 4" xfId="1091"/>
    <cellStyle name="Normal 6 7" xfId="448"/>
    <cellStyle name="Normal 6 7 2" xfId="628"/>
    <cellStyle name="Normal 6 7 2 2" xfId="933"/>
    <cellStyle name="Normal 6 7 2 2 2" xfId="1546"/>
    <cellStyle name="Normal 6 7 2 3" xfId="1243"/>
    <cellStyle name="Normal 6 7 3" xfId="782"/>
    <cellStyle name="Normal 6 7 3 2" xfId="1395"/>
    <cellStyle name="Normal 6 7 4" xfId="1092"/>
    <cellStyle name="Normal 6 8" xfId="449"/>
    <cellStyle name="Normal 6 8 2" xfId="629"/>
    <cellStyle name="Normal 6 8 2 2" xfId="934"/>
    <cellStyle name="Normal 6 8 2 2 2" xfId="1547"/>
    <cellStyle name="Normal 6 8 2 3" xfId="1244"/>
    <cellStyle name="Normal 6 8 3" xfId="783"/>
    <cellStyle name="Normal 6 8 3 2" xfId="1396"/>
    <cellStyle name="Normal 6 8 4" xfId="1093"/>
    <cellStyle name="Normal 6 9" xfId="450"/>
    <cellStyle name="Normal 6 9 2" xfId="630"/>
    <cellStyle name="Normal 6 9 2 2" xfId="935"/>
    <cellStyle name="Normal 6 9 2 2 2" xfId="1548"/>
    <cellStyle name="Normal 6 9 2 3" xfId="1245"/>
    <cellStyle name="Normal 6 9 3" xfId="784"/>
    <cellStyle name="Normal 6 9 3 2" xfId="1397"/>
    <cellStyle name="Normal 6 9 4" xfId="1094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3" xfId="1139"/>
    <cellStyle name="Normal 7 12 3" xfId="678"/>
    <cellStyle name="Normal 7 12 3 2" xfId="1291"/>
    <cellStyle name="Normal 7 12 4" xfId="988"/>
    <cellStyle name="Normal 7 13" xfId="506"/>
    <cellStyle name="Normal 7 13 2" xfId="811"/>
    <cellStyle name="Normal 7 13 2 2" xfId="1424"/>
    <cellStyle name="Normal 7 13 3" xfId="1121"/>
    <cellStyle name="Normal 7 14" xfId="660"/>
    <cellStyle name="Normal 7 14 2" xfId="1273"/>
    <cellStyle name="Normal 7 15" xfId="970"/>
    <cellStyle name="Normal 7 2" xfId="453"/>
    <cellStyle name="Normal 7 2 10" xfId="785"/>
    <cellStyle name="Normal 7 2 10 2" xfId="1398"/>
    <cellStyle name="Normal 7 2 11" xfId="1095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3" xfId="1248"/>
    <cellStyle name="Normal 7 2 2 2 2 2 3" xfId="787"/>
    <cellStyle name="Normal 7 2 2 2 2 2 3 2" xfId="1400"/>
    <cellStyle name="Normal 7 2 2 2 2 2 4" xfId="1097"/>
    <cellStyle name="Normal 7 2 2 2 3" xfId="458"/>
    <cellStyle name="Normal 7 2 2 2 3 2" xfId="634"/>
    <cellStyle name="Normal 7 2 2 2 3 2 2" xfId="939"/>
    <cellStyle name="Normal 7 2 2 2 3 2 2 2" xfId="1552"/>
    <cellStyle name="Normal 7 2 2 2 3 2 3" xfId="1249"/>
    <cellStyle name="Normal 7 2 2 2 3 3" xfId="788"/>
    <cellStyle name="Normal 7 2 2 2 3 3 2" xfId="1401"/>
    <cellStyle name="Normal 7 2 2 2 3 4" xfId="1098"/>
    <cellStyle name="Normal 7 2 2 2 4" xfId="632"/>
    <cellStyle name="Normal 7 2 2 2 4 2" xfId="937"/>
    <cellStyle name="Normal 7 2 2 2 4 2 2" xfId="1550"/>
    <cellStyle name="Normal 7 2 2 2 4 3" xfId="1247"/>
    <cellStyle name="Normal 7 2 2 2 5" xfId="786"/>
    <cellStyle name="Normal 7 2 2 2 5 2" xfId="1399"/>
    <cellStyle name="Normal 7 2 2 2 6" xfId="1096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3" xfId="1250"/>
    <cellStyle name="Normal 7 2 2 3 4" xfId="789"/>
    <cellStyle name="Normal 7 2 2 3 4 2" xfId="1402"/>
    <cellStyle name="Normal 7 2 2 3 5" xfId="1099"/>
    <cellStyle name="Normal 7 2 3" xfId="461"/>
    <cellStyle name="Normal 7 2 3 2" xfId="636"/>
    <cellStyle name="Normal 7 2 3 2 2" xfId="941"/>
    <cellStyle name="Normal 7 2 3 2 2 2" xfId="1554"/>
    <cellStyle name="Normal 7 2 3 2 3" xfId="1251"/>
    <cellStyle name="Normal 7 2 3 3" xfId="790"/>
    <cellStyle name="Normal 7 2 3 3 2" xfId="1403"/>
    <cellStyle name="Normal 7 2 3 4" xfId="1100"/>
    <cellStyle name="Normal 7 2 4" xfId="462"/>
    <cellStyle name="Normal 7 2 4 2" xfId="637"/>
    <cellStyle name="Normal 7 2 4 2 2" xfId="942"/>
    <cellStyle name="Normal 7 2 4 2 2 2" xfId="1555"/>
    <cellStyle name="Normal 7 2 4 2 3" xfId="1252"/>
    <cellStyle name="Normal 7 2 4 3" xfId="791"/>
    <cellStyle name="Normal 7 2 4 3 2" xfId="1404"/>
    <cellStyle name="Normal 7 2 4 4" xfId="1101"/>
    <cellStyle name="Normal 7 2 5" xfId="463"/>
    <cellStyle name="Normal 7 2 5 2" xfId="638"/>
    <cellStyle name="Normal 7 2 5 2 2" xfId="943"/>
    <cellStyle name="Normal 7 2 5 2 2 2" xfId="1556"/>
    <cellStyle name="Normal 7 2 5 2 3" xfId="1253"/>
    <cellStyle name="Normal 7 2 5 3" xfId="792"/>
    <cellStyle name="Normal 7 2 5 3 2" xfId="1405"/>
    <cellStyle name="Normal 7 2 5 4" xfId="1102"/>
    <cellStyle name="Normal 7 2 6" xfId="464"/>
    <cellStyle name="Normal 7 2 6 2" xfId="639"/>
    <cellStyle name="Normal 7 2 6 2 2" xfId="944"/>
    <cellStyle name="Normal 7 2 6 2 2 2" xfId="1557"/>
    <cellStyle name="Normal 7 2 6 2 3" xfId="1254"/>
    <cellStyle name="Normal 7 2 6 3" xfId="793"/>
    <cellStyle name="Normal 7 2 6 3 2" xfId="1406"/>
    <cellStyle name="Normal 7 2 6 4" xfId="1103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3" xfId="1255"/>
    <cellStyle name="Normal 7 2 7 2 3" xfId="794"/>
    <cellStyle name="Normal 7 2 7 2 3 2" xfId="1407"/>
    <cellStyle name="Normal 7 2 7 2 4" xfId="1104"/>
    <cellStyle name="Normal 7 2 8" xfId="467"/>
    <cellStyle name="Normal 7 2 8 2" xfId="641"/>
    <cellStyle name="Normal 7 2 8 2 2" xfId="946"/>
    <cellStyle name="Normal 7 2 8 2 2 2" xfId="1559"/>
    <cellStyle name="Normal 7 2 8 2 3" xfId="1256"/>
    <cellStyle name="Normal 7 2 8 3" xfId="795"/>
    <cellStyle name="Normal 7 2 8 3 2" xfId="1408"/>
    <cellStyle name="Normal 7 2 8 4" xfId="1105"/>
    <cellStyle name="Normal 7 2 9" xfId="631"/>
    <cellStyle name="Normal 7 2 9 2" xfId="936"/>
    <cellStyle name="Normal 7 2 9 2 2" xfId="1549"/>
    <cellStyle name="Normal 7 2 9 3" xfId="1246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3" xfId="1257"/>
    <cellStyle name="Normal 7 3 2 2 4" xfId="796"/>
    <cellStyle name="Normal 7 3 2 2 4 2" xfId="1409"/>
    <cellStyle name="Normal 7 3 2 2 5" xfId="1106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3" xfId="1258"/>
    <cellStyle name="Normal 7 3 3 2 3" xfId="797"/>
    <cellStyle name="Normal 7 3 3 2 3 2" xfId="1410"/>
    <cellStyle name="Normal 7 3 3 2 4" xfId="1107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3" xfId="1259"/>
    <cellStyle name="Normal 7 3 5 3" xfId="798"/>
    <cellStyle name="Normal 7 3 5 3 2" xfId="1411"/>
    <cellStyle name="Normal 7 3 5 4" xfId="1108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3" xfId="1148"/>
    <cellStyle name="Normal 7 5 6" xfId="687"/>
    <cellStyle name="Normal 7 5 6 2" xfId="1300"/>
    <cellStyle name="Normal 7 5 7" xfId="997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3" xfId="1260"/>
    <cellStyle name="Normal 7 7 4" xfId="799"/>
    <cellStyle name="Normal 7 7 4 2" xfId="1412"/>
    <cellStyle name="Normal 7 7 5" xfId="1109"/>
    <cellStyle name="Normal 7 8" xfId="486"/>
    <cellStyle name="Normal 7 9" xfId="487"/>
    <cellStyle name="Normal 8" xfId="13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3" xfId="1261"/>
    <cellStyle name="Normal 8 2 2 2 3" xfId="800"/>
    <cellStyle name="Normal 8 2 2 2 3 2" xfId="1413"/>
    <cellStyle name="Normal 8 2 2 2 4" xfId="1110"/>
    <cellStyle name="Normal 8 2 3" xfId="492"/>
    <cellStyle name="Normal 8 2 3 2" xfId="647"/>
    <cellStyle name="Normal 8 2 3 2 2" xfId="952"/>
    <cellStyle name="Normal 8 2 3 2 2 2" xfId="1565"/>
    <cellStyle name="Normal 8 2 3 2 3" xfId="1262"/>
    <cellStyle name="Normal 8 2 3 3" xfId="801"/>
    <cellStyle name="Normal 8 2 3 3 2" xfId="1414"/>
    <cellStyle name="Normal 8 2 3 4" xfId="1111"/>
    <cellStyle name="Normal 8 2 4" xfId="493"/>
    <cellStyle name="Normal 8 2 4 2" xfId="648"/>
    <cellStyle name="Normal 8 2 4 2 2" xfId="953"/>
    <cellStyle name="Normal 8 2 4 2 2 2" xfId="1566"/>
    <cellStyle name="Normal 8 2 4 2 3" xfId="1263"/>
    <cellStyle name="Normal 8 2 4 3" xfId="802"/>
    <cellStyle name="Normal 8 2 4 3 2" xfId="1415"/>
    <cellStyle name="Normal 8 2 4 4" xfId="1112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3" xfId="1264"/>
    <cellStyle name="Normal 8 3 3 3" xfId="803"/>
    <cellStyle name="Normal 8 3 3 3 2" xfId="1416"/>
    <cellStyle name="Normal 8 3 3 4" xfId="1113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3" xfId="1140"/>
    <cellStyle name="Normal 8 5 3" xfId="679"/>
    <cellStyle name="Normal 8 5 3 2" xfId="1292"/>
    <cellStyle name="Normal 8 5 4" xfId="989"/>
    <cellStyle name="Normal 8 6" xfId="507"/>
    <cellStyle name="Normal 8 6 2" xfId="812"/>
    <cellStyle name="Normal 8 6 2 2" xfId="1425"/>
    <cellStyle name="Normal 8 6 3" xfId="1122"/>
    <cellStyle name="Normal 8 7" xfId="661"/>
    <cellStyle name="Normal 8 7 2" xfId="1274"/>
    <cellStyle name="Normal 8 8" xfId="97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3" xfId="1141"/>
    <cellStyle name="Normal 9 5" xfId="680"/>
    <cellStyle name="Normal 9 5 2" xfId="1293"/>
    <cellStyle name="Normal 9 6" xfId="990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BH183"/>
  <sheetViews>
    <sheetView workbookViewId="0">
      <pane xSplit="2" ySplit="8" topLeftCell="K120" activePane="bottomRight" state="frozen"/>
      <selection pane="topRight" activeCell="C1" sqref="C1"/>
      <selection pane="bottomLeft" activeCell="A9" sqref="A9"/>
      <selection pane="bottomRight" activeCell="N131" sqref="N131"/>
    </sheetView>
  </sheetViews>
  <sheetFormatPr baseColWidth="10" defaultRowHeight="15"/>
  <cols>
    <col min="1" max="1" width="5.28515625" customWidth="1"/>
    <col min="2" max="2" width="14.28515625" style="201" customWidth="1"/>
    <col min="3" max="3" width="16.140625" bestFit="1" customWidth="1"/>
    <col min="4" max="4" width="11.42578125" style="152" bestFit="1" customWidth="1"/>
    <col min="5" max="6" width="5.42578125" style="152" bestFit="1" customWidth="1"/>
    <col min="7" max="7" width="14.85546875" style="152" bestFit="1" customWidth="1"/>
    <col min="8" max="8" width="11.140625" style="152" bestFit="1" customWidth="1"/>
    <col min="9" max="9" width="9.7109375" style="152" bestFit="1" customWidth="1"/>
    <col min="10" max="10" width="13" style="152" bestFit="1" customWidth="1"/>
    <col min="11" max="11" width="14.28515625" style="152" bestFit="1" customWidth="1"/>
    <col min="12" max="12" width="11.140625" style="152" bestFit="1" customWidth="1"/>
    <col min="13" max="13" width="9.85546875" style="152" bestFit="1" customWidth="1"/>
    <col min="14" max="14" width="10.85546875" style="152" bestFit="1" customWidth="1"/>
    <col min="15" max="15" width="5.42578125" style="152" hidden="1" customWidth="1"/>
    <col min="16" max="16" width="11" style="152" bestFit="1" customWidth="1"/>
    <col min="17" max="17" width="9.85546875" style="152" customWidth="1"/>
    <col min="18" max="18" width="8.85546875" style="152" bestFit="1" customWidth="1"/>
    <col min="19" max="19" width="12.85546875" bestFit="1" customWidth="1"/>
    <col min="20" max="20" width="8.5703125" style="212"/>
    <col min="21" max="21" width="39.5703125" style="212" bestFit="1" customWidth="1"/>
    <col min="22" max="22" width="8.28515625" style="212" bestFit="1" customWidth="1"/>
    <col min="23" max="23" width="6.5703125" style="212" bestFit="1" customWidth="1"/>
    <col min="24" max="24" width="30" style="212" bestFit="1" customWidth="1"/>
    <col min="25" max="25" width="15.5703125" style="212" bestFit="1" customWidth="1"/>
    <col min="26" max="26" width="12.140625" style="235" bestFit="1" customWidth="1"/>
    <col min="27" max="27" width="16.5703125" style="235" bestFit="1" customWidth="1"/>
    <col min="28" max="28" width="18.28515625" style="235" bestFit="1" customWidth="1"/>
    <col min="29" max="29" width="19.140625" style="235" bestFit="1" customWidth="1"/>
    <col min="30" max="30" width="18.28515625" style="236" bestFit="1" customWidth="1"/>
    <col min="31" max="31" width="18.7109375" style="235" bestFit="1" customWidth="1"/>
    <col min="32" max="32" width="7.85546875" style="235" bestFit="1" customWidth="1"/>
    <col min="33" max="33" width="10.28515625" style="235" bestFit="1" customWidth="1"/>
    <col min="34" max="34" width="13.140625" style="237" bestFit="1" customWidth="1"/>
    <col min="35" max="35" width="23.28515625" style="237" bestFit="1" customWidth="1"/>
    <col min="36" max="36" width="19" style="237" bestFit="1" customWidth="1"/>
    <col min="37" max="37" width="15.28515625" style="237" bestFit="1" customWidth="1"/>
    <col min="38" max="38" width="8.42578125" style="235" bestFit="1" customWidth="1"/>
    <col min="39" max="39" width="8.5703125" style="235" bestFit="1" customWidth="1"/>
    <col min="40" max="40" width="18.140625" style="235" bestFit="1" customWidth="1"/>
    <col min="41" max="41" width="9.85546875" style="235" bestFit="1" customWidth="1"/>
    <col min="42" max="42" width="16.85546875" style="236" bestFit="1" customWidth="1"/>
    <col min="43" max="43" width="19.28515625" style="235" bestFit="1" customWidth="1"/>
    <col min="44" max="44" width="13.85546875" style="236" bestFit="1" customWidth="1"/>
    <col min="45" max="45" width="19.7109375" style="235" bestFit="1" customWidth="1"/>
    <col min="46" max="46" width="14.140625" style="235" bestFit="1" customWidth="1"/>
    <col min="47" max="47" width="5.140625" style="235" bestFit="1" customWidth="1"/>
    <col min="48" max="48" width="12.140625" style="236" bestFit="1" customWidth="1"/>
    <col min="49" max="49" width="11.5703125" style="241" bestFit="1" customWidth="1"/>
    <col min="50" max="50" width="11.140625" style="241" bestFit="1" customWidth="1"/>
    <col min="51" max="51" width="13.7109375" style="233" bestFit="1" customWidth="1"/>
    <col min="52" max="52" width="19.28515625" style="212" bestFit="1" customWidth="1"/>
    <col min="53" max="53" width="86.28515625" style="212" bestFit="1" customWidth="1"/>
    <col min="54" max="54" width="23.28515625" bestFit="1" customWidth="1"/>
    <col min="55" max="55" width="19" bestFit="1" customWidth="1"/>
    <col min="56" max="56" width="11.42578125" hidden="1" customWidth="1"/>
    <col min="57" max="57" width="11.42578125" style="344"/>
  </cols>
  <sheetData>
    <row r="1" spans="1:57" ht="22.5" customHeight="1">
      <c r="A1" s="142" t="s">
        <v>430</v>
      </c>
      <c r="B1" s="198" t="s">
        <v>431</v>
      </c>
      <c r="C1" s="140"/>
      <c r="G1" s="505" t="s">
        <v>461</v>
      </c>
      <c r="H1" s="505"/>
      <c r="I1" s="153"/>
      <c r="J1" s="153"/>
      <c r="K1" s="153"/>
      <c r="L1" s="153"/>
      <c r="M1" s="153"/>
      <c r="N1" s="153"/>
      <c r="O1" s="153"/>
      <c r="P1" s="153"/>
      <c r="Q1" s="153"/>
      <c r="R1" s="153"/>
      <c r="T1" s="347" t="s">
        <v>508</v>
      </c>
      <c r="U1" s="347"/>
      <c r="V1" s="347"/>
      <c r="W1" s="347"/>
      <c r="X1" s="348"/>
      <c r="Y1" s="348"/>
      <c r="Z1" s="349"/>
      <c r="AA1" s="349"/>
      <c r="AB1" s="349"/>
      <c r="AC1" s="349"/>
      <c r="AD1" s="350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50"/>
      <c r="AQ1" s="349"/>
      <c r="AR1" s="350"/>
      <c r="AS1" s="349"/>
      <c r="AT1" s="349"/>
      <c r="AU1" s="349"/>
      <c r="AV1" s="350"/>
      <c r="AW1" s="395"/>
      <c r="AX1" s="395"/>
      <c r="AY1" s="366"/>
      <c r="AZ1" s="351"/>
      <c r="BA1" s="351"/>
    </row>
    <row r="2" spans="1:57" ht="15.75" customHeight="1">
      <c r="A2" s="143" t="s">
        <v>432</v>
      </c>
      <c r="B2" s="199" t="s">
        <v>433</v>
      </c>
      <c r="C2" s="140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T2" s="352" t="s">
        <v>36</v>
      </c>
      <c r="U2" s="352"/>
      <c r="V2" s="352"/>
      <c r="W2" s="352"/>
      <c r="X2" s="353"/>
      <c r="Y2" s="353"/>
      <c r="Z2" s="349"/>
      <c r="AA2" s="349"/>
      <c r="AB2" s="349"/>
      <c r="AC2" s="349"/>
      <c r="AD2" s="350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50"/>
      <c r="AQ2" s="349"/>
      <c r="AR2" s="350"/>
      <c r="AS2" s="349"/>
      <c r="AT2" s="349"/>
      <c r="AU2" s="349"/>
      <c r="AV2" s="350"/>
      <c r="AW2" s="395"/>
      <c r="AX2" s="395"/>
      <c r="AY2" s="366"/>
      <c r="AZ2" s="351"/>
      <c r="BA2" s="351"/>
    </row>
    <row r="3" spans="1:57" ht="15.75" customHeight="1">
      <c r="A3" s="140"/>
      <c r="B3" s="200" t="s">
        <v>434</v>
      </c>
      <c r="C3" s="140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T3" s="354" t="s">
        <v>578</v>
      </c>
      <c r="U3" s="354"/>
      <c r="V3" s="354"/>
      <c r="W3" s="354"/>
      <c r="X3" s="355"/>
      <c r="Y3" s="355"/>
      <c r="Z3" s="349"/>
      <c r="AA3" s="349"/>
      <c r="AB3" s="349"/>
      <c r="AC3" s="349"/>
      <c r="AD3" s="350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50"/>
      <c r="AQ3" s="349"/>
      <c r="AR3" s="350"/>
      <c r="AS3" s="349"/>
      <c r="AT3" s="349"/>
      <c r="AU3" s="349"/>
      <c r="AV3" s="350"/>
      <c r="AW3" s="395"/>
      <c r="AX3" s="395"/>
      <c r="AY3" s="366"/>
      <c r="AZ3" s="351"/>
      <c r="BA3" s="351"/>
    </row>
    <row r="4" spans="1:57" ht="15.75" customHeight="1">
      <c r="A4" s="140"/>
      <c r="B4" s="200" t="s">
        <v>607</v>
      </c>
      <c r="C4" s="140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T4" s="356" t="s">
        <v>579</v>
      </c>
      <c r="U4" s="354"/>
      <c r="V4" s="354"/>
      <c r="W4" s="354"/>
      <c r="X4" s="355"/>
      <c r="Y4" s="355"/>
      <c r="Z4" s="349"/>
      <c r="AA4" s="349"/>
      <c r="AB4" s="349"/>
      <c r="AC4" s="349"/>
      <c r="AD4" s="350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50"/>
      <c r="AQ4" s="349"/>
      <c r="AR4" s="350"/>
      <c r="AS4" s="349"/>
      <c r="AT4" s="349"/>
      <c r="AU4" s="349"/>
      <c r="AV4" s="350"/>
      <c r="AW4" s="395"/>
      <c r="AX4" s="395"/>
      <c r="AY4" s="366"/>
      <c r="AZ4" s="351"/>
      <c r="BA4" s="351"/>
    </row>
    <row r="5" spans="1:57" ht="15.75" customHeight="1">
      <c r="A5" s="140"/>
      <c r="B5" s="200" t="s">
        <v>435</v>
      </c>
      <c r="C5" s="140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T5" s="356"/>
      <c r="U5" s="354"/>
      <c r="V5" s="354"/>
      <c r="W5" s="354"/>
      <c r="X5" s="355"/>
      <c r="Y5" s="355"/>
      <c r="Z5" s="349"/>
      <c r="AA5" s="349"/>
      <c r="AB5" s="349"/>
      <c r="AC5" s="349"/>
      <c r="AD5" s="350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50"/>
      <c r="AQ5" s="349"/>
      <c r="AR5" s="350"/>
      <c r="AS5" s="349"/>
      <c r="AT5" s="349"/>
      <c r="AU5" s="349"/>
      <c r="AV5" s="350"/>
      <c r="AW5" s="395"/>
      <c r="AX5" s="395"/>
      <c r="AY5" s="366"/>
      <c r="AZ5" s="351"/>
      <c r="BA5" s="351"/>
    </row>
    <row r="6" spans="1:57" ht="15.75" customHeight="1">
      <c r="A6" s="140"/>
      <c r="B6" s="200" t="s">
        <v>436</v>
      </c>
      <c r="C6" s="140"/>
      <c r="G6" s="506" t="s">
        <v>462</v>
      </c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T6" s="356"/>
      <c r="U6" s="356"/>
      <c r="V6" s="356"/>
      <c r="W6" s="356"/>
      <c r="X6" s="356"/>
      <c r="Y6" s="356"/>
      <c r="Z6" s="357"/>
      <c r="AA6" s="357"/>
      <c r="AB6" s="357"/>
      <c r="AC6" s="357"/>
      <c r="AD6" s="358"/>
      <c r="AE6" s="357"/>
      <c r="AF6" s="357"/>
      <c r="AG6" s="357"/>
      <c r="AH6" s="359"/>
      <c r="AI6" s="359"/>
      <c r="AJ6" s="359"/>
      <c r="AK6" s="359"/>
      <c r="AL6" s="357"/>
      <c r="AM6" s="357"/>
      <c r="AN6" s="357"/>
      <c r="AO6" s="357"/>
      <c r="AP6" s="358"/>
      <c r="AQ6" s="357"/>
      <c r="AR6" s="358"/>
      <c r="AS6" s="357"/>
      <c r="AT6" s="357"/>
      <c r="AU6" s="357"/>
      <c r="AV6" s="358"/>
      <c r="AW6" s="396"/>
      <c r="AX6" s="396"/>
      <c r="AY6" s="346"/>
      <c r="AZ6" s="356"/>
      <c r="BA6" s="356"/>
    </row>
    <row r="7" spans="1:57" ht="23.25" customHeight="1">
      <c r="F7" s="154"/>
      <c r="G7" s="507" t="s">
        <v>463</v>
      </c>
      <c r="H7" s="508"/>
      <c r="I7" s="508"/>
      <c r="J7" s="508"/>
      <c r="K7" s="508"/>
      <c r="L7" s="508"/>
      <c r="M7" s="508"/>
      <c r="N7" s="509"/>
      <c r="O7" s="153"/>
      <c r="P7" s="507" t="s">
        <v>464</v>
      </c>
      <c r="Q7" s="508"/>
      <c r="R7" s="509"/>
      <c r="T7" s="499" t="s">
        <v>14</v>
      </c>
      <c r="U7" s="501" t="s">
        <v>15</v>
      </c>
      <c r="V7" s="499" t="s">
        <v>132</v>
      </c>
      <c r="W7" s="501" t="s">
        <v>16</v>
      </c>
      <c r="X7" s="501" t="s">
        <v>0</v>
      </c>
      <c r="Y7" s="499" t="s">
        <v>129</v>
      </c>
      <c r="Z7" s="497" t="s">
        <v>35</v>
      </c>
      <c r="AA7" s="489" t="s">
        <v>10</v>
      </c>
      <c r="AB7" s="489" t="s">
        <v>11</v>
      </c>
      <c r="AC7" s="489" t="s">
        <v>25</v>
      </c>
      <c r="AD7" s="489" t="s">
        <v>12</v>
      </c>
      <c r="AE7" s="489" t="s">
        <v>13</v>
      </c>
      <c r="AF7" s="365"/>
      <c r="AG7" s="365"/>
      <c r="AH7" s="494" t="s">
        <v>100</v>
      </c>
      <c r="AI7" s="494" t="s">
        <v>116</v>
      </c>
      <c r="AJ7" s="494" t="s">
        <v>115</v>
      </c>
      <c r="AK7" s="494" t="s">
        <v>101</v>
      </c>
      <c r="AL7" s="489" t="s">
        <v>7</v>
      </c>
      <c r="AM7" s="489" t="s">
        <v>18</v>
      </c>
      <c r="AN7" s="489" t="s">
        <v>17</v>
      </c>
      <c r="AO7" s="489" t="s">
        <v>9</v>
      </c>
      <c r="AP7" s="489" t="s">
        <v>26</v>
      </c>
      <c r="AQ7" s="489" t="s">
        <v>4</v>
      </c>
      <c r="AR7" s="489" t="s">
        <v>8</v>
      </c>
      <c r="AS7" s="489" t="s">
        <v>3</v>
      </c>
      <c r="AT7" s="489" t="s">
        <v>5</v>
      </c>
      <c r="AU7" s="368"/>
      <c r="AV7" s="489" t="s">
        <v>6</v>
      </c>
      <c r="AW7" s="491" t="s">
        <v>152</v>
      </c>
      <c r="AX7" s="492"/>
      <c r="AY7" s="493" t="s">
        <v>102</v>
      </c>
      <c r="AZ7" s="488" t="s">
        <v>135</v>
      </c>
      <c r="BA7" s="488" t="s">
        <v>136</v>
      </c>
      <c r="BB7" s="211"/>
      <c r="BC7" s="211"/>
    </row>
    <row r="8" spans="1:57" ht="45.75" thickBot="1">
      <c r="A8" s="144" t="s">
        <v>437</v>
      </c>
      <c r="B8" s="202" t="s">
        <v>438</v>
      </c>
      <c r="C8" s="145" t="s">
        <v>442</v>
      </c>
      <c r="D8" s="155" t="s">
        <v>465</v>
      </c>
      <c r="F8" s="156"/>
      <c r="G8" s="157" t="s">
        <v>442</v>
      </c>
      <c r="H8" s="157" t="s">
        <v>466</v>
      </c>
      <c r="I8" s="157" t="s">
        <v>467</v>
      </c>
      <c r="J8" s="157" t="s">
        <v>468</v>
      </c>
      <c r="K8" s="157" t="s">
        <v>469</v>
      </c>
      <c r="L8" s="157" t="s">
        <v>470</v>
      </c>
      <c r="M8" s="157" t="s">
        <v>471</v>
      </c>
      <c r="N8" s="157" t="s">
        <v>472</v>
      </c>
      <c r="O8" s="158"/>
      <c r="P8" s="157" t="s">
        <v>473</v>
      </c>
      <c r="Q8" s="157" t="s">
        <v>471</v>
      </c>
      <c r="R8" s="157" t="s">
        <v>472</v>
      </c>
      <c r="T8" s="500"/>
      <c r="U8" s="502"/>
      <c r="V8" s="500"/>
      <c r="W8" s="502"/>
      <c r="X8" s="502"/>
      <c r="Y8" s="500"/>
      <c r="Z8" s="498"/>
      <c r="AA8" s="490"/>
      <c r="AB8" s="490"/>
      <c r="AC8" s="490"/>
      <c r="AD8" s="490"/>
      <c r="AE8" s="490"/>
      <c r="AF8" s="369" t="s">
        <v>174</v>
      </c>
      <c r="AG8" s="369" t="s">
        <v>144</v>
      </c>
      <c r="AH8" s="495"/>
      <c r="AI8" s="495"/>
      <c r="AJ8" s="495"/>
      <c r="AK8" s="495"/>
      <c r="AL8" s="490"/>
      <c r="AM8" s="490"/>
      <c r="AN8" s="490"/>
      <c r="AO8" s="490"/>
      <c r="AP8" s="490"/>
      <c r="AQ8" s="490"/>
      <c r="AR8" s="490"/>
      <c r="AS8" s="490"/>
      <c r="AT8" s="490"/>
      <c r="AU8" s="365"/>
      <c r="AV8" s="490"/>
      <c r="AW8" s="394" t="s">
        <v>27</v>
      </c>
      <c r="AX8" s="394" t="s">
        <v>28</v>
      </c>
      <c r="AY8" s="493"/>
      <c r="AZ8" s="488"/>
      <c r="BA8" s="488"/>
      <c r="BB8" s="211"/>
      <c r="BC8" s="211"/>
    </row>
    <row r="9" spans="1:57" s="65" customFormat="1" ht="15.75" thickTop="1">
      <c r="A9" s="221" t="s">
        <v>453</v>
      </c>
      <c r="B9" s="208"/>
      <c r="C9" s="189"/>
      <c r="D9" s="164"/>
      <c r="E9" s="164"/>
      <c r="F9" s="164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T9" s="453"/>
      <c r="U9" s="454"/>
      <c r="V9" s="453"/>
      <c r="W9" s="454"/>
      <c r="X9" s="454"/>
      <c r="Y9" s="453"/>
      <c r="Z9" s="455"/>
      <c r="AA9" s="456"/>
      <c r="AB9" s="456"/>
      <c r="AC9" s="456"/>
      <c r="AD9" s="456"/>
      <c r="AE9" s="456"/>
      <c r="AF9" s="456"/>
      <c r="AG9" s="456"/>
      <c r="AH9" s="457"/>
      <c r="AI9" s="457"/>
      <c r="AJ9" s="457"/>
      <c r="AK9" s="457"/>
      <c r="AL9" s="456"/>
      <c r="AM9" s="456"/>
      <c r="AN9" s="456"/>
      <c r="AO9" s="456"/>
      <c r="AP9" s="456"/>
      <c r="AQ9" s="456"/>
      <c r="AR9" s="456"/>
      <c r="AS9" s="456"/>
      <c r="AT9" s="456"/>
      <c r="AU9" s="456"/>
      <c r="AV9" s="456"/>
      <c r="AW9" s="458"/>
      <c r="AX9" s="458"/>
      <c r="AY9" s="459"/>
      <c r="AZ9" s="460"/>
      <c r="BA9" s="460"/>
      <c r="BE9" s="344"/>
    </row>
    <row r="10" spans="1:57" s="65" customFormat="1">
      <c r="A10" s="216" t="s">
        <v>454</v>
      </c>
      <c r="B10" s="208"/>
      <c r="C10" s="189"/>
      <c r="D10" s="164"/>
      <c r="E10" s="164"/>
      <c r="F10" s="164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T10" s="453"/>
      <c r="U10" s="454"/>
      <c r="V10" s="453"/>
      <c r="W10" s="454"/>
      <c r="X10" s="454"/>
      <c r="Y10" s="453"/>
      <c r="Z10" s="455"/>
      <c r="AA10" s="456"/>
      <c r="AB10" s="456"/>
      <c r="AC10" s="456"/>
      <c r="AD10" s="456"/>
      <c r="AE10" s="456"/>
      <c r="AF10" s="456"/>
      <c r="AG10" s="456"/>
      <c r="AH10" s="457"/>
      <c r="AI10" s="457"/>
      <c r="AJ10" s="457"/>
      <c r="AK10" s="457"/>
      <c r="AL10" s="456"/>
      <c r="AM10" s="456"/>
      <c r="AN10" s="456"/>
      <c r="AO10" s="456"/>
      <c r="AP10" s="456"/>
      <c r="AQ10" s="456"/>
      <c r="AR10" s="456"/>
      <c r="AS10" s="456"/>
      <c r="AT10" s="456"/>
      <c r="AU10" s="456"/>
      <c r="AV10" s="456"/>
      <c r="AW10" s="458"/>
      <c r="AX10" s="458"/>
      <c r="AY10" s="459"/>
      <c r="AZ10" s="460"/>
      <c r="BA10" s="460"/>
      <c r="BE10" s="344"/>
    </row>
    <row r="11" spans="1:57" s="65" customFormat="1">
      <c r="A11" s="180" t="s">
        <v>500</v>
      </c>
      <c r="B11" s="185" t="s">
        <v>502</v>
      </c>
      <c r="C11" s="181">
        <f>+FISCAL!I11</f>
        <v>5401.4400000000005</v>
      </c>
      <c r="D11" s="194">
        <v>0</v>
      </c>
      <c r="E11" s="164"/>
      <c r="F11" s="164"/>
      <c r="G11" s="195">
        <f>+C11</f>
        <v>5401.4400000000005</v>
      </c>
      <c r="H11" s="195">
        <f>-AC11</f>
        <v>0</v>
      </c>
      <c r="I11" s="195">
        <f>C11*0.02</f>
        <v>108.02880000000002</v>
      </c>
      <c r="J11" s="195">
        <f>+G11*7.5%</f>
        <v>405.108</v>
      </c>
      <c r="K11" s="195">
        <f>+FISCAL!M11</f>
        <v>0</v>
      </c>
      <c r="L11" s="195">
        <f>SUM(G11:K11)</f>
        <v>5914.5768000000007</v>
      </c>
      <c r="M11" s="195">
        <f>+L11*0.16</f>
        <v>946.33228800000018</v>
      </c>
      <c r="N11" s="195">
        <f>+L11+M11</f>
        <v>6860.9090880000012</v>
      </c>
      <c r="O11" s="164"/>
      <c r="P11" s="195">
        <f>+D11</f>
        <v>0</v>
      </c>
      <c r="Q11" s="195">
        <f>+P11*0.16</f>
        <v>0</v>
      </c>
      <c r="R11" s="195">
        <f>+P11+Q11</f>
        <v>0</v>
      </c>
      <c r="S11" s="65" t="b">
        <f>B11=U11</f>
        <v>0</v>
      </c>
      <c r="T11" s="379" t="s">
        <v>31</v>
      </c>
      <c r="U11" s="379" t="s">
        <v>580</v>
      </c>
      <c r="V11" s="379"/>
      <c r="W11" s="379"/>
      <c r="X11" s="379" t="s">
        <v>33</v>
      </c>
      <c r="Y11" s="435">
        <v>42689</v>
      </c>
      <c r="Z11" s="381">
        <v>4374.75</v>
      </c>
      <c r="AA11" s="381"/>
      <c r="AB11" s="381"/>
      <c r="AC11" s="403"/>
      <c r="AD11" s="404">
        <v>4374.75</v>
      </c>
      <c r="AE11" s="381"/>
      <c r="AF11" s="421"/>
      <c r="AG11" s="381"/>
      <c r="AH11" s="381"/>
      <c r="AI11" s="422"/>
      <c r="AJ11" s="422"/>
      <c r="AK11" s="381"/>
      <c r="AL11" s="377"/>
      <c r="AM11" s="377"/>
      <c r="AN11" s="379"/>
      <c r="AO11" s="379"/>
      <c r="AP11" s="404">
        <v>4374.75</v>
      </c>
      <c r="AQ11" s="377">
        <v>437.47500000000002</v>
      </c>
      <c r="AR11" s="404">
        <v>3937.2750000000001</v>
      </c>
      <c r="AS11" s="377"/>
      <c r="AT11" s="377"/>
      <c r="AU11" s="377"/>
      <c r="AV11" s="404"/>
      <c r="AW11" s="410"/>
      <c r="AX11" s="411"/>
      <c r="AY11" s="405"/>
      <c r="AZ11" s="379">
        <v>1500716952</v>
      </c>
      <c r="BA11" s="379"/>
      <c r="BE11" s="344"/>
    </row>
    <row r="12" spans="1:57" s="65" customFormat="1">
      <c r="A12" s="180" t="s">
        <v>214</v>
      </c>
      <c r="B12" s="204" t="s">
        <v>215</v>
      </c>
      <c r="C12" s="181">
        <f>+FISCAL!I12</f>
        <v>3136.0299999999997</v>
      </c>
      <c r="D12" s="194">
        <v>0</v>
      </c>
      <c r="E12" s="194"/>
      <c r="F12" s="164"/>
      <c r="G12" s="195">
        <f t="shared" ref="G12:G72" si="0">+C12</f>
        <v>3136.0299999999997</v>
      </c>
      <c r="H12" s="195">
        <f t="shared" ref="H12:H72" si="1">-AC12</f>
        <v>0</v>
      </c>
      <c r="I12" s="195">
        <f t="shared" ref="I12:I72" si="2">C12*0.02</f>
        <v>62.720599999999997</v>
      </c>
      <c r="J12" s="195">
        <f t="shared" ref="J12:J72" si="3">+G12*7.5%</f>
        <v>235.20224999999996</v>
      </c>
      <c r="K12" s="195">
        <f>+FISCAL!M12</f>
        <v>0</v>
      </c>
      <c r="L12" s="195">
        <f t="shared" ref="L12:L72" si="4">SUM(G12:K12)</f>
        <v>3433.9528499999997</v>
      </c>
      <c r="M12" s="195">
        <f t="shared" ref="M12:M72" si="5">+L12*0.16</f>
        <v>549.432456</v>
      </c>
      <c r="N12" s="195">
        <f t="shared" ref="N12:N72" si="6">+L12+M12</f>
        <v>3983.3853059999997</v>
      </c>
      <c r="O12" s="164"/>
      <c r="P12" s="195">
        <f t="shared" ref="P12:P72" si="7">+D12</f>
        <v>0</v>
      </c>
      <c r="Q12" s="195">
        <f t="shared" ref="Q12:Q72" si="8">+P12*0.16</f>
        <v>0</v>
      </c>
      <c r="R12" s="195">
        <f t="shared" ref="R12:R72" si="9">+P12+Q12</f>
        <v>0</v>
      </c>
      <c r="S12" s="65" t="b">
        <f t="shared" ref="S12:S72" si="10">B12=U12</f>
        <v>1</v>
      </c>
      <c r="T12" s="379" t="s">
        <v>44</v>
      </c>
      <c r="U12" s="379" t="s">
        <v>125</v>
      </c>
      <c r="V12" s="379"/>
      <c r="W12" s="379" t="s">
        <v>48</v>
      </c>
      <c r="X12" s="379" t="s">
        <v>32</v>
      </c>
      <c r="Y12" s="409">
        <v>42062</v>
      </c>
      <c r="Z12" s="381">
        <v>1969.76</v>
      </c>
      <c r="AA12" s="381"/>
      <c r="AB12" s="381"/>
      <c r="AC12" s="403"/>
      <c r="AD12" s="404">
        <v>1969.76</v>
      </c>
      <c r="AE12" s="381"/>
      <c r="AF12" s="421"/>
      <c r="AG12" s="381"/>
      <c r="AH12" s="381">
        <v>0</v>
      </c>
      <c r="AI12" s="422"/>
      <c r="AJ12" s="422"/>
      <c r="AK12" s="381"/>
      <c r="AL12" s="377"/>
      <c r="AM12" s="377"/>
      <c r="AN12" s="379"/>
      <c r="AO12" s="379">
        <v>0</v>
      </c>
      <c r="AP12" s="404">
        <v>1969.76</v>
      </c>
      <c r="AQ12" s="377">
        <v>0</v>
      </c>
      <c r="AR12" s="404">
        <v>1969.76</v>
      </c>
      <c r="AS12" s="377">
        <v>196.976</v>
      </c>
      <c r="AT12" s="377">
        <v>10.23</v>
      </c>
      <c r="AU12" s="377">
        <v>0</v>
      </c>
      <c r="AV12" s="404">
        <v>2176.9659999999999</v>
      </c>
      <c r="AW12" s="410"/>
      <c r="AX12" s="411"/>
      <c r="AY12" s="405">
        <v>-1969.76</v>
      </c>
      <c r="AZ12" s="379"/>
      <c r="BA12" s="379"/>
      <c r="BE12" s="344"/>
    </row>
    <row r="13" spans="1:57" s="65" customFormat="1">
      <c r="A13" s="180" t="s">
        <v>544</v>
      </c>
      <c r="B13" s="204" t="s">
        <v>541</v>
      </c>
      <c r="C13" s="181">
        <f>+FISCAL!I13</f>
        <v>2660.62</v>
      </c>
      <c r="D13" s="194">
        <v>0</v>
      </c>
      <c r="E13" s="194"/>
      <c r="F13" s="164"/>
      <c r="G13" s="195">
        <f t="shared" si="0"/>
        <v>2660.62</v>
      </c>
      <c r="H13" s="195">
        <f t="shared" si="1"/>
        <v>0</v>
      </c>
      <c r="I13" s="195">
        <f t="shared" si="2"/>
        <v>53.212400000000002</v>
      </c>
      <c r="J13" s="195">
        <f t="shared" si="3"/>
        <v>199.54649999999998</v>
      </c>
      <c r="K13" s="195">
        <f>+FISCAL!M13</f>
        <v>0</v>
      </c>
      <c r="L13" s="195">
        <f t="shared" si="4"/>
        <v>2913.3788999999997</v>
      </c>
      <c r="M13" s="195">
        <f t="shared" si="5"/>
        <v>466.14062399999995</v>
      </c>
      <c r="N13" s="195">
        <f t="shared" si="6"/>
        <v>3379.5195239999998</v>
      </c>
      <c r="O13" s="164"/>
      <c r="P13" s="195">
        <f t="shared" si="7"/>
        <v>0</v>
      </c>
      <c r="Q13" s="195">
        <f t="shared" si="8"/>
        <v>0</v>
      </c>
      <c r="R13" s="195">
        <f t="shared" si="9"/>
        <v>0</v>
      </c>
      <c r="S13" s="65" t="b">
        <f t="shared" si="10"/>
        <v>1</v>
      </c>
      <c r="T13" s="379" t="s">
        <v>44</v>
      </c>
      <c r="U13" s="379" t="s">
        <v>541</v>
      </c>
      <c r="V13" s="379"/>
      <c r="W13" s="379"/>
      <c r="X13" s="379" t="s">
        <v>32</v>
      </c>
      <c r="Y13" s="409">
        <v>42725</v>
      </c>
      <c r="Z13" s="381">
        <v>1494.35</v>
      </c>
      <c r="AA13" s="381"/>
      <c r="AB13" s="381"/>
      <c r="AC13" s="403"/>
      <c r="AD13" s="404">
        <v>1494.35</v>
      </c>
      <c r="AE13" s="381"/>
      <c r="AF13" s="421"/>
      <c r="AG13" s="381"/>
      <c r="AH13" s="381"/>
      <c r="AI13" s="422"/>
      <c r="AJ13" s="422"/>
      <c r="AK13" s="381"/>
      <c r="AL13" s="377"/>
      <c r="AM13" s="377"/>
      <c r="AN13" s="379"/>
      <c r="AO13" s="379"/>
      <c r="AP13" s="404">
        <v>1494.35</v>
      </c>
      <c r="AQ13" s="377">
        <v>0</v>
      </c>
      <c r="AR13" s="404">
        <v>1494.35</v>
      </c>
      <c r="AS13" s="377"/>
      <c r="AT13" s="377"/>
      <c r="AU13" s="377"/>
      <c r="AV13" s="404"/>
      <c r="AW13" s="410"/>
      <c r="AX13" s="411"/>
      <c r="AY13" s="405"/>
      <c r="AZ13" s="379">
        <v>1133645940</v>
      </c>
      <c r="BA13" s="379"/>
      <c r="BE13" s="344"/>
    </row>
    <row r="14" spans="1:57" s="65" customFormat="1">
      <c r="A14" s="180" t="s">
        <v>216</v>
      </c>
      <c r="B14" s="204" t="s">
        <v>217</v>
      </c>
      <c r="C14" s="181">
        <f>+FISCAL!I14</f>
        <v>8953.7099999999991</v>
      </c>
      <c r="D14" s="194">
        <v>0</v>
      </c>
      <c r="E14" s="194"/>
      <c r="F14" s="164"/>
      <c r="G14" s="195">
        <f t="shared" si="0"/>
        <v>8953.7099999999991</v>
      </c>
      <c r="H14" s="195">
        <f t="shared" si="1"/>
        <v>0</v>
      </c>
      <c r="I14" s="195">
        <f t="shared" si="2"/>
        <v>179.07419999999999</v>
      </c>
      <c r="J14" s="195">
        <f t="shared" si="3"/>
        <v>671.52824999999996</v>
      </c>
      <c r="K14" s="195">
        <f>+FISCAL!M14</f>
        <v>0</v>
      </c>
      <c r="L14" s="195">
        <f t="shared" si="4"/>
        <v>9804.3124499999976</v>
      </c>
      <c r="M14" s="195">
        <f t="shared" si="5"/>
        <v>1568.6899919999996</v>
      </c>
      <c r="N14" s="195">
        <f t="shared" si="6"/>
        <v>11373.002441999997</v>
      </c>
      <c r="O14" s="164"/>
      <c r="P14" s="195">
        <f t="shared" si="7"/>
        <v>0</v>
      </c>
      <c r="Q14" s="195">
        <f t="shared" si="8"/>
        <v>0</v>
      </c>
      <c r="R14" s="195">
        <f t="shared" si="9"/>
        <v>0</v>
      </c>
      <c r="S14" s="65" t="b">
        <f t="shared" si="10"/>
        <v>1</v>
      </c>
      <c r="T14" s="379" t="s">
        <v>31</v>
      </c>
      <c r="U14" s="379" t="s">
        <v>120</v>
      </c>
      <c r="V14" s="379" t="s">
        <v>132</v>
      </c>
      <c r="W14" s="379" t="s">
        <v>82</v>
      </c>
      <c r="X14" s="379" t="s">
        <v>34</v>
      </c>
      <c r="Y14" s="409">
        <v>41797</v>
      </c>
      <c r="Z14" s="381">
        <v>4287.0200000000004</v>
      </c>
      <c r="AA14" s="381"/>
      <c r="AB14" s="381"/>
      <c r="AC14" s="403"/>
      <c r="AD14" s="404">
        <v>4287.0200000000004</v>
      </c>
      <c r="AE14" s="381">
        <v>400</v>
      </c>
      <c r="AF14" s="421"/>
      <c r="AG14" s="421"/>
      <c r="AH14" s="381">
        <v>0</v>
      </c>
      <c r="AI14" s="422"/>
      <c r="AJ14" s="422"/>
      <c r="AK14" s="381"/>
      <c r="AL14" s="377"/>
      <c r="AM14" s="377"/>
      <c r="AN14" s="379"/>
      <c r="AO14" s="379">
        <v>0</v>
      </c>
      <c r="AP14" s="404">
        <v>3887.0200000000004</v>
      </c>
      <c r="AQ14" s="377">
        <v>428.70200000000006</v>
      </c>
      <c r="AR14" s="404">
        <v>3458.3180000000002</v>
      </c>
      <c r="AS14" s="377">
        <v>0</v>
      </c>
      <c r="AT14" s="377">
        <v>10.23</v>
      </c>
      <c r="AU14" s="377">
        <v>0</v>
      </c>
      <c r="AV14" s="404">
        <v>4297.25</v>
      </c>
      <c r="AW14" s="410"/>
      <c r="AX14" s="411"/>
      <c r="AY14" s="405">
        <v>-3458.3180000000002</v>
      </c>
      <c r="AZ14" s="379"/>
      <c r="BA14" s="382" t="s">
        <v>190</v>
      </c>
      <c r="BE14" s="344"/>
    </row>
    <row r="15" spans="1:57" s="65" customFormat="1">
      <c r="A15" s="180" t="s">
        <v>533</v>
      </c>
      <c r="B15" s="204" t="s">
        <v>528</v>
      </c>
      <c r="C15" s="181">
        <f>+FISCAL!I15</f>
        <v>4668.34</v>
      </c>
      <c r="D15" s="194">
        <v>0</v>
      </c>
      <c r="E15" s="194"/>
      <c r="F15" s="164"/>
      <c r="G15" s="195">
        <f t="shared" si="0"/>
        <v>4668.34</v>
      </c>
      <c r="H15" s="195">
        <f t="shared" si="1"/>
        <v>0</v>
      </c>
      <c r="I15" s="195">
        <f t="shared" si="2"/>
        <v>93.366799999999998</v>
      </c>
      <c r="J15" s="195">
        <f t="shared" si="3"/>
        <v>350.12549999999999</v>
      </c>
      <c r="K15" s="195">
        <f>+FISCAL!M15</f>
        <v>0</v>
      </c>
      <c r="L15" s="195">
        <f t="shared" si="4"/>
        <v>5111.8323</v>
      </c>
      <c r="M15" s="195">
        <f t="shared" si="5"/>
        <v>817.89316800000006</v>
      </c>
      <c r="N15" s="195">
        <f t="shared" si="6"/>
        <v>5929.7254680000005</v>
      </c>
      <c r="O15" s="164"/>
      <c r="P15" s="195">
        <f t="shared" si="7"/>
        <v>0</v>
      </c>
      <c r="Q15" s="195">
        <f t="shared" si="8"/>
        <v>0</v>
      </c>
      <c r="R15" s="195">
        <f t="shared" si="9"/>
        <v>0</v>
      </c>
      <c r="S15" s="65" t="b">
        <f t="shared" si="10"/>
        <v>1</v>
      </c>
      <c r="T15" s="379" t="s">
        <v>44</v>
      </c>
      <c r="U15" s="379" t="s">
        <v>528</v>
      </c>
      <c r="V15" s="379"/>
      <c r="W15" s="379"/>
      <c r="X15" s="379" t="s">
        <v>172</v>
      </c>
      <c r="Y15" s="409">
        <v>42718</v>
      </c>
      <c r="Z15" s="381">
        <v>3034.96</v>
      </c>
      <c r="AA15" s="381"/>
      <c r="AB15" s="381"/>
      <c r="AC15" s="403"/>
      <c r="AD15" s="404">
        <v>3034.96</v>
      </c>
      <c r="AE15" s="381"/>
      <c r="AF15" s="421"/>
      <c r="AG15" s="421"/>
      <c r="AH15" s="381"/>
      <c r="AI15" s="422"/>
      <c r="AJ15" s="422"/>
      <c r="AK15" s="381"/>
      <c r="AL15" s="377"/>
      <c r="AM15" s="377"/>
      <c r="AN15" s="379"/>
      <c r="AO15" s="379">
        <v>2000</v>
      </c>
      <c r="AP15" s="404">
        <v>1034.96</v>
      </c>
      <c r="AQ15" s="377">
        <v>303.49600000000004</v>
      </c>
      <c r="AR15" s="404">
        <v>731.46399999999994</v>
      </c>
      <c r="AS15" s="377"/>
      <c r="AT15" s="377"/>
      <c r="AU15" s="377"/>
      <c r="AV15" s="404"/>
      <c r="AW15" s="410"/>
      <c r="AX15" s="411"/>
      <c r="AY15" s="405"/>
      <c r="AZ15" s="379" t="s">
        <v>529</v>
      </c>
      <c r="BA15" s="379"/>
      <c r="BE15" s="344"/>
    </row>
    <row r="16" spans="1:57" s="223" customFormat="1">
      <c r="A16" s="180" t="s">
        <v>218</v>
      </c>
      <c r="B16" s="204" t="s">
        <v>219</v>
      </c>
      <c r="C16" s="181">
        <f>+FISCAL!I16</f>
        <v>9966.2000000000007</v>
      </c>
      <c r="D16" s="194">
        <v>0</v>
      </c>
      <c r="E16" s="194"/>
      <c r="F16" s="164"/>
      <c r="G16" s="195">
        <f t="shared" si="0"/>
        <v>9966.2000000000007</v>
      </c>
      <c r="H16" s="195">
        <f t="shared" si="1"/>
        <v>0</v>
      </c>
      <c r="I16" s="195">
        <f t="shared" si="2"/>
        <v>199.32400000000001</v>
      </c>
      <c r="J16" s="195">
        <f t="shared" si="3"/>
        <v>747.46500000000003</v>
      </c>
      <c r="K16" s="195">
        <f>+FISCAL!M16</f>
        <v>0</v>
      </c>
      <c r="L16" s="195">
        <f t="shared" si="4"/>
        <v>10912.989000000001</v>
      </c>
      <c r="M16" s="195">
        <f t="shared" si="5"/>
        <v>1746.0782400000003</v>
      </c>
      <c r="N16" s="195">
        <f t="shared" si="6"/>
        <v>12659.067240000002</v>
      </c>
      <c r="O16" s="164"/>
      <c r="P16" s="195">
        <f t="shared" si="7"/>
        <v>0</v>
      </c>
      <c r="Q16" s="195">
        <f t="shared" si="8"/>
        <v>0</v>
      </c>
      <c r="R16" s="195">
        <f t="shared" si="9"/>
        <v>0</v>
      </c>
      <c r="S16" s="65" t="b">
        <f t="shared" si="10"/>
        <v>1</v>
      </c>
      <c r="T16" s="379" t="s">
        <v>31</v>
      </c>
      <c r="U16" s="379" t="s">
        <v>41</v>
      </c>
      <c r="V16" s="379" t="s">
        <v>132</v>
      </c>
      <c r="W16" s="379">
        <v>16</v>
      </c>
      <c r="X16" s="379" t="s">
        <v>34</v>
      </c>
      <c r="Y16" s="409">
        <v>39508</v>
      </c>
      <c r="Z16" s="381">
        <v>5299.51</v>
      </c>
      <c r="AA16" s="381"/>
      <c r="AB16" s="381"/>
      <c r="AC16" s="403"/>
      <c r="AD16" s="404">
        <v>5299.51</v>
      </c>
      <c r="AE16" s="381">
        <v>200</v>
      </c>
      <c r="AF16" s="421"/>
      <c r="AG16" s="381"/>
      <c r="AH16" s="381">
        <v>0</v>
      </c>
      <c r="AI16" s="422"/>
      <c r="AJ16" s="422"/>
      <c r="AK16" s="381"/>
      <c r="AL16" s="377"/>
      <c r="AM16" s="377"/>
      <c r="AN16" s="379"/>
      <c r="AO16" s="379">
        <v>0</v>
      </c>
      <c r="AP16" s="404">
        <v>5099.51</v>
      </c>
      <c r="AQ16" s="377">
        <v>529.95100000000002</v>
      </c>
      <c r="AR16" s="404">
        <v>4569.5590000000002</v>
      </c>
      <c r="AS16" s="377">
        <v>0</v>
      </c>
      <c r="AT16" s="377">
        <v>10.23</v>
      </c>
      <c r="AU16" s="377">
        <v>0</v>
      </c>
      <c r="AV16" s="404">
        <v>5309.74</v>
      </c>
      <c r="AW16" s="410"/>
      <c r="AX16" s="411"/>
      <c r="AY16" s="405">
        <v>-4569.5590000000002</v>
      </c>
      <c r="AZ16" s="379"/>
      <c r="BA16" s="382" t="s">
        <v>190</v>
      </c>
      <c r="BE16" s="343"/>
    </row>
    <row r="17" spans="1:57" s="65" customFormat="1">
      <c r="A17" s="180" t="s">
        <v>220</v>
      </c>
      <c r="B17" s="204" t="s">
        <v>221</v>
      </c>
      <c r="C17" s="181">
        <f>+FISCAL!I17</f>
        <v>5314.58</v>
      </c>
      <c r="D17" s="194">
        <v>0</v>
      </c>
      <c r="E17" s="194"/>
      <c r="F17" s="164"/>
      <c r="G17" s="195">
        <f t="shared" si="0"/>
        <v>5314.58</v>
      </c>
      <c r="H17" s="195">
        <f t="shared" si="1"/>
        <v>0</v>
      </c>
      <c r="I17" s="195">
        <f t="shared" si="2"/>
        <v>106.2916</v>
      </c>
      <c r="J17" s="195">
        <f t="shared" si="3"/>
        <v>398.59350000000001</v>
      </c>
      <c r="K17" s="195">
        <f>+FISCAL!M17</f>
        <v>0</v>
      </c>
      <c r="L17" s="195">
        <f t="shared" si="4"/>
        <v>5819.4650999999994</v>
      </c>
      <c r="M17" s="195">
        <f t="shared" si="5"/>
        <v>931.11441599999989</v>
      </c>
      <c r="N17" s="195">
        <f t="shared" si="6"/>
        <v>6750.5795159999998</v>
      </c>
      <c r="O17" s="164"/>
      <c r="P17" s="195">
        <f t="shared" si="7"/>
        <v>0</v>
      </c>
      <c r="Q17" s="195">
        <f t="shared" si="8"/>
        <v>0</v>
      </c>
      <c r="R17" s="195">
        <f t="shared" si="9"/>
        <v>0</v>
      </c>
      <c r="S17" s="65" t="b">
        <f t="shared" si="10"/>
        <v>1</v>
      </c>
      <c r="T17" s="379" t="s">
        <v>31</v>
      </c>
      <c r="U17" s="379" t="s">
        <v>121</v>
      </c>
      <c r="V17" s="379" t="s">
        <v>130</v>
      </c>
      <c r="W17" s="379" t="s">
        <v>83</v>
      </c>
      <c r="X17" s="379" t="s">
        <v>33</v>
      </c>
      <c r="Y17" s="409">
        <v>42383</v>
      </c>
      <c r="Z17" s="381">
        <v>4287.8900000000003</v>
      </c>
      <c r="AA17" s="381"/>
      <c r="AB17" s="381"/>
      <c r="AC17" s="403"/>
      <c r="AD17" s="404">
        <v>4287.8900000000003</v>
      </c>
      <c r="AE17" s="381"/>
      <c r="AF17" s="421"/>
      <c r="AG17" s="381">
        <v>54.05</v>
      </c>
      <c r="AH17" s="381">
        <v>0</v>
      </c>
      <c r="AI17" s="422"/>
      <c r="AJ17" s="422"/>
      <c r="AK17" s="381"/>
      <c r="AL17" s="377"/>
      <c r="AM17" s="377"/>
      <c r="AN17" s="379"/>
      <c r="AO17" s="379">
        <v>389</v>
      </c>
      <c r="AP17" s="404">
        <v>3844.84</v>
      </c>
      <c r="AQ17" s="377">
        <v>428.78900000000004</v>
      </c>
      <c r="AR17" s="404">
        <v>3416.0509999999999</v>
      </c>
      <c r="AS17" s="377">
        <v>0</v>
      </c>
      <c r="AT17" s="377">
        <v>10.23</v>
      </c>
      <c r="AU17" s="377">
        <v>0</v>
      </c>
      <c r="AV17" s="404">
        <v>4298.12</v>
      </c>
      <c r="AW17" s="410"/>
      <c r="AX17" s="411"/>
      <c r="AY17" s="405">
        <v>-3416.0509999999999</v>
      </c>
      <c r="AZ17" s="379"/>
      <c r="BA17" s="379"/>
      <c r="BE17" s="344"/>
    </row>
    <row r="18" spans="1:57" s="65" customFormat="1">
      <c r="A18" s="180" t="s">
        <v>222</v>
      </c>
      <c r="B18" s="204" t="s">
        <v>223</v>
      </c>
      <c r="C18" s="181">
        <f>+FISCAL!I18</f>
        <v>5059.8</v>
      </c>
      <c r="D18" s="194">
        <v>0</v>
      </c>
      <c r="E18" s="194"/>
      <c r="F18" s="164"/>
      <c r="G18" s="195">
        <f t="shared" si="0"/>
        <v>5059.8</v>
      </c>
      <c r="H18" s="195">
        <f t="shared" si="1"/>
        <v>0</v>
      </c>
      <c r="I18" s="195">
        <f t="shared" si="2"/>
        <v>101.19600000000001</v>
      </c>
      <c r="J18" s="195">
        <f t="shared" si="3"/>
        <v>379.48500000000001</v>
      </c>
      <c r="K18" s="195">
        <f>+FISCAL!M18</f>
        <v>0</v>
      </c>
      <c r="L18" s="195">
        <f t="shared" si="4"/>
        <v>5540.4809999999998</v>
      </c>
      <c r="M18" s="195">
        <f t="shared" si="5"/>
        <v>886.47695999999996</v>
      </c>
      <c r="N18" s="195">
        <f t="shared" si="6"/>
        <v>6426.9579599999997</v>
      </c>
      <c r="O18" s="164"/>
      <c r="P18" s="195">
        <f t="shared" si="7"/>
        <v>0</v>
      </c>
      <c r="Q18" s="195">
        <f t="shared" si="8"/>
        <v>0</v>
      </c>
      <c r="R18" s="195">
        <f t="shared" si="9"/>
        <v>0</v>
      </c>
      <c r="S18" s="65" t="b">
        <f t="shared" si="10"/>
        <v>1</v>
      </c>
      <c r="T18" s="379" t="s">
        <v>30</v>
      </c>
      <c r="U18" s="379" t="s">
        <v>110</v>
      </c>
      <c r="V18" s="379" t="s">
        <v>149</v>
      </c>
      <c r="W18" s="379"/>
      <c r="X18" s="379" t="s">
        <v>98</v>
      </c>
      <c r="Y18" s="409">
        <v>42416</v>
      </c>
      <c r="Z18" s="381">
        <v>4033.11</v>
      </c>
      <c r="AA18" s="381"/>
      <c r="AB18" s="381"/>
      <c r="AC18" s="403"/>
      <c r="AD18" s="404">
        <v>4033.11</v>
      </c>
      <c r="AE18" s="381"/>
      <c r="AF18" s="421"/>
      <c r="AG18" s="381">
        <v>66.88</v>
      </c>
      <c r="AH18" s="381">
        <v>0</v>
      </c>
      <c r="AI18" s="422"/>
      <c r="AJ18" s="422"/>
      <c r="AK18" s="381"/>
      <c r="AL18" s="377"/>
      <c r="AM18" s="377"/>
      <c r="AN18" s="379"/>
      <c r="AO18" s="379">
        <v>512</v>
      </c>
      <c r="AP18" s="404">
        <v>3454.23</v>
      </c>
      <c r="AQ18" s="377">
        <v>403.31100000000004</v>
      </c>
      <c r="AR18" s="404">
        <v>3050.9189999999999</v>
      </c>
      <c r="AS18" s="377">
        <v>0</v>
      </c>
      <c r="AT18" s="377">
        <v>10.23</v>
      </c>
      <c r="AU18" s="377">
        <v>0</v>
      </c>
      <c r="AV18" s="404">
        <v>4043.34</v>
      </c>
      <c r="AW18" s="410"/>
      <c r="AX18" s="411"/>
      <c r="AY18" s="405">
        <v>-3050.9189999999999</v>
      </c>
      <c r="AZ18" s="379"/>
      <c r="BA18" s="379"/>
      <c r="BE18" s="344"/>
    </row>
    <row r="19" spans="1:57" s="65" customFormat="1">
      <c r="A19" s="180" t="s">
        <v>224</v>
      </c>
      <c r="B19" s="217" t="s">
        <v>225</v>
      </c>
      <c r="C19" s="181">
        <f>+FISCAL!I19</f>
        <v>2043.31</v>
      </c>
      <c r="D19" s="194">
        <v>0</v>
      </c>
      <c r="E19" s="194"/>
      <c r="F19" s="164"/>
      <c r="G19" s="195">
        <f t="shared" si="0"/>
        <v>2043.31</v>
      </c>
      <c r="H19" s="195">
        <f t="shared" si="1"/>
        <v>0</v>
      </c>
      <c r="I19" s="195">
        <f t="shared" si="2"/>
        <v>40.866199999999999</v>
      </c>
      <c r="J19" s="195">
        <f t="shared" si="3"/>
        <v>153.24824999999998</v>
      </c>
      <c r="K19" s="195">
        <f>+FISCAL!M19</f>
        <v>0</v>
      </c>
      <c r="L19" s="195">
        <f t="shared" si="4"/>
        <v>2237.42445</v>
      </c>
      <c r="M19" s="195">
        <f t="shared" si="5"/>
        <v>357.98791199999999</v>
      </c>
      <c r="N19" s="195">
        <f t="shared" si="6"/>
        <v>2595.412362</v>
      </c>
      <c r="O19" s="164"/>
      <c r="P19" s="195">
        <f t="shared" si="7"/>
        <v>0</v>
      </c>
      <c r="Q19" s="195">
        <f t="shared" si="8"/>
        <v>0</v>
      </c>
      <c r="R19" s="195">
        <f t="shared" si="9"/>
        <v>0</v>
      </c>
      <c r="S19" s="65" t="b">
        <f t="shared" si="10"/>
        <v>0</v>
      </c>
      <c r="T19" s="379" t="s">
        <v>29</v>
      </c>
      <c r="U19" s="379" t="s">
        <v>581</v>
      </c>
      <c r="V19" s="379"/>
      <c r="W19" s="379" t="s">
        <v>58</v>
      </c>
      <c r="X19" s="379" t="s">
        <v>96</v>
      </c>
      <c r="Y19" s="409">
        <v>42116</v>
      </c>
      <c r="Z19" s="381">
        <v>1110</v>
      </c>
      <c r="AA19" s="381"/>
      <c r="AB19" s="381"/>
      <c r="AC19" s="403"/>
      <c r="AD19" s="404">
        <v>1110</v>
      </c>
      <c r="AE19" s="381">
        <v>200</v>
      </c>
      <c r="AF19" s="421"/>
      <c r="AG19" s="381">
        <v>33.049999999999997</v>
      </c>
      <c r="AH19" s="381">
        <v>0</v>
      </c>
      <c r="AI19" s="422"/>
      <c r="AJ19" s="422"/>
      <c r="AK19" s="381"/>
      <c r="AL19" s="377"/>
      <c r="AM19" s="377"/>
      <c r="AN19" s="406"/>
      <c r="AO19" s="379">
        <v>0</v>
      </c>
      <c r="AP19" s="404">
        <v>876.95</v>
      </c>
      <c r="AQ19" s="377">
        <v>0</v>
      </c>
      <c r="AR19" s="404">
        <v>876.95</v>
      </c>
      <c r="AS19" s="377">
        <v>111</v>
      </c>
      <c r="AT19" s="377">
        <v>10.23</v>
      </c>
      <c r="AU19" s="377">
        <v>0</v>
      </c>
      <c r="AV19" s="404">
        <v>1231.23</v>
      </c>
      <c r="AW19" s="416"/>
      <c r="AX19" s="416"/>
      <c r="AY19" s="405">
        <v>-876.95</v>
      </c>
      <c r="AZ19" s="379"/>
      <c r="BA19" s="382" t="s">
        <v>190</v>
      </c>
      <c r="BE19" s="344"/>
    </row>
    <row r="20" spans="1:57" s="223" customFormat="1" ht="15.75">
      <c r="A20" s="180" t="s">
        <v>84</v>
      </c>
      <c r="B20" s="204" t="s">
        <v>228</v>
      </c>
      <c r="C20" s="181">
        <f>+FISCAL!I20</f>
        <v>1293.6100000000001</v>
      </c>
      <c r="D20" s="194">
        <v>0</v>
      </c>
      <c r="E20" s="194"/>
      <c r="F20" s="164"/>
      <c r="G20" s="195">
        <f t="shared" si="0"/>
        <v>1293.6100000000001</v>
      </c>
      <c r="H20" s="195">
        <f t="shared" si="1"/>
        <v>0</v>
      </c>
      <c r="I20" s="195">
        <f t="shared" si="2"/>
        <v>25.872200000000003</v>
      </c>
      <c r="J20" s="195">
        <f t="shared" si="3"/>
        <v>97.020750000000007</v>
      </c>
      <c r="K20" s="195">
        <f>+FISCAL!M20</f>
        <v>0</v>
      </c>
      <c r="L20" s="195">
        <f t="shared" si="4"/>
        <v>1416.5029500000001</v>
      </c>
      <c r="M20" s="195">
        <f t="shared" si="5"/>
        <v>226.64047200000002</v>
      </c>
      <c r="N20" s="195">
        <f t="shared" si="6"/>
        <v>1643.1434220000001</v>
      </c>
      <c r="O20" s="164"/>
      <c r="P20" s="195">
        <f t="shared" si="7"/>
        <v>0</v>
      </c>
      <c r="Q20" s="195">
        <f t="shared" si="8"/>
        <v>0</v>
      </c>
      <c r="R20" s="195">
        <f t="shared" si="9"/>
        <v>0</v>
      </c>
      <c r="S20" s="65" t="b">
        <f t="shared" si="10"/>
        <v>0</v>
      </c>
      <c r="T20" s="379" t="s">
        <v>31</v>
      </c>
      <c r="U20" s="379" t="s">
        <v>582</v>
      </c>
      <c r="V20" s="379" t="s">
        <v>131</v>
      </c>
      <c r="W20" s="379" t="s">
        <v>84</v>
      </c>
      <c r="X20" s="379" t="s">
        <v>33</v>
      </c>
      <c r="Y20" s="409">
        <v>41831</v>
      </c>
      <c r="Z20" s="381">
        <v>266.92</v>
      </c>
      <c r="AA20" s="381"/>
      <c r="AB20" s="381"/>
      <c r="AC20" s="403"/>
      <c r="AD20" s="404">
        <v>266.92</v>
      </c>
      <c r="AE20" s="381"/>
      <c r="AF20" s="421"/>
      <c r="AG20" s="381">
        <v>54.05</v>
      </c>
      <c r="AH20" s="381"/>
      <c r="AI20" s="422"/>
      <c r="AJ20" s="422"/>
      <c r="AK20" s="381"/>
      <c r="AL20" s="377"/>
      <c r="AM20" s="428" t="s">
        <v>192</v>
      </c>
      <c r="AN20" s="379"/>
      <c r="AO20" s="418">
        <v>600</v>
      </c>
      <c r="AP20" s="404">
        <v>-387.12999999999994</v>
      </c>
      <c r="AQ20" s="377">
        <v>0</v>
      </c>
      <c r="AR20" s="404">
        <v>-387.12999999999994</v>
      </c>
      <c r="AS20" s="377">
        <v>26.692000000000004</v>
      </c>
      <c r="AT20" s="377">
        <v>10.23</v>
      </c>
      <c r="AU20" s="377">
        <v>0</v>
      </c>
      <c r="AV20" s="404">
        <v>303.84200000000004</v>
      </c>
      <c r="AW20" s="412"/>
      <c r="AX20" s="410"/>
      <c r="AY20" s="405">
        <v>387.12999999999994</v>
      </c>
      <c r="AZ20" s="379"/>
      <c r="BA20" s="382"/>
      <c r="BE20" s="343"/>
    </row>
    <row r="21" spans="1:57" s="65" customFormat="1">
      <c r="A21" s="180" t="s">
        <v>231</v>
      </c>
      <c r="B21" s="204" t="s">
        <v>232</v>
      </c>
      <c r="C21" s="181">
        <f>+FISCAL!I21</f>
        <v>5837.7</v>
      </c>
      <c r="D21" s="194">
        <v>0</v>
      </c>
      <c r="E21" s="194"/>
      <c r="F21" s="164"/>
      <c r="G21" s="195">
        <f t="shared" si="0"/>
        <v>5837.7</v>
      </c>
      <c r="H21" s="195">
        <f t="shared" si="1"/>
        <v>0</v>
      </c>
      <c r="I21" s="195">
        <f t="shared" si="2"/>
        <v>116.754</v>
      </c>
      <c r="J21" s="195">
        <f t="shared" si="3"/>
        <v>437.82749999999999</v>
      </c>
      <c r="K21" s="195">
        <f>+FISCAL!M21</f>
        <v>0</v>
      </c>
      <c r="L21" s="195">
        <f t="shared" si="4"/>
        <v>6392.2815000000001</v>
      </c>
      <c r="M21" s="195">
        <f t="shared" si="5"/>
        <v>1022.76504</v>
      </c>
      <c r="N21" s="195">
        <f t="shared" si="6"/>
        <v>7415.0465400000003</v>
      </c>
      <c r="O21" s="164"/>
      <c r="P21" s="195">
        <f t="shared" si="7"/>
        <v>0</v>
      </c>
      <c r="Q21" s="195">
        <f t="shared" si="8"/>
        <v>0</v>
      </c>
      <c r="R21" s="195">
        <f t="shared" si="9"/>
        <v>0</v>
      </c>
      <c r="S21" s="65" t="b">
        <f t="shared" si="10"/>
        <v>1</v>
      </c>
      <c r="T21" s="379" t="s">
        <v>31</v>
      </c>
      <c r="U21" s="379" t="s">
        <v>140</v>
      </c>
      <c r="V21" s="379" t="s">
        <v>132</v>
      </c>
      <c r="W21" s="379">
        <v>18</v>
      </c>
      <c r="X21" s="379" t="s">
        <v>34</v>
      </c>
      <c r="Y21" s="409">
        <v>39699</v>
      </c>
      <c r="Z21" s="381">
        <v>1171.01</v>
      </c>
      <c r="AA21" s="381"/>
      <c r="AB21" s="381"/>
      <c r="AC21" s="403"/>
      <c r="AD21" s="404">
        <v>1171.01</v>
      </c>
      <c r="AE21" s="381"/>
      <c r="AF21" s="421"/>
      <c r="AG21" s="381"/>
      <c r="AH21" s="381">
        <v>1000</v>
      </c>
      <c r="AI21" s="422"/>
      <c r="AJ21" s="422"/>
      <c r="AK21" s="381"/>
      <c r="AL21" s="377"/>
      <c r="AM21" s="377"/>
      <c r="AN21" s="379"/>
      <c r="AO21" s="379">
        <v>0</v>
      </c>
      <c r="AP21" s="404">
        <v>171.01</v>
      </c>
      <c r="AQ21" s="377">
        <v>0</v>
      </c>
      <c r="AR21" s="404">
        <v>171.01</v>
      </c>
      <c r="AS21" s="377">
        <v>117.101</v>
      </c>
      <c r="AT21" s="377">
        <v>10.23</v>
      </c>
      <c r="AU21" s="377">
        <v>0</v>
      </c>
      <c r="AV21" s="404">
        <v>1298.3409999999999</v>
      </c>
      <c r="AW21" s="410"/>
      <c r="AX21" s="411"/>
      <c r="AY21" s="405">
        <v>-171.01</v>
      </c>
      <c r="AZ21" s="379"/>
      <c r="BA21" s="379"/>
      <c r="BE21" s="344"/>
    </row>
    <row r="22" spans="1:57" s="65" customFormat="1">
      <c r="A22" s="180" t="s">
        <v>233</v>
      </c>
      <c r="B22" s="204" t="s">
        <v>234</v>
      </c>
      <c r="C22" s="181">
        <f>+FISCAL!I22</f>
        <v>1716.2</v>
      </c>
      <c r="D22" s="194">
        <v>0</v>
      </c>
      <c r="E22" s="194"/>
      <c r="F22" s="164"/>
      <c r="G22" s="195">
        <f t="shared" si="0"/>
        <v>1716.2</v>
      </c>
      <c r="H22" s="195">
        <f t="shared" si="1"/>
        <v>0</v>
      </c>
      <c r="I22" s="195">
        <f t="shared" si="2"/>
        <v>34.324000000000005</v>
      </c>
      <c r="J22" s="195">
        <f t="shared" si="3"/>
        <v>128.715</v>
      </c>
      <c r="K22" s="195">
        <f>+FISCAL!M22</f>
        <v>0</v>
      </c>
      <c r="L22" s="195">
        <f t="shared" si="4"/>
        <v>1879.239</v>
      </c>
      <c r="M22" s="195">
        <f t="shared" si="5"/>
        <v>300.67824000000002</v>
      </c>
      <c r="N22" s="195">
        <f t="shared" si="6"/>
        <v>2179.9172400000002</v>
      </c>
      <c r="O22" s="164"/>
      <c r="P22" s="195">
        <f t="shared" si="7"/>
        <v>0</v>
      </c>
      <c r="Q22" s="195">
        <f t="shared" si="8"/>
        <v>0</v>
      </c>
      <c r="R22" s="195">
        <f t="shared" si="9"/>
        <v>0</v>
      </c>
      <c r="S22" s="65" t="b">
        <f t="shared" si="10"/>
        <v>1</v>
      </c>
      <c r="T22" s="379" t="s">
        <v>30</v>
      </c>
      <c r="U22" s="379" t="s">
        <v>128</v>
      </c>
      <c r="V22" s="379" t="s">
        <v>149</v>
      </c>
      <c r="W22" s="379" t="s">
        <v>63</v>
      </c>
      <c r="X22" s="379" t="s">
        <v>98</v>
      </c>
      <c r="Y22" s="409">
        <v>42332</v>
      </c>
      <c r="Z22" s="381">
        <v>689.51</v>
      </c>
      <c r="AA22" s="381"/>
      <c r="AB22" s="381"/>
      <c r="AC22" s="403"/>
      <c r="AD22" s="404">
        <v>689.51</v>
      </c>
      <c r="AE22" s="381">
        <v>375</v>
      </c>
      <c r="AF22" s="421"/>
      <c r="AG22" s="381">
        <v>54.05</v>
      </c>
      <c r="AH22" s="381">
        <v>0</v>
      </c>
      <c r="AI22" s="422"/>
      <c r="AJ22" s="422"/>
      <c r="AK22" s="381"/>
      <c r="AL22" s="377"/>
      <c r="AM22" s="377"/>
      <c r="AN22" s="379"/>
      <c r="AO22" s="379">
        <v>695</v>
      </c>
      <c r="AP22" s="404">
        <v>-434.53999999999996</v>
      </c>
      <c r="AQ22" s="377">
        <v>0</v>
      </c>
      <c r="AR22" s="404">
        <v>-434.53999999999996</v>
      </c>
      <c r="AS22" s="377">
        <v>68.951000000000008</v>
      </c>
      <c r="AT22" s="377">
        <v>10.23</v>
      </c>
      <c r="AU22" s="377">
        <v>0</v>
      </c>
      <c r="AV22" s="404">
        <v>768.69100000000003</v>
      </c>
      <c r="AW22" s="410"/>
      <c r="AX22" s="411"/>
      <c r="AY22" s="405">
        <v>434.53999999999996</v>
      </c>
      <c r="AZ22" s="379"/>
      <c r="BA22" s="382" t="s">
        <v>190</v>
      </c>
      <c r="BE22" s="344"/>
    </row>
    <row r="23" spans="1:57" s="65" customFormat="1">
      <c r="A23" s="180" t="s">
        <v>235</v>
      </c>
      <c r="B23" s="204" t="s">
        <v>236</v>
      </c>
      <c r="C23" s="181">
        <f>+FISCAL!I23</f>
        <v>1026.69</v>
      </c>
      <c r="D23" s="194">
        <v>0</v>
      </c>
      <c r="E23" s="194"/>
      <c r="F23" s="164"/>
      <c r="G23" s="195">
        <f t="shared" si="0"/>
        <v>1026.69</v>
      </c>
      <c r="H23" s="195">
        <f t="shared" si="1"/>
        <v>0</v>
      </c>
      <c r="I23" s="195">
        <f t="shared" si="2"/>
        <v>20.533800000000003</v>
      </c>
      <c r="J23" s="195">
        <f t="shared" si="3"/>
        <v>77.001750000000001</v>
      </c>
      <c r="K23" s="195">
        <f>+FISCAL!M23</f>
        <v>0</v>
      </c>
      <c r="L23" s="195">
        <f t="shared" si="4"/>
        <v>1124.2255499999999</v>
      </c>
      <c r="M23" s="195">
        <f t="shared" si="5"/>
        <v>179.87608799999998</v>
      </c>
      <c r="N23" s="195">
        <f t="shared" si="6"/>
        <v>1304.1016379999999</v>
      </c>
      <c r="O23" s="164"/>
      <c r="P23" s="195">
        <f t="shared" si="7"/>
        <v>0</v>
      </c>
      <c r="Q23" s="195">
        <f t="shared" si="8"/>
        <v>0</v>
      </c>
      <c r="R23" s="195">
        <f t="shared" si="9"/>
        <v>0</v>
      </c>
      <c r="S23" s="65" t="b">
        <f t="shared" si="10"/>
        <v>1</v>
      </c>
      <c r="T23" s="379" t="s">
        <v>31</v>
      </c>
      <c r="U23" s="379" t="s">
        <v>147</v>
      </c>
      <c r="V23" s="379" t="s">
        <v>134</v>
      </c>
      <c r="W23" s="379"/>
      <c r="X23" s="379" t="s">
        <v>33</v>
      </c>
      <c r="Y23" s="409">
        <v>42437</v>
      </c>
      <c r="Z23" s="381"/>
      <c r="AA23" s="381"/>
      <c r="AB23" s="381"/>
      <c r="AC23" s="403"/>
      <c r="AD23" s="404">
        <v>0</v>
      </c>
      <c r="AE23" s="381">
        <v>275</v>
      </c>
      <c r="AF23" s="421"/>
      <c r="AG23" s="381">
        <v>47.05</v>
      </c>
      <c r="AH23" s="381">
        <v>0</v>
      </c>
      <c r="AI23" s="422"/>
      <c r="AJ23" s="422"/>
      <c r="AK23" s="381"/>
      <c r="AL23" s="377"/>
      <c r="AM23" s="377"/>
      <c r="AN23" s="379"/>
      <c r="AO23" s="379">
        <v>0</v>
      </c>
      <c r="AP23" s="404">
        <v>-322.05</v>
      </c>
      <c r="AQ23" s="377">
        <v>0</v>
      </c>
      <c r="AR23" s="404">
        <v>-322.05</v>
      </c>
      <c r="AS23" s="377">
        <v>0</v>
      </c>
      <c r="AT23" s="377">
        <v>10.23</v>
      </c>
      <c r="AU23" s="377">
        <v>0</v>
      </c>
      <c r="AV23" s="404">
        <v>10.23</v>
      </c>
      <c r="AW23" s="410"/>
      <c r="AX23" s="411"/>
      <c r="AY23" s="405">
        <v>322.05</v>
      </c>
      <c r="AZ23" s="379"/>
      <c r="BA23" s="382" t="s">
        <v>190</v>
      </c>
      <c r="BE23" s="344"/>
    </row>
    <row r="24" spans="1:57" s="65" customFormat="1" ht="15.75">
      <c r="A24" s="180" t="s">
        <v>239</v>
      </c>
      <c r="B24" s="204" t="s">
        <v>240</v>
      </c>
      <c r="C24" s="181">
        <f>+FISCAL!I24</f>
        <v>1616.69</v>
      </c>
      <c r="D24" s="194">
        <v>0</v>
      </c>
      <c r="E24" s="194"/>
      <c r="F24" s="164"/>
      <c r="G24" s="195">
        <f t="shared" si="0"/>
        <v>1616.69</v>
      </c>
      <c r="H24" s="195">
        <f t="shared" si="1"/>
        <v>0</v>
      </c>
      <c r="I24" s="195">
        <f t="shared" si="2"/>
        <v>32.333800000000004</v>
      </c>
      <c r="J24" s="195">
        <f t="shared" si="3"/>
        <v>121.25175</v>
      </c>
      <c r="K24" s="195">
        <f>+FISCAL!M24</f>
        <v>0</v>
      </c>
      <c r="L24" s="195">
        <f t="shared" si="4"/>
        <v>1770.2755500000001</v>
      </c>
      <c r="M24" s="195">
        <f t="shared" si="5"/>
        <v>283.24408800000003</v>
      </c>
      <c r="N24" s="195">
        <f t="shared" si="6"/>
        <v>2053.5196380000002</v>
      </c>
      <c r="O24" s="164"/>
      <c r="P24" s="195">
        <f t="shared" si="7"/>
        <v>0</v>
      </c>
      <c r="Q24" s="195">
        <f t="shared" si="8"/>
        <v>0</v>
      </c>
      <c r="R24" s="195">
        <f t="shared" si="9"/>
        <v>0</v>
      </c>
      <c r="S24" s="65" t="b">
        <f t="shared" si="10"/>
        <v>1</v>
      </c>
      <c r="T24" s="379" t="s">
        <v>133</v>
      </c>
      <c r="U24" s="379" t="s">
        <v>111</v>
      </c>
      <c r="V24" s="379"/>
      <c r="W24" s="379" t="s">
        <v>60</v>
      </c>
      <c r="X24" s="379" t="s">
        <v>97</v>
      </c>
      <c r="Y24" s="409">
        <v>42205</v>
      </c>
      <c r="Z24" s="429">
        <v>100</v>
      </c>
      <c r="AA24" s="381"/>
      <c r="AB24" s="381"/>
      <c r="AC24" s="403"/>
      <c r="AD24" s="404">
        <v>100</v>
      </c>
      <c r="AE24" s="381"/>
      <c r="AF24" s="421"/>
      <c r="AG24" s="381"/>
      <c r="AH24" s="381">
        <v>300</v>
      </c>
      <c r="AI24" s="422"/>
      <c r="AJ24" s="422"/>
      <c r="AK24" s="381"/>
      <c r="AL24" s="377"/>
      <c r="AM24" s="428" t="s">
        <v>192</v>
      </c>
      <c r="AN24" s="379"/>
      <c r="AO24" s="379">
        <v>0</v>
      </c>
      <c r="AP24" s="404">
        <v>-200</v>
      </c>
      <c r="AQ24" s="377">
        <v>0</v>
      </c>
      <c r="AR24" s="404">
        <v>-200</v>
      </c>
      <c r="AS24" s="377">
        <v>10</v>
      </c>
      <c r="AT24" s="377">
        <v>10.23</v>
      </c>
      <c r="AU24" s="377">
        <v>0</v>
      </c>
      <c r="AV24" s="404">
        <v>120.23</v>
      </c>
      <c r="AW24" s="410"/>
      <c r="AX24" s="410"/>
      <c r="AY24" s="405">
        <v>200</v>
      </c>
      <c r="AZ24" s="379"/>
      <c r="BA24" s="379"/>
      <c r="BE24" s="344"/>
    </row>
    <row r="25" spans="1:57" s="65" customFormat="1">
      <c r="A25" s="180" t="s">
        <v>241</v>
      </c>
      <c r="B25" s="204" t="s">
        <v>242</v>
      </c>
      <c r="C25" s="181">
        <f>+FISCAL!I25</f>
        <v>1516.69</v>
      </c>
      <c r="D25" s="194">
        <v>0</v>
      </c>
      <c r="E25" s="194"/>
      <c r="F25" s="164"/>
      <c r="G25" s="195">
        <f t="shared" si="0"/>
        <v>1516.69</v>
      </c>
      <c r="H25" s="195">
        <f t="shared" si="1"/>
        <v>0</v>
      </c>
      <c r="I25" s="195">
        <f t="shared" si="2"/>
        <v>30.3338</v>
      </c>
      <c r="J25" s="195">
        <f t="shared" si="3"/>
        <v>113.75175</v>
      </c>
      <c r="K25" s="195">
        <f>+FISCAL!M25</f>
        <v>0</v>
      </c>
      <c r="L25" s="195">
        <f t="shared" si="4"/>
        <v>1660.7755500000001</v>
      </c>
      <c r="M25" s="195">
        <f t="shared" si="5"/>
        <v>265.72408799999999</v>
      </c>
      <c r="N25" s="195">
        <f t="shared" si="6"/>
        <v>1926.499638</v>
      </c>
      <c r="O25" s="164"/>
      <c r="P25" s="195">
        <f t="shared" si="7"/>
        <v>0</v>
      </c>
      <c r="Q25" s="195">
        <f t="shared" si="8"/>
        <v>0</v>
      </c>
      <c r="R25" s="195">
        <f t="shared" si="9"/>
        <v>0</v>
      </c>
      <c r="S25" s="65" t="b">
        <f t="shared" si="10"/>
        <v>1</v>
      </c>
      <c r="T25" s="379" t="s">
        <v>133</v>
      </c>
      <c r="U25" s="379" t="s">
        <v>164</v>
      </c>
      <c r="V25" s="379"/>
      <c r="W25" s="379"/>
      <c r="X25" s="379" t="s">
        <v>97</v>
      </c>
      <c r="Y25" s="409">
        <v>42476</v>
      </c>
      <c r="Z25" s="429"/>
      <c r="AA25" s="381"/>
      <c r="AB25" s="381"/>
      <c r="AC25" s="403"/>
      <c r="AD25" s="404">
        <v>0</v>
      </c>
      <c r="AE25" s="381"/>
      <c r="AF25" s="421"/>
      <c r="AG25" s="381"/>
      <c r="AH25" s="381">
        <v>0</v>
      </c>
      <c r="AI25" s="422"/>
      <c r="AJ25" s="422"/>
      <c r="AK25" s="381"/>
      <c r="AL25" s="377"/>
      <c r="AM25" s="377"/>
      <c r="AN25" s="379"/>
      <c r="AO25" s="379">
        <v>0</v>
      </c>
      <c r="AP25" s="361"/>
      <c r="AQ25" s="361"/>
      <c r="AR25" s="361"/>
      <c r="AS25" s="377">
        <v>0</v>
      </c>
      <c r="AT25" s="377">
        <v>10.23</v>
      </c>
      <c r="AU25" s="377">
        <v>0</v>
      </c>
      <c r="AV25" s="404">
        <v>10.23</v>
      </c>
      <c r="AW25" s="410"/>
      <c r="AX25" s="410"/>
      <c r="AY25" s="405">
        <v>0</v>
      </c>
      <c r="AZ25" s="379">
        <v>2919685839</v>
      </c>
      <c r="BA25" s="382"/>
      <c r="BE25" s="344"/>
    </row>
    <row r="26" spans="1:57" s="65" customFormat="1">
      <c r="A26" s="180"/>
      <c r="B26" s="447" t="s">
        <v>583</v>
      </c>
      <c r="C26" s="181">
        <f>+FISCAL!I26</f>
        <v>971.89</v>
      </c>
      <c r="D26" s="194">
        <v>0</v>
      </c>
      <c r="E26" s="194"/>
      <c r="F26" s="164"/>
      <c r="G26" s="195">
        <f t="shared" si="0"/>
        <v>971.89</v>
      </c>
      <c r="H26" s="195">
        <f t="shared" si="1"/>
        <v>0</v>
      </c>
      <c r="I26" s="195">
        <f t="shared" si="2"/>
        <v>19.437799999999999</v>
      </c>
      <c r="J26" s="195">
        <f t="shared" si="3"/>
        <v>72.891750000000002</v>
      </c>
      <c r="K26" s="195">
        <f>+FISCAL!M26</f>
        <v>0</v>
      </c>
      <c r="L26" s="195">
        <f t="shared" si="4"/>
        <v>1064.21955</v>
      </c>
      <c r="M26" s="195">
        <f t="shared" si="5"/>
        <v>170.275128</v>
      </c>
      <c r="N26" s="195">
        <f t="shared" si="6"/>
        <v>1234.494678</v>
      </c>
      <c r="O26" s="164"/>
      <c r="P26" s="195">
        <f t="shared" si="7"/>
        <v>0</v>
      </c>
      <c r="Q26" s="195">
        <f t="shared" si="8"/>
        <v>0</v>
      </c>
      <c r="R26" s="195">
        <f t="shared" si="9"/>
        <v>0</v>
      </c>
      <c r="S26" s="65" t="b">
        <f t="shared" si="10"/>
        <v>1</v>
      </c>
      <c r="T26" s="447" t="s">
        <v>44</v>
      </c>
      <c r="U26" s="447" t="s">
        <v>583</v>
      </c>
      <c r="V26" s="447"/>
      <c r="W26" s="447"/>
      <c r="X26" s="447" t="s">
        <v>32</v>
      </c>
      <c r="Y26" s="448">
        <v>42740</v>
      </c>
      <c r="Z26" s="449"/>
      <c r="AA26" s="450"/>
      <c r="AB26" s="450"/>
      <c r="AC26" s="451"/>
      <c r="AD26" s="404">
        <v>0</v>
      </c>
      <c r="AE26" s="381"/>
      <c r="AF26" s="421"/>
      <c r="AG26" s="381"/>
      <c r="AH26" s="381"/>
      <c r="AI26" s="422"/>
      <c r="AJ26" s="422"/>
      <c r="AK26" s="381"/>
      <c r="AL26" s="377"/>
      <c r="AM26" s="377"/>
      <c r="AN26" s="379"/>
      <c r="AO26" s="379">
        <v>500</v>
      </c>
      <c r="AP26" s="404">
        <v>0</v>
      </c>
      <c r="AQ26" s="377">
        <v>0</v>
      </c>
      <c r="AR26" s="404">
        <v>0</v>
      </c>
      <c r="AS26" s="377"/>
      <c r="AT26" s="377"/>
      <c r="AU26" s="377"/>
      <c r="AV26" s="404"/>
      <c r="AW26" s="410"/>
      <c r="AX26" s="410"/>
      <c r="AY26" s="405"/>
      <c r="AZ26" s="447"/>
      <c r="BA26" s="452" t="s">
        <v>584</v>
      </c>
      <c r="BE26" s="344"/>
    </row>
    <row r="27" spans="1:57" s="65" customFormat="1">
      <c r="A27" s="180" t="s">
        <v>245</v>
      </c>
      <c r="B27" s="204" t="s">
        <v>478</v>
      </c>
      <c r="C27" s="181">
        <f>+FISCAL!I27</f>
        <v>2862.6099999999997</v>
      </c>
      <c r="D27" s="194">
        <v>0</v>
      </c>
      <c r="E27" s="194"/>
      <c r="F27" s="164"/>
      <c r="G27" s="195">
        <f t="shared" si="0"/>
        <v>2862.6099999999997</v>
      </c>
      <c r="H27" s="195">
        <f t="shared" si="1"/>
        <v>0</v>
      </c>
      <c r="I27" s="195">
        <f t="shared" si="2"/>
        <v>57.252199999999995</v>
      </c>
      <c r="J27" s="195">
        <f t="shared" si="3"/>
        <v>214.69574999999998</v>
      </c>
      <c r="K27" s="195">
        <f>+FISCAL!M27</f>
        <v>0</v>
      </c>
      <c r="L27" s="195">
        <f t="shared" si="4"/>
        <v>3134.5579499999994</v>
      </c>
      <c r="M27" s="195">
        <f t="shared" si="5"/>
        <v>501.52927199999993</v>
      </c>
      <c r="N27" s="195">
        <f t="shared" si="6"/>
        <v>3636.0872219999992</v>
      </c>
      <c r="O27" s="164"/>
      <c r="P27" s="195">
        <f t="shared" si="7"/>
        <v>0</v>
      </c>
      <c r="Q27" s="195">
        <f t="shared" si="8"/>
        <v>0</v>
      </c>
      <c r="R27" s="195">
        <f t="shared" si="9"/>
        <v>0</v>
      </c>
      <c r="S27" s="65" t="b">
        <f t="shared" si="10"/>
        <v>1</v>
      </c>
      <c r="T27" s="379" t="s">
        <v>44</v>
      </c>
      <c r="U27" s="379" t="s">
        <v>585</v>
      </c>
      <c r="V27" s="379"/>
      <c r="W27" s="379"/>
      <c r="X27" s="379" t="s">
        <v>32</v>
      </c>
      <c r="Y27" s="409">
        <v>42514</v>
      </c>
      <c r="Z27" s="381">
        <v>1696.34</v>
      </c>
      <c r="AA27" s="381"/>
      <c r="AB27" s="381"/>
      <c r="AC27" s="403"/>
      <c r="AD27" s="404">
        <v>1696.34</v>
      </c>
      <c r="AE27" s="381"/>
      <c r="AF27" s="421"/>
      <c r="AG27" s="381"/>
      <c r="AH27" s="381">
        <v>0</v>
      </c>
      <c r="AI27" s="422"/>
      <c r="AJ27" s="422"/>
      <c r="AK27" s="381"/>
      <c r="AL27" s="377"/>
      <c r="AM27" s="377"/>
      <c r="AN27" s="379"/>
      <c r="AO27" s="379">
        <v>0</v>
      </c>
      <c r="AP27" s="404">
        <v>1696.34</v>
      </c>
      <c r="AQ27" s="377">
        <v>0</v>
      </c>
      <c r="AR27" s="404">
        <v>1696.34</v>
      </c>
      <c r="AS27" s="377">
        <v>169.63400000000001</v>
      </c>
      <c r="AT27" s="377">
        <v>11.23</v>
      </c>
      <c r="AU27" s="377">
        <v>0</v>
      </c>
      <c r="AV27" s="404">
        <v>1877.204</v>
      </c>
      <c r="AW27" s="410"/>
      <c r="AX27" s="411"/>
      <c r="AY27" s="405"/>
      <c r="AZ27" s="379">
        <v>2747910657</v>
      </c>
      <c r="BA27" s="382"/>
      <c r="BE27" s="344"/>
    </row>
    <row r="28" spans="1:57" s="65" customFormat="1">
      <c r="A28" s="180" t="s">
        <v>247</v>
      </c>
      <c r="B28" s="204" t="s">
        <v>479</v>
      </c>
      <c r="C28" s="181">
        <f>+FISCAL!I28</f>
        <v>6202.5499999999993</v>
      </c>
      <c r="D28" s="194">
        <v>0</v>
      </c>
      <c r="E28" s="194"/>
      <c r="F28" s="164"/>
      <c r="G28" s="195">
        <f t="shared" si="0"/>
        <v>6202.5499999999993</v>
      </c>
      <c r="H28" s="195">
        <f t="shared" si="1"/>
        <v>0</v>
      </c>
      <c r="I28" s="195">
        <f t="shared" si="2"/>
        <v>124.05099999999999</v>
      </c>
      <c r="J28" s="195">
        <f t="shared" si="3"/>
        <v>465.19124999999991</v>
      </c>
      <c r="K28" s="195">
        <f>+FISCAL!M28</f>
        <v>0</v>
      </c>
      <c r="L28" s="195">
        <f t="shared" si="4"/>
        <v>6791.7922499999995</v>
      </c>
      <c r="M28" s="195">
        <f t="shared" si="5"/>
        <v>1086.68676</v>
      </c>
      <c r="N28" s="195">
        <f t="shared" si="6"/>
        <v>7878.4790099999991</v>
      </c>
      <c r="O28" s="164"/>
      <c r="P28" s="195">
        <f t="shared" si="7"/>
        <v>0</v>
      </c>
      <c r="Q28" s="195">
        <f t="shared" si="8"/>
        <v>0</v>
      </c>
      <c r="R28" s="195">
        <f t="shared" si="9"/>
        <v>0</v>
      </c>
      <c r="S28" s="65" t="b">
        <f t="shared" si="10"/>
        <v>1</v>
      </c>
      <c r="T28" s="379" t="s">
        <v>31</v>
      </c>
      <c r="U28" s="379" t="s">
        <v>586</v>
      </c>
      <c r="V28" s="379"/>
      <c r="W28" s="379"/>
      <c r="X28" s="379" t="s">
        <v>206</v>
      </c>
      <c r="Y28" s="409">
        <v>41359</v>
      </c>
      <c r="Z28" s="381">
        <v>1535.86</v>
      </c>
      <c r="AA28" s="381"/>
      <c r="AB28" s="381"/>
      <c r="AC28" s="403"/>
      <c r="AD28" s="404">
        <v>1535.86</v>
      </c>
      <c r="AE28" s="381"/>
      <c r="AF28" s="421"/>
      <c r="AG28" s="381"/>
      <c r="AH28" s="381"/>
      <c r="AI28" s="422"/>
      <c r="AJ28" s="422"/>
      <c r="AK28" s="381"/>
      <c r="AL28" s="377"/>
      <c r="AM28" s="377"/>
      <c r="AN28" s="379"/>
      <c r="AO28" s="379"/>
      <c r="AP28" s="404">
        <v>1535.86</v>
      </c>
      <c r="AQ28" s="377">
        <v>0</v>
      </c>
      <c r="AR28" s="404">
        <v>1535.86</v>
      </c>
      <c r="AS28" s="377"/>
      <c r="AT28" s="377"/>
      <c r="AU28" s="377"/>
      <c r="AV28" s="404"/>
      <c r="AW28" s="410"/>
      <c r="AX28" s="411"/>
      <c r="AY28" s="405"/>
      <c r="AZ28" s="379"/>
      <c r="BA28" s="382"/>
      <c r="BE28" s="344"/>
    </row>
    <row r="29" spans="1:57" s="223" customFormat="1">
      <c r="A29" s="180" t="s">
        <v>249</v>
      </c>
      <c r="B29" s="204" t="s">
        <v>250</v>
      </c>
      <c r="C29" s="181">
        <f>+FISCAL!I29</f>
        <v>4261.16</v>
      </c>
      <c r="D29" s="194">
        <v>0</v>
      </c>
      <c r="E29" s="194"/>
      <c r="F29" s="164"/>
      <c r="G29" s="195">
        <f t="shared" si="0"/>
        <v>4261.16</v>
      </c>
      <c r="H29" s="195">
        <f t="shared" si="1"/>
        <v>0</v>
      </c>
      <c r="I29" s="195">
        <f t="shared" si="2"/>
        <v>85.223200000000006</v>
      </c>
      <c r="J29" s="195">
        <f t="shared" si="3"/>
        <v>319.58699999999999</v>
      </c>
      <c r="K29" s="195">
        <f>+FISCAL!M29</f>
        <v>0</v>
      </c>
      <c r="L29" s="195">
        <f t="shared" si="4"/>
        <v>4665.9701999999997</v>
      </c>
      <c r="M29" s="195">
        <f t="shared" si="5"/>
        <v>746.55523199999993</v>
      </c>
      <c r="N29" s="195">
        <f t="shared" si="6"/>
        <v>5412.5254319999995</v>
      </c>
      <c r="O29" s="164"/>
      <c r="P29" s="195">
        <f t="shared" si="7"/>
        <v>0</v>
      </c>
      <c r="Q29" s="195">
        <f t="shared" si="8"/>
        <v>0</v>
      </c>
      <c r="R29" s="195">
        <f t="shared" si="9"/>
        <v>0</v>
      </c>
      <c r="S29" s="65" t="b">
        <f t="shared" si="10"/>
        <v>1</v>
      </c>
      <c r="T29" s="379" t="s">
        <v>31</v>
      </c>
      <c r="U29" s="379" t="s">
        <v>200</v>
      </c>
      <c r="V29" s="379"/>
      <c r="W29" s="379"/>
      <c r="X29" s="379" t="s">
        <v>33</v>
      </c>
      <c r="Y29" s="409">
        <v>42627</v>
      </c>
      <c r="Z29" s="381">
        <v>3234.47</v>
      </c>
      <c r="AA29" s="381"/>
      <c r="AB29" s="381"/>
      <c r="AC29" s="403"/>
      <c r="AD29" s="404">
        <v>3234.47</v>
      </c>
      <c r="AE29" s="381"/>
      <c r="AF29" s="421"/>
      <c r="AG29" s="381"/>
      <c r="AH29" s="381"/>
      <c r="AI29" s="422"/>
      <c r="AJ29" s="422"/>
      <c r="AK29" s="381"/>
      <c r="AL29" s="377"/>
      <c r="AM29" s="377"/>
      <c r="AN29" s="379"/>
      <c r="AO29" s="379"/>
      <c r="AP29" s="404">
        <v>3234.47</v>
      </c>
      <c r="AQ29" s="377">
        <v>323.447</v>
      </c>
      <c r="AR29" s="404">
        <v>2911.0229999999997</v>
      </c>
      <c r="AS29" s="377"/>
      <c r="AT29" s="377"/>
      <c r="AU29" s="377"/>
      <c r="AV29" s="404"/>
      <c r="AW29" s="410"/>
      <c r="AX29" s="411"/>
      <c r="AY29" s="405"/>
      <c r="AZ29" s="379">
        <v>2723461904</v>
      </c>
      <c r="BA29" s="382"/>
      <c r="BE29" s="343"/>
    </row>
    <row r="30" spans="1:57" s="65" customFormat="1">
      <c r="A30" s="180" t="s">
        <v>251</v>
      </c>
      <c r="B30" s="204" t="s">
        <v>252</v>
      </c>
      <c r="C30" s="181">
        <f>+FISCAL!I30</f>
        <v>0</v>
      </c>
      <c r="D30" s="194">
        <v>0</v>
      </c>
      <c r="E30" s="446" t="s">
        <v>207</v>
      </c>
      <c r="F30" s="164"/>
      <c r="G30" s="195">
        <f t="shared" si="0"/>
        <v>0</v>
      </c>
      <c r="H30" s="195">
        <f t="shared" si="1"/>
        <v>0</v>
      </c>
      <c r="I30" s="195">
        <f t="shared" si="2"/>
        <v>0</v>
      </c>
      <c r="J30" s="195">
        <f t="shared" si="3"/>
        <v>0</v>
      </c>
      <c r="K30" s="195">
        <f>+FISCAL!M30</f>
        <v>0</v>
      </c>
      <c r="L30" s="195">
        <f t="shared" si="4"/>
        <v>0</v>
      </c>
      <c r="M30" s="195">
        <f t="shared" si="5"/>
        <v>0</v>
      </c>
      <c r="N30" s="195">
        <f t="shared" si="6"/>
        <v>0</v>
      </c>
      <c r="O30" s="164"/>
      <c r="P30" s="195">
        <f t="shared" si="7"/>
        <v>0</v>
      </c>
      <c r="Q30" s="195">
        <f t="shared" si="8"/>
        <v>0</v>
      </c>
      <c r="R30" s="195">
        <f t="shared" si="9"/>
        <v>0</v>
      </c>
      <c r="S30" s="65" t="b">
        <f t="shared" si="10"/>
        <v>1</v>
      </c>
      <c r="T30" s="436" t="s">
        <v>29</v>
      </c>
      <c r="U30" s="436" t="s">
        <v>193</v>
      </c>
      <c r="V30" s="436"/>
      <c r="W30" s="436"/>
      <c r="X30" s="436" t="s">
        <v>194</v>
      </c>
      <c r="Y30" s="437">
        <v>42591</v>
      </c>
      <c r="Z30" s="438"/>
      <c r="AA30" s="438"/>
      <c r="AB30" s="438"/>
      <c r="AC30" s="439"/>
      <c r="AD30" s="388">
        <v>0</v>
      </c>
      <c r="AE30" s="438"/>
      <c r="AF30" s="440"/>
      <c r="AG30" s="438"/>
      <c r="AH30" s="438"/>
      <c r="AI30" s="441"/>
      <c r="AJ30" s="441"/>
      <c r="AK30" s="438"/>
      <c r="AL30" s="442"/>
      <c r="AM30" s="442"/>
      <c r="AN30" s="436"/>
      <c r="AO30" s="436"/>
      <c r="AP30" s="388">
        <v>0</v>
      </c>
      <c r="AQ30" s="442">
        <v>0</v>
      </c>
      <c r="AR30" s="388">
        <v>0</v>
      </c>
      <c r="AS30" s="442"/>
      <c r="AT30" s="442"/>
      <c r="AU30" s="442"/>
      <c r="AV30" s="388"/>
      <c r="AW30" s="443"/>
      <c r="AX30" s="444"/>
      <c r="AY30" s="445"/>
      <c r="AZ30" s="436">
        <v>2851254995</v>
      </c>
      <c r="BA30" s="446" t="s">
        <v>207</v>
      </c>
      <c r="BE30" s="344"/>
    </row>
    <row r="31" spans="1:57" s="65" customFormat="1">
      <c r="A31" s="180" t="s">
        <v>253</v>
      </c>
      <c r="B31" s="204" t="s">
        <v>254</v>
      </c>
      <c r="C31" s="181">
        <f>+FISCAL!I31</f>
        <v>1321.72</v>
      </c>
      <c r="D31" s="194">
        <v>0</v>
      </c>
      <c r="E31" s="194"/>
      <c r="F31" s="164"/>
      <c r="G31" s="195">
        <f t="shared" si="0"/>
        <v>1321.72</v>
      </c>
      <c r="H31" s="195">
        <f t="shared" si="1"/>
        <v>0</v>
      </c>
      <c r="I31" s="195">
        <f t="shared" si="2"/>
        <v>26.4344</v>
      </c>
      <c r="J31" s="195">
        <f t="shared" si="3"/>
        <v>99.129000000000005</v>
      </c>
      <c r="K31" s="195">
        <f>+FISCAL!M31</f>
        <v>0</v>
      </c>
      <c r="L31" s="195">
        <f t="shared" si="4"/>
        <v>1447.2834</v>
      </c>
      <c r="M31" s="195">
        <f t="shared" si="5"/>
        <v>231.56534400000001</v>
      </c>
      <c r="N31" s="195">
        <f t="shared" si="6"/>
        <v>1678.8487440000001</v>
      </c>
      <c r="O31" s="164"/>
      <c r="P31" s="195">
        <f t="shared" si="7"/>
        <v>0</v>
      </c>
      <c r="Q31" s="195">
        <f t="shared" si="8"/>
        <v>0</v>
      </c>
      <c r="R31" s="195">
        <f t="shared" si="9"/>
        <v>0</v>
      </c>
      <c r="S31" s="65" t="b">
        <f t="shared" si="10"/>
        <v>1</v>
      </c>
      <c r="T31" s="379" t="s">
        <v>44</v>
      </c>
      <c r="U31" s="379" t="s">
        <v>198</v>
      </c>
      <c r="V31" s="379"/>
      <c r="W31" s="379"/>
      <c r="X31" s="379" t="s">
        <v>32</v>
      </c>
      <c r="Y31" s="409">
        <v>42604</v>
      </c>
      <c r="Z31" s="381">
        <v>155.44999999999999</v>
      </c>
      <c r="AA31" s="381"/>
      <c r="AB31" s="381"/>
      <c r="AC31" s="403"/>
      <c r="AD31" s="404">
        <v>155.44999999999999</v>
      </c>
      <c r="AE31" s="381"/>
      <c r="AF31" s="421"/>
      <c r="AG31" s="381"/>
      <c r="AH31" s="381"/>
      <c r="AI31" s="422"/>
      <c r="AJ31" s="422"/>
      <c r="AK31" s="381"/>
      <c r="AL31" s="377"/>
      <c r="AM31" s="377"/>
      <c r="AN31" s="379"/>
      <c r="AO31" s="379"/>
      <c r="AP31" s="404">
        <v>155.44999999999999</v>
      </c>
      <c r="AQ31" s="377">
        <v>0</v>
      </c>
      <c r="AR31" s="404">
        <v>155.44999999999999</v>
      </c>
      <c r="AS31" s="377"/>
      <c r="AT31" s="377"/>
      <c r="AU31" s="377"/>
      <c r="AV31" s="404"/>
      <c r="AW31" s="410"/>
      <c r="AX31" s="411"/>
      <c r="AY31" s="405"/>
      <c r="AZ31" s="379">
        <v>1143946878</v>
      </c>
      <c r="BA31" s="382"/>
      <c r="BE31" s="344"/>
    </row>
    <row r="32" spans="1:57" s="65" customFormat="1">
      <c r="A32" s="180" t="s">
        <v>255</v>
      </c>
      <c r="B32" s="204" t="s">
        <v>256</v>
      </c>
      <c r="C32" s="181">
        <f>+FISCAL!I32</f>
        <v>1949</v>
      </c>
      <c r="D32" s="194">
        <v>0</v>
      </c>
      <c r="E32" s="194"/>
      <c r="F32" s="164"/>
      <c r="G32" s="195">
        <f t="shared" si="0"/>
        <v>1949</v>
      </c>
      <c r="H32" s="195">
        <f t="shared" si="1"/>
        <v>0</v>
      </c>
      <c r="I32" s="195">
        <f t="shared" si="2"/>
        <v>38.980000000000004</v>
      </c>
      <c r="J32" s="195">
        <f t="shared" si="3"/>
        <v>146.17499999999998</v>
      </c>
      <c r="K32" s="195">
        <f>+FISCAL!M32</f>
        <v>0</v>
      </c>
      <c r="L32" s="195">
        <f t="shared" si="4"/>
        <v>2134.1550000000002</v>
      </c>
      <c r="M32" s="195">
        <f t="shared" si="5"/>
        <v>341.46480000000003</v>
      </c>
      <c r="N32" s="195">
        <f t="shared" si="6"/>
        <v>2475.6198000000004</v>
      </c>
      <c r="O32" s="164"/>
      <c r="P32" s="195">
        <f t="shared" si="7"/>
        <v>0</v>
      </c>
      <c r="Q32" s="195">
        <f t="shared" si="8"/>
        <v>0</v>
      </c>
      <c r="R32" s="195">
        <f t="shared" si="9"/>
        <v>0</v>
      </c>
      <c r="S32" s="65" t="b">
        <f t="shared" si="10"/>
        <v>1</v>
      </c>
      <c r="T32" s="379" t="s">
        <v>31</v>
      </c>
      <c r="U32" s="379" t="s">
        <v>163</v>
      </c>
      <c r="V32" s="379" t="s">
        <v>130</v>
      </c>
      <c r="W32" s="379"/>
      <c r="X32" s="379" t="s">
        <v>33</v>
      </c>
      <c r="Y32" s="409">
        <v>42413</v>
      </c>
      <c r="Z32" s="381">
        <v>922.31</v>
      </c>
      <c r="AA32" s="381"/>
      <c r="AB32" s="381"/>
      <c r="AC32" s="403"/>
      <c r="AD32" s="404">
        <v>922.31</v>
      </c>
      <c r="AE32" s="381"/>
      <c r="AF32" s="421"/>
      <c r="AG32" s="381">
        <v>33.049999999999997</v>
      </c>
      <c r="AH32" s="381">
        <v>0</v>
      </c>
      <c r="AI32" s="422"/>
      <c r="AJ32" s="422"/>
      <c r="AK32" s="381"/>
      <c r="AL32" s="377"/>
      <c r="AM32" s="377"/>
      <c r="AN32" s="379"/>
      <c r="AO32" s="379">
        <v>0</v>
      </c>
      <c r="AP32" s="404">
        <v>889.26</v>
      </c>
      <c r="AQ32" s="377">
        <v>0</v>
      </c>
      <c r="AR32" s="404">
        <v>889.26</v>
      </c>
      <c r="AS32" s="377">
        <v>92.230999999999995</v>
      </c>
      <c r="AT32" s="377">
        <v>13.23</v>
      </c>
      <c r="AU32" s="377">
        <v>0</v>
      </c>
      <c r="AV32" s="404">
        <v>1027.771</v>
      </c>
      <c r="AW32" s="410"/>
      <c r="AX32" s="411"/>
      <c r="AY32" s="405">
        <v>-889.26</v>
      </c>
      <c r="AZ32" s="379"/>
      <c r="BA32" s="382"/>
      <c r="BB32" s="210"/>
      <c r="BE32" s="344"/>
    </row>
    <row r="33" spans="1:57" s="65" customFormat="1">
      <c r="A33" s="180" t="s">
        <v>257</v>
      </c>
      <c r="B33" s="204" t="s">
        <v>258</v>
      </c>
      <c r="C33" s="181">
        <f>+FISCAL!I33</f>
        <v>1304.6200000000001</v>
      </c>
      <c r="D33" s="194">
        <v>0</v>
      </c>
      <c r="E33" s="194"/>
      <c r="F33" s="164"/>
      <c r="G33" s="195">
        <f t="shared" si="0"/>
        <v>1304.6200000000001</v>
      </c>
      <c r="H33" s="195">
        <f t="shared" si="1"/>
        <v>0</v>
      </c>
      <c r="I33" s="195">
        <f t="shared" si="2"/>
        <v>26.092400000000001</v>
      </c>
      <c r="J33" s="195">
        <f t="shared" si="3"/>
        <v>97.846500000000006</v>
      </c>
      <c r="K33" s="195">
        <f>+FISCAL!M33</f>
        <v>0</v>
      </c>
      <c r="L33" s="195">
        <f t="shared" si="4"/>
        <v>1428.5589000000002</v>
      </c>
      <c r="M33" s="195">
        <f t="shared" si="5"/>
        <v>228.56942400000003</v>
      </c>
      <c r="N33" s="195">
        <f t="shared" si="6"/>
        <v>1657.1283240000002</v>
      </c>
      <c r="O33" s="164"/>
      <c r="P33" s="195">
        <f t="shared" si="7"/>
        <v>0</v>
      </c>
      <c r="Q33" s="195">
        <f t="shared" si="8"/>
        <v>0</v>
      </c>
      <c r="R33" s="195">
        <f t="shared" si="9"/>
        <v>0</v>
      </c>
      <c r="S33" s="65" t="b">
        <f t="shared" si="10"/>
        <v>1</v>
      </c>
      <c r="T33" s="379" t="s">
        <v>31</v>
      </c>
      <c r="U33" s="379" t="s">
        <v>175</v>
      </c>
      <c r="V33" s="379"/>
      <c r="W33" s="379"/>
      <c r="X33" s="379" t="s">
        <v>33</v>
      </c>
      <c r="Y33" s="409">
        <v>42532</v>
      </c>
      <c r="Z33" s="381">
        <v>277.93</v>
      </c>
      <c r="AA33" s="381"/>
      <c r="AB33" s="381"/>
      <c r="AC33" s="403"/>
      <c r="AD33" s="404">
        <v>277.93</v>
      </c>
      <c r="AE33" s="381"/>
      <c r="AF33" s="421"/>
      <c r="AG33" s="381">
        <v>33.049999999999997</v>
      </c>
      <c r="AH33" s="381">
        <v>0</v>
      </c>
      <c r="AI33" s="422"/>
      <c r="AJ33" s="422"/>
      <c r="AK33" s="381"/>
      <c r="AL33" s="377"/>
      <c r="AM33" s="377"/>
      <c r="AN33" s="379"/>
      <c r="AO33" s="379">
        <v>0</v>
      </c>
      <c r="AP33" s="404">
        <v>244.88</v>
      </c>
      <c r="AQ33" s="377">
        <v>0</v>
      </c>
      <c r="AR33" s="404">
        <v>244.88</v>
      </c>
      <c r="AS33" s="377">
        <v>27.793000000000003</v>
      </c>
      <c r="AT33" s="377">
        <v>13.23</v>
      </c>
      <c r="AU33" s="377">
        <v>0</v>
      </c>
      <c r="AV33" s="404">
        <v>318.95300000000003</v>
      </c>
      <c r="AW33" s="410"/>
      <c r="AX33" s="411"/>
      <c r="AY33" s="405">
        <v>-244.88</v>
      </c>
      <c r="AZ33" s="379"/>
      <c r="BA33" s="382"/>
      <c r="BE33" s="344"/>
    </row>
    <row r="34" spans="1:57" s="65" customFormat="1">
      <c r="A34" s="180" t="s">
        <v>259</v>
      </c>
      <c r="B34" s="204" t="s">
        <v>480</v>
      </c>
      <c r="C34" s="181">
        <f>+FISCAL!I34</f>
        <v>1026.69</v>
      </c>
      <c r="D34" s="194">
        <v>0</v>
      </c>
      <c r="E34" s="194"/>
      <c r="F34" s="164"/>
      <c r="G34" s="195">
        <f t="shared" si="0"/>
        <v>1026.69</v>
      </c>
      <c r="H34" s="195">
        <f t="shared" si="1"/>
        <v>0</v>
      </c>
      <c r="I34" s="195">
        <f t="shared" si="2"/>
        <v>20.533800000000003</v>
      </c>
      <c r="J34" s="195">
        <f t="shared" si="3"/>
        <v>77.001750000000001</v>
      </c>
      <c r="K34" s="195">
        <f>+FISCAL!M34</f>
        <v>0</v>
      </c>
      <c r="L34" s="195">
        <f t="shared" si="4"/>
        <v>1124.2255499999999</v>
      </c>
      <c r="M34" s="195">
        <f t="shared" si="5"/>
        <v>179.87608799999998</v>
      </c>
      <c r="N34" s="195">
        <f t="shared" si="6"/>
        <v>1304.1016379999999</v>
      </c>
      <c r="O34" s="164"/>
      <c r="P34" s="195">
        <f t="shared" si="7"/>
        <v>0</v>
      </c>
      <c r="Q34" s="195">
        <f t="shared" si="8"/>
        <v>0</v>
      </c>
      <c r="R34" s="195">
        <f t="shared" si="9"/>
        <v>0</v>
      </c>
      <c r="S34" s="65" t="b">
        <f t="shared" si="10"/>
        <v>1</v>
      </c>
      <c r="T34" s="379" t="s">
        <v>31</v>
      </c>
      <c r="U34" s="379" t="s">
        <v>587</v>
      </c>
      <c r="V34" s="379"/>
      <c r="W34" s="379"/>
      <c r="X34" s="379" t="s">
        <v>33</v>
      </c>
      <c r="Y34" s="409">
        <v>42520</v>
      </c>
      <c r="Z34" s="381"/>
      <c r="AA34" s="381"/>
      <c r="AB34" s="381"/>
      <c r="AC34" s="403"/>
      <c r="AD34" s="404">
        <v>0</v>
      </c>
      <c r="AE34" s="381"/>
      <c r="AF34" s="421"/>
      <c r="AG34" s="381">
        <v>33.049999999999997</v>
      </c>
      <c r="AH34" s="381">
        <v>0</v>
      </c>
      <c r="AI34" s="422"/>
      <c r="AJ34" s="422"/>
      <c r="AK34" s="381"/>
      <c r="AL34" s="377"/>
      <c r="AM34" s="377"/>
      <c r="AN34" s="379"/>
      <c r="AO34" s="379">
        <v>0</v>
      </c>
      <c r="AP34" s="404">
        <v>-33.049999999999997</v>
      </c>
      <c r="AQ34" s="377">
        <v>0</v>
      </c>
      <c r="AR34" s="404">
        <v>-33.049999999999997</v>
      </c>
      <c r="AS34" s="377">
        <v>0</v>
      </c>
      <c r="AT34" s="377">
        <v>14.23</v>
      </c>
      <c r="AU34" s="377">
        <v>0</v>
      </c>
      <c r="AV34" s="404">
        <v>14.23</v>
      </c>
      <c r="AW34" s="410"/>
      <c r="AX34" s="411"/>
      <c r="AY34" s="405"/>
      <c r="AZ34" s="379">
        <v>1175437504</v>
      </c>
      <c r="BA34" s="382"/>
      <c r="BE34" s="344"/>
    </row>
    <row r="35" spans="1:57" s="65" customFormat="1">
      <c r="A35" s="180" t="s">
        <v>483</v>
      </c>
      <c r="B35" s="204" t="s">
        <v>484</v>
      </c>
      <c r="C35" s="181">
        <f>+FISCAL!I35</f>
        <v>0</v>
      </c>
      <c r="D35" s="194">
        <v>0</v>
      </c>
      <c r="E35" s="427" t="s">
        <v>196</v>
      </c>
      <c r="F35" s="164"/>
      <c r="G35" s="195">
        <f t="shared" si="0"/>
        <v>0</v>
      </c>
      <c r="H35" s="195">
        <f t="shared" si="1"/>
        <v>0</v>
      </c>
      <c r="I35" s="195">
        <f t="shared" si="2"/>
        <v>0</v>
      </c>
      <c r="J35" s="195">
        <f t="shared" si="3"/>
        <v>0</v>
      </c>
      <c r="K35" s="195">
        <f>+FISCAL!M35</f>
        <v>0</v>
      </c>
      <c r="L35" s="195">
        <f t="shared" si="4"/>
        <v>0</v>
      </c>
      <c r="M35" s="195">
        <f t="shared" si="5"/>
        <v>0</v>
      </c>
      <c r="N35" s="195">
        <f t="shared" si="6"/>
        <v>0</v>
      </c>
      <c r="O35" s="164"/>
      <c r="P35" s="195">
        <f t="shared" si="7"/>
        <v>0</v>
      </c>
      <c r="Q35" s="195">
        <f t="shared" si="8"/>
        <v>0</v>
      </c>
      <c r="R35" s="195">
        <f t="shared" si="9"/>
        <v>0</v>
      </c>
      <c r="S35" s="65" t="b">
        <f t="shared" si="10"/>
        <v>1</v>
      </c>
      <c r="T35" s="423" t="s">
        <v>29</v>
      </c>
      <c r="U35" s="423" t="s">
        <v>195</v>
      </c>
      <c r="V35" s="423"/>
      <c r="W35" s="423"/>
      <c r="X35" s="423" t="s">
        <v>194</v>
      </c>
      <c r="Y35" s="424">
        <v>42010</v>
      </c>
      <c r="Z35" s="425"/>
      <c r="AA35" s="425"/>
      <c r="AB35" s="425"/>
      <c r="AC35" s="426"/>
      <c r="AD35" s="404"/>
      <c r="AE35" s="381"/>
      <c r="AF35" s="421"/>
      <c r="AG35" s="381"/>
      <c r="AH35" s="381"/>
      <c r="AI35" s="422"/>
      <c r="AJ35" s="422"/>
      <c r="AK35" s="381"/>
      <c r="AL35" s="377"/>
      <c r="AM35" s="377"/>
      <c r="AN35" s="379"/>
      <c r="AO35" s="379"/>
      <c r="AP35" s="404"/>
      <c r="AQ35" s="377"/>
      <c r="AR35" s="404"/>
      <c r="AS35" s="377"/>
      <c r="AT35" s="377"/>
      <c r="AU35" s="377"/>
      <c r="AV35" s="404"/>
      <c r="AW35" s="410"/>
      <c r="AX35" s="411"/>
      <c r="AY35" s="405"/>
      <c r="AZ35" s="379">
        <v>2871132644</v>
      </c>
      <c r="BA35" s="427" t="s">
        <v>196</v>
      </c>
      <c r="BE35" s="344"/>
    </row>
    <row r="36" spans="1:57" s="65" customFormat="1">
      <c r="A36" s="180" t="s">
        <v>261</v>
      </c>
      <c r="B36" s="204" t="s">
        <v>262</v>
      </c>
      <c r="C36" s="181">
        <f>+FISCAL!I36</f>
        <v>3117.38</v>
      </c>
      <c r="D36" s="194">
        <v>0</v>
      </c>
      <c r="E36" s="194"/>
      <c r="F36" s="164"/>
      <c r="G36" s="195">
        <f t="shared" si="0"/>
        <v>3117.38</v>
      </c>
      <c r="H36" s="195">
        <f t="shared" si="1"/>
        <v>0</v>
      </c>
      <c r="I36" s="195">
        <f t="shared" si="2"/>
        <v>62.347600000000007</v>
      </c>
      <c r="J36" s="195">
        <f t="shared" si="3"/>
        <v>233.80349999999999</v>
      </c>
      <c r="K36" s="195">
        <f>+FISCAL!M36</f>
        <v>0</v>
      </c>
      <c r="L36" s="195">
        <f t="shared" si="4"/>
        <v>3413.5311000000002</v>
      </c>
      <c r="M36" s="195">
        <f t="shared" si="5"/>
        <v>546.16497600000002</v>
      </c>
      <c r="N36" s="195">
        <f t="shared" si="6"/>
        <v>3959.6960760000002</v>
      </c>
      <c r="O36" s="164"/>
      <c r="P36" s="195">
        <f t="shared" si="7"/>
        <v>0</v>
      </c>
      <c r="Q36" s="195">
        <f t="shared" si="8"/>
        <v>0</v>
      </c>
      <c r="R36" s="195">
        <f t="shared" si="9"/>
        <v>0</v>
      </c>
      <c r="S36" s="65" t="b">
        <f t="shared" si="10"/>
        <v>1</v>
      </c>
      <c r="T36" s="379" t="s">
        <v>31</v>
      </c>
      <c r="U36" s="379" t="s">
        <v>170</v>
      </c>
      <c r="V36" s="379"/>
      <c r="W36" s="379"/>
      <c r="X36" s="379" t="s">
        <v>182</v>
      </c>
      <c r="Y36" s="409">
        <v>42480</v>
      </c>
      <c r="Z36" s="381">
        <v>1134</v>
      </c>
      <c r="AA36" s="381"/>
      <c r="AB36" s="381"/>
      <c r="AC36" s="403"/>
      <c r="AD36" s="404">
        <v>1134</v>
      </c>
      <c r="AE36" s="381"/>
      <c r="AF36" s="421"/>
      <c r="AG36" s="381"/>
      <c r="AH36" s="381">
        <v>0</v>
      </c>
      <c r="AI36" s="422"/>
      <c r="AJ36" s="422"/>
      <c r="AK36" s="381"/>
      <c r="AL36" s="377"/>
      <c r="AM36" s="377"/>
      <c r="AN36" s="379"/>
      <c r="AO36" s="379">
        <v>0</v>
      </c>
      <c r="AP36" s="404">
        <v>1134</v>
      </c>
      <c r="AQ36" s="377">
        <v>0</v>
      </c>
      <c r="AR36" s="404">
        <v>1134</v>
      </c>
      <c r="AS36" s="377">
        <v>113.4</v>
      </c>
      <c r="AT36" s="377">
        <v>17.23</v>
      </c>
      <c r="AU36" s="377">
        <v>0</v>
      </c>
      <c r="AV36" s="404">
        <v>1264.6300000000001</v>
      </c>
      <c r="AW36" s="410"/>
      <c r="AX36" s="411"/>
      <c r="AY36" s="405">
        <v>-1134</v>
      </c>
      <c r="AZ36" s="379">
        <v>1116618499</v>
      </c>
      <c r="BA36" s="382"/>
      <c r="BE36" s="344"/>
    </row>
    <row r="37" spans="1:57" s="65" customFormat="1">
      <c r="A37" s="180" t="s">
        <v>263</v>
      </c>
      <c r="B37" s="204" t="s">
        <v>264</v>
      </c>
      <c r="C37" s="181">
        <f>+FISCAL!I37</f>
        <v>3258.04</v>
      </c>
      <c r="D37" s="194">
        <v>0</v>
      </c>
      <c r="E37" s="194"/>
      <c r="F37" s="164"/>
      <c r="G37" s="195">
        <f t="shared" si="0"/>
        <v>3258.04</v>
      </c>
      <c r="H37" s="195">
        <f t="shared" si="1"/>
        <v>0</v>
      </c>
      <c r="I37" s="195">
        <f t="shared" si="2"/>
        <v>65.160799999999995</v>
      </c>
      <c r="J37" s="195">
        <f t="shared" si="3"/>
        <v>244.35299999999998</v>
      </c>
      <c r="K37" s="195">
        <f>+FISCAL!M37</f>
        <v>0</v>
      </c>
      <c r="L37" s="195">
        <f t="shared" si="4"/>
        <v>3567.5538000000001</v>
      </c>
      <c r="M37" s="195">
        <f t="shared" si="5"/>
        <v>570.80860800000005</v>
      </c>
      <c r="N37" s="195">
        <f t="shared" si="6"/>
        <v>4138.362408</v>
      </c>
      <c r="O37" s="164"/>
      <c r="P37" s="195">
        <f t="shared" si="7"/>
        <v>0</v>
      </c>
      <c r="Q37" s="195">
        <f t="shared" si="8"/>
        <v>0</v>
      </c>
      <c r="R37" s="195">
        <f t="shared" si="9"/>
        <v>0</v>
      </c>
      <c r="S37" s="65" t="b">
        <f t="shared" si="10"/>
        <v>0</v>
      </c>
      <c r="T37" s="379" t="s">
        <v>31</v>
      </c>
      <c r="U37" s="379" t="s">
        <v>588</v>
      </c>
      <c r="V37" s="379" t="s">
        <v>130</v>
      </c>
      <c r="W37" s="384"/>
      <c r="X37" s="379" t="s">
        <v>33</v>
      </c>
      <c r="Y37" s="409">
        <v>42240</v>
      </c>
      <c r="Z37" s="381">
        <v>2231.35</v>
      </c>
      <c r="AA37" s="381"/>
      <c r="AB37" s="381"/>
      <c r="AC37" s="403"/>
      <c r="AD37" s="404">
        <v>2231.35</v>
      </c>
      <c r="AE37" s="381"/>
      <c r="AF37" s="421"/>
      <c r="AG37" s="381">
        <v>33.049999999999997</v>
      </c>
      <c r="AH37" s="381">
        <v>0</v>
      </c>
      <c r="AI37" s="422"/>
      <c r="AJ37" s="422"/>
      <c r="AK37" s="381"/>
      <c r="AL37" s="377"/>
      <c r="AM37" s="377"/>
      <c r="AN37" s="379"/>
      <c r="AO37" s="379">
        <v>0</v>
      </c>
      <c r="AP37" s="404">
        <v>2198.2999999999997</v>
      </c>
      <c r="AQ37" s="377">
        <v>0</v>
      </c>
      <c r="AR37" s="404">
        <v>2198.2999999999997</v>
      </c>
      <c r="AS37" s="377">
        <v>223.13499999999999</v>
      </c>
      <c r="AT37" s="377">
        <v>18.23</v>
      </c>
      <c r="AU37" s="377">
        <v>0</v>
      </c>
      <c r="AV37" s="404">
        <v>2472.7149999999997</v>
      </c>
      <c r="AW37" s="412"/>
      <c r="AX37" s="412"/>
      <c r="AY37" s="405">
        <v>-2198.2999999999997</v>
      </c>
      <c r="AZ37" s="379"/>
      <c r="BA37" s="382"/>
      <c r="BE37" s="344"/>
    </row>
    <row r="38" spans="1:57" s="65" customFormat="1">
      <c r="A38" s="180" t="s">
        <v>498</v>
      </c>
      <c r="B38" s="204" t="s">
        <v>496</v>
      </c>
      <c r="C38" s="181">
        <f>+FISCAL!I38</f>
        <v>1026.69</v>
      </c>
      <c r="D38" s="194">
        <v>0</v>
      </c>
      <c r="E38" s="194"/>
      <c r="F38" s="164"/>
      <c r="G38" s="195">
        <f t="shared" si="0"/>
        <v>1026.69</v>
      </c>
      <c r="H38" s="195">
        <f t="shared" si="1"/>
        <v>0</v>
      </c>
      <c r="I38" s="195">
        <f t="shared" si="2"/>
        <v>20.533800000000003</v>
      </c>
      <c r="J38" s="195">
        <f t="shared" si="3"/>
        <v>77.001750000000001</v>
      </c>
      <c r="K38" s="195">
        <f>+FISCAL!M38</f>
        <v>0</v>
      </c>
      <c r="L38" s="195">
        <f t="shared" si="4"/>
        <v>1124.2255499999999</v>
      </c>
      <c r="M38" s="195">
        <f t="shared" si="5"/>
        <v>179.87608799999998</v>
      </c>
      <c r="N38" s="195">
        <f t="shared" si="6"/>
        <v>1304.1016379999999</v>
      </c>
      <c r="O38" s="164"/>
      <c r="P38" s="195">
        <f t="shared" si="7"/>
        <v>0</v>
      </c>
      <c r="Q38" s="195">
        <f t="shared" si="8"/>
        <v>0</v>
      </c>
      <c r="R38" s="195">
        <f t="shared" si="9"/>
        <v>0</v>
      </c>
      <c r="S38" s="65" t="b">
        <f t="shared" si="10"/>
        <v>1</v>
      </c>
      <c r="T38" s="379" t="s">
        <v>31</v>
      </c>
      <c r="U38" s="379" t="s">
        <v>496</v>
      </c>
      <c r="V38" s="379"/>
      <c r="W38" s="384"/>
      <c r="X38" s="379" t="s">
        <v>33</v>
      </c>
      <c r="Y38" s="409">
        <v>42415</v>
      </c>
      <c r="Z38" s="381"/>
      <c r="AA38" s="381"/>
      <c r="AB38" s="381"/>
      <c r="AC38" s="403"/>
      <c r="AD38" s="404">
        <v>0</v>
      </c>
      <c r="AE38" s="381"/>
      <c r="AF38" s="421"/>
      <c r="AG38" s="381">
        <v>33.049999999999997</v>
      </c>
      <c r="AH38" s="381"/>
      <c r="AI38" s="422"/>
      <c r="AJ38" s="422"/>
      <c r="AK38" s="381"/>
      <c r="AL38" s="377"/>
      <c r="AM38" s="377"/>
      <c r="AN38" s="379"/>
      <c r="AO38" s="379"/>
      <c r="AP38" s="404">
        <v>-33.049999999999997</v>
      </c>
      <c r="AQ38" s="377">
        <v>0</v>
      </c>
      <c r="AR38" s="404">
        <v>-33.049999999999997</v>
      </c>
      <c r="AS38" s="377"/>
      <c r="AT38" s="377"/>
      <c r="AU38" s="377"/>
      <c r="AV38" s="404"/>
      <c r="AW38" s="412"/>
      <c r="AX38" s="412"/>
      <c r="AY38" s="405"/>
      <c r="AZ38" s="379"/>
      <c r="BA38" s="382"/>
      <c r="BE38" s="344"/>
    </row>
    <row r="39" spans="1:57" s="65" customFormat="1">
      <c r="A39" s="180" t="s">
        <v>265</v>
      </c>
      <c r="B39" s="204" t="s">
        <v>266</v>
      </c>
      <c r="C39" s="181">
        <f>+FISCAL!I39</f>
        <v>2799.07</v>
      </c>
      <c r="D39" s="194">
        <v>0</v>
      </c>
      <c r="E39" s="194"/>
      <c r="F39" s="164"/>
      <c r="G39" s="195">
        <f t="shared" si="0"/>
        <v>2799.07</v>
      </c>
      <c r="H39" s="195">
        <f t="shared" si="1"/>
        <v>0</v>
      </c>
      <c r="I39" s="195">
        <f t="shared" si="2"/>
        <v>55.981400000000008</v>
      </c>
      <c r="J39" s="195">
        <f t="shared" si="3"/>
        <v>209.93025</v>
      </c>
      <c r="K39" s="195">
        <f>+FISCAL!M39</f>
        <v>0</v>
      </c>
      <c r="L39" s="195">
        <f t="shared" si="4"/>
        <v>3064.9816500000002</v>
      </c>
      <c r="M39" s="195">
        <f t="shared" si="5"/>
        <v>490.39706400000006</v>
      </c>
      <c r="N39" s="195">
        <f t="shared" si="6"/>
        <v>3555.3787140000004</v>
      </c>
      <c r="O39" s="164"/>
      <c r="P39" s="195">
        <f t="shared" si="7"/>
        <v>0</v>
      </c>
      <c r="Q39" s="195">
        <f t="shared" si="8"/>
        <v>0</v>
      </c>
      <c r="R39" s="195">
        <f t="shared" si="9"/>
        <v>0</v>
      </c>
      <c r="S39" s="65" t="b">
        <f t="shared" si="10"/>
        <v>0</v>
      </c>
      <c r="T39" s="379" t="s">
        <v>31</v>
      </c>
      <c r="U39" s="379" t="s">
        <v>589</v>
      </c>
      <c r="V39" s="379" t="s">
        <v>131</v>
      </c>
      <c r="W39" s="379" t="s">
        <v>85</v>
      </c>
      <c r="X39" s="379" t="s">
        <v>33</v>
      </c>
      <c r="Y39" s="409">
        <v>41463</v>
      </c>
      <c r="Z39" s="381">
        <v>1772.38</v>
      </c>
      <c r="AA39" s="381"/>
      <c r="AB39" s="381"/>
      <c r="AC39" s="403"/>
      <c r="AD39" s="404">
        <v>1772.38</v>
      </c>
      <c r="AE39" s="381"/>
      <c r="AF39" s="421"/>
      <c r="AG39" s="381">
        <v>33.049999999999997</v>
      </c>
      <c r="AH39" s="381">
        <v>0</v>
      </c>
      <c r="AI39" s="422"/>
      <c r="AJ39" s="422"/>
      <c r="AK39" s="381"/>
      <c r="AL39" s="377"/>
      <c r="AM39" s="377"/>
      <c r="AN39" s="379"/>
      <c r="AO39" s="379">
        <v>0</v>
      </c>
      <c r="AP39" s="404">
        <v>1739.3300000000002</v>
      </c>
      <c r="AQ39" s="377">
        <v>0</v>
      </c>
      <c r="AR39" s="404">
        <v>1739.3300000000002</v>
      </c>
      <c r="AS39" s="377">
        <v>177.23800000000003</v>
      </c>
      <c r="AT39" s="377">
        <v>20.23</v>
      </c>
      <c r="AU39" s="377">
        <v>0</v>
      </c>
      <c r="AV39" s="404">
        <v>1969.8480000000002</v>
      </c>
      <c r="AW39" s="410"/>
      <c r="AX39" s="411"/>
      <c r="AY39" s="405">
        <v>-1739.3300000000002</v>
      </c>
      <c r="AZ39" s="379"/>
      <c r="BA39" s="379"/>
      <c r="BE39" s="344"/>
    </row>
    <row r="40" spans="1:57" s="65" customFormat="1">
      <c r="A40" s="180" t="s">
        <v>267</v>
      </c>
      <c r="B40" s="204" t="s">
        <v>268</v>
      </c>
      <c r="C40" s="181">
        <f>+FISCAL!I40</f>
        <v>5851.2099999999991</v>
      </c>
      <c r="D40" s="194">
        <v>0</v>
      </c>
      <c r="E40" s="194"/>
      <c r="F40" s="164"/>
      <c r="G40" s="195">
        <f t="shared" si="0"/>
        <v>5851.2099999999991</v>
      </c>
      <c r="H40" s="195">
        <f t="shared" si="1"/>
        <v>0</v>
      </c>
      <c r="I40" s="195">
        <f t="shared" si="2"/>
        <v>117.02419999999998</v>
      </c>
      <c r="J40" s="195">
        <f t="shared" si="3"/>
        <v>438.8407499999999</v>
      </c>
      <c r="K40" s="195">
        <f>+FISCAL!M40</f>
        <v>0</v>
      </c>
      <c r="L40" s="195">
        <f t="shared" si="4"/>
        <v>6407.0749499999993</v>
      </c>
      <c r="M40" s="195">
        <f t="shared" si="5"/>
        <v>1025.1319919999999</v>
      </c>
      <c r="N40" s="195">
        <f t="shared" si="6"/>
        <v>7432.2069419999989</v>
      </c>
      <c r="O40" s="164"/>
      <c r="P40" s="195">
        <f t="shared" si="7"/>
        <v>0</v>
      </c>
      <c r="Q40" s="195">
        <f t="shared" si="8"/>
        <v>0</v>
      </c>
      <c r="R40" s="195">
        <f t="shared" si="9"/>
        <v>0</v>
      </c>
      <c r="S40" s="65" t="b">
        <f t="shared" si="10"/>
        <v>0</v>
      </c>
      <c r="T40" s="379" t="s">
        <v>29</v>
      </c>
      <c r="U40" s="379" t="s">
        <v>590</v>
      </c>
      <c r="V40" s="379"/>
      <c r="W40" s="379" t="s">
        <v>171</v>
      </c>
      <c r="X40" s="379" t="s">
        <v>172</v>
      </c>
      <c r="Y40" s="413">
        <v>40618</v>
      </c>
      <c r="Z40" s="381">
        <v>4217.8999999999996</v>
      </c>
      <c r="AA40" s="381"/>
      <c r="AB40" s="381"/>
      <c r="AC40" s="403"/>
      <c r="AD40" s="404">
        <v>4217.8999999999996</v>
      </c>
      <c r="AE40" s="381"/>
      <c r="AF40" s="421"/>
      <c r="AG40" s="381"/>
      <c r="AH40" s="381">
        <v>0</v>
      </c>
      <c r="AI40" s="422"/>
      <c r="AJ40" s="422"/>
      <c r="AK40" s="381"/>
      <c r="AL40" s="377"/>
      <c r="AM40" s="377"/>
      <c r="AN40" s="379"/>
      <c r="AO40" s="379">
        <v>0</v>
      </c>
      <c r="AP40" s="404">
        <v>4217.8999999999996</v>
      </c>
      <c r="AQ40" s="377">
        <v>421.78999999999996</v>
      </c>
      <c r="AR40" s="404">
        <v>3796.1099999999997</v>
      </c>
      <c r="AS40" s="377">
        <v>0</v>
      </c>
      <c r="AT40" s="377">
        <v>21.23</v>
      </c>
      <c r="AU40" s="377">
        <v>0</v>
      </c>
      <c r="AV40" s="404">
        <v>4239.1299999999992</v>
      </c>
      <c r="AW40" s="410"/>
      <c r="AX40" s="411"/>
      <c r="AY40" s="405"/>
      <c r="AZ40" s="379">
        <v>2659973974</v>
      </c>
      <c r="BA40" s="382"/>
      <c r="BE40" s="344"/>
    </row>
    <row r="41" spans="1:57" s="65" customFormat="1">
      <c r="A41" s="180" t="s">
        <v>269</v>
      </c>
      <c r="B41" s="204" t="s">
        <v>270</v>
      </c>
      <c r="C41" s="181">
        <f>+FISCAL!I41</f>
        <v>7767.8600000000006</v>
      </c>
      <c r="D41" s="194">
        <v>0</v>
      </c>
      <c r="E41" s="194"/>
      <c r="F41" s="164"/>
      <c r="G41" s="195">
        <f t="shared" si="0"/>
        <v>7767.8600000000006</v>
      </c>
      <c r="H41" s="195">
        <f t="shared" si="1"/>
        <v>0</v>
      </c>
      <c r="I41" s="195">
        <f t="shared" si="2"/>
        <v>155.35720000000001</v>
      </c>
      <c r="J41" s="195">
        <f t="shared" si="3"/>
        <v>582.58950000000004</v>
      </c>
      <c r="K41" s="195">
        <f>+FISCAL!M41</f>
        <v>0</v>
      </c>
      <c r="L41" s="195">
        <f t="shared" si="4"/>
        <v>8505.806700000001</v>
      </c>
      <c r="M41" s="195">
        <f t="shared" si="5"/>
        <v>1360.9290720000001</v>
      </c>
      <c r="N41" s="195">
        <f t="shared" si="6"/>
        <v>9866.7357720000018</v>
      </c>
      <c r="O41" s="164"/>
      <c r="P41" s="195">
        <f t="shared" si="7"/>
        <v>0</v>
      </c>
      <c r="Q41" s="195">
        <f t="shared" si="8"/>
        <v>0</v>
      </c>
      <c r="R41" s="195">
        <f t="shared" si="9"/>
        <v>0</v>
      </c>
      <c r="S41" s="65" t="b">
        <f t="shared" si="10"/>
        <v>1</v>
      </c>
      <c r="T41" s="379" t="s">
        <v>31</v>
      </c>
      <c r="U41" s="379" t="s">
        <v>162</v>
      </c>
      <c r="V41" s="379" t="s">
        <v>134</v>
      </c>
      <c r="W41" s="379" t="s">
        <v>86</v>
      </c>
      <c r="X41" s="379" t="s">
        <v>33</v>
      </c>
      <c r="Y41" s="409">
        <v>42296</v>
      </c>
      <c r="Z41" s="381">
        <v>6741.17</v>
      </c>
      <c r="AA41" s="381"/>
      <c r="AB41" s="381"/>
      <c r="AC41" s="403"/>
      <c r="AD41" s="404">
        <v>6741.17</v>
      </c>
      <c r="AE41" s="381"/>
      <c r="AF41" s="421"/>
      <c r="AG41" s="381">
        <v>33.049999999999997</v>
      </c>
      <c r="AH41" s="381">
        <v>0</v>
      </c>
      <c r="AI41" s="422"/>
      <c r="AJ41" s="422"/>
      <c r="AK41" s="381"/>
      <c r="AL41" s="377"/>
      <c r="AM41" s="377"/>
      <c r="AN41" s="379"/>
      <c r="AO41" s="379">
        <v>930</v>
      </c>
      <c r="AP41" s="404">
        <v>5778.12</v>
      </c>
      <c r="AQ41" s="377">
        <v>674.11700000000008</v>
      </c>
      <c r="AR41" s="404">
        <v>5104.0029999999997</v>
      </c>
      <c r="AS41" s="377">
        <v>0</v>
      </c>
      <c r="AT41" s="377">
        <v>10.23</v>
      </c>
      <c r="AU41" s="377">
        <v>0</v>
      </c>
      <c r="AV41" s="404">
        <v>6751.4</v>
      </c>
      <c r="AW41" s="410"/>
      <c r="AX41" s="411"/>
      <c r="AY41" s="405">
        <v>-5104.0029999999997</v>
      </c>
      <c r="AZ41" s="379"/>
      <c r="BA41" s="382"/>
      <c r="BE41" s="344"/>
    </row>
    <row r="42" spans="1:57" s="65" customFormat="1">
      <c r="A42" s="180" t="s">
        <v>271</v>
      </c>
      <c r="B42" s="204" t="s">
        <v>272</v>
      </c>
      <c r="C42" s="181">
        <f>+FISCAL!I42</f>
        <v>1026.69</v>
      </c>
      <c r="D42" s="194">
        <v>0</v>
      </c>
      <c r="E42" s="194"/>
      <c r="F42" s="164"/>
      <c r="G42" s="195">
        <f t="shared" si="0"/>
        <v>1026.69</v>
      </c>
      <c r="H42" s="195">
        <f t="shared" si="1"/>
        <v>0</v>
      </c>
      <c r="I42" s="195">
        <f t="shared" si="2"/>
        <v>20.533800000000003</v>
      </c>
      <c r="J42" s="195">
        <f t="shared" si="3"/>
        <v>77.001750000000001</v>
      </c>
      <c r="K42" s="195">
        <f>+FISCAL!M42</f>
        <v>0</v>
      </c>
      <c r="L42" s="195">
        <f t="shared" si="4"/>
        <v>1124.2255499999999</v>
      </c>
      <c r="M42" s="195">
        <f t="shared" si="5"/>
        <v>179.87608799999998</v>
      </c>
      <c r="N42" s="195">
        <f t="shared" si="6"/>
        <v>1304.1016379999999</v>
      </c>
      <c r="O42" s="164"/>
      <c r="P42" s="195">
        <f t="shared" si="7"/>
        <v>0</v>
      </c>
      <c r="Q42" s="195">
        <f t="shared" si="8"/>
        <v>0</v>
      </c>
      <c r="R42" s="195">
        <f t="shared" si="9"/>
        <v>0</v>
      </c>
      <c r="S42" s="65" t="b">
        <f t="shared" si="10"/>
        <v>1</v>
      </c>
      <c r="T42" s="379" t="s">
        <v>30</v>
      </c>
      <c r="U42" s="379" t="s">
        <v>40</v>
      </c>
      <c r="V42" s="379" t="s">
        <v>149</v>
      </c>
      <c r="W42" s="379" t="s">
        <v>64</v>
      </c>
      <c r="X42" s="379" t="s">
        <v>98</v>
      </c>
      <c r="Y42" s="409">
        <v>42199</v>
      </c>
      <c r="Z42" s="381"/>
      <c r="AA42" s="381"/>
      <c r="AB42" s="381"/>
      <c r="AC42" s="403"/>
      <c r="AD42" s="404">
        <v>0</v>
      </c>
      <c r="AE42" s="381"/>
      <c r="AF42" s="421"/>
      <c r="AG42" s="381">
        <v>54.05</v>
      </c>
      <c r="AH42" s="381">
        <v>0</v>
      </c>
      <c r="AI42" s="422"/>
      <c r="AJ42" s="422"/>
      <c r="AK42" s="381"/>
      <c r="AL42" s="377"/>
      <c r="AM42" s="377"/>
      <c r="AN42" s="379"/>
      <c r="AO42" s="379">
        <v>0</v>
      </c>
      <c r="AP42" s="404">
        <v>-54.05</v>
      </c>
      <c r="AQ42" s="377">
        <v>0</v>
      </c>
      <c r="AR42" s="404">
        <v>-54.05</v>
      </c>
      <c r="AS42" s="377">
        <v>0</v>
      </c>
      <c r="AT42" s="377">
        <v>10.23</v>
      </c>
      <c r="AU42" s="377">
        <v>0</v>
      </c>
      <c r="AV42" s="404">
        <v>10.23</v>
      </c>
      <c r="AW42" s="410"/>
      <c r="AX42" s="411"/>
      <c r="AY42" s="405">
        <v>54.05</v>
      </c>
      <c r="AZ42" s="379"/>
      <c r="BA42" s="379"/>
      <c r="BE42" s="344"/>
    </row>
    <row r="43" spans="1:57" s="65" customFormat="1">
      <c r="A43" s="180" t="s">
        <v>273</v>
      </c>
      <c r="B43" s="204" t="s">
        <v>274</v>
      </c>
      <c r="C43" s="181">
        <f>+FISCAL!I43</f>
        <v>1754.81</v>
      </c>
      <c r="D43" s="194">
        <v>0</v>
      </c>
      <c r="E43" s="194"/>
      <c r="F43" s="164"/>
      <c r="G43" s="195">
        <f t="shared" si="0"/>
        <v>1754.81</v>
      </c>
      <c r="H43" s="195">
        <f t="shared" si="1"/>
        <v>0</v>
      </c>
      <c r="I43" s="195">
        <f t="shared" si="2"/>
        <v>35.096200000000003</v>
      </c>
      <c r="J43" s="195">
        <f t="shared" si="3"/>
        <v>131.61075</v>
      </c>
      <c r="K43" s="195">
        <f>+FISCAL!M43</f>
        <v>0</v>
      </c>
      <c r="L43" s="195">
        <f t="shared" si="4"/>
        <v>1921.51695</v>
      </c>
      <c r="M43" s="195">
        <f t="shared" si="5"/>
        <v>307.44271199999997</v>
      </c>
      <c r="N43" s="195">
        <f t="shared" si="6"/>
        <v>2228.9596619999998</v>
      </c>
      <c r="O43" s="164"/>
      <c r="P43" s="195">
        <f t="shared" si="7"/>
        <v>0</v>
      </c>
      <c r="Q43" s="195">
        <f t="shared" si="8"/>
        <v>0</v>
      </c>
      <c r="R43" s="195">
        <f t="shared" si="9"/>
        <v>0</v>
      </c>
      <c r="S43" s="65" t="b">
        <f t="shared" si="10"/>
        <v>0</v>
      </c>
      <c r="T43" s="379" t="s">
        <v>31</v>
      </c>
      <c r="U43" s="379" t="s">
        <v>591</v>
      </c>
      <c r="V43" s="379" t="s">
        <v>134</v>
      </c>
      <c r="W43" s="379" t="s">
        <v>87</v>
      </c>
      <c r="X43" s="379" t="s">
        <v>33</v>
      </c>
      <c r="Y43" s="409">
        <v>42304</v>
      </c>
      <c r="Z43" s="381">
        <v>728.12</v>
      </c>
      <c r="AA43" s="381"/>
      <c r="AB43" s="381"/>
      <c r="AC43" s="403"/>
      <c r="AD43" s="404">
        <v>728.12</v>
      </c>
      <c r="AE43" s="381"/>
      <c r="AF43" s="421"/>
      <c r="AG43" s="381">
        <v>33.049999999999997</v>
      </c>
      <c r="AH43" s="381">
        <v>0</v>
      </c>
      <c r="AI43" s="422"/>
      <c r="AJ43" s="422"/>
      <c r="AK43" s="381"/>
      <c r="AL43" s="377"/>
      <c r="AM43" s="377"/>
      <c r="AN43" s="379"/>
      <c r="AO43" s="379">
        <v>0</v>
      </c>
      <c r="AP43" s="404">
        <v>695.07</v>
      </c>
      <c r="AQ43" s="377">
        <v>0</v>
      </c>
      <c r="AR43" s="404">
        <v>695.07</v>
      </c>
      <c r="AS43" s="377">
        <v>72.811999999999998</v>
      </c>
      <c r="AT43" s="377">
        <v>10.23</v>
      </c>
      <c r="AU43" s="377">
        <v>0</v>
      </c>
      <c r="AV43" s="404">
        <v>811.16200000000003</v>
      </c>
      <c r="AW43" s="405"/>
      <c r="AX43" s="405"/>
      <c r="AY43" s="405"/>
      <c r="AZ43" s="379"/>
      <c r="BA43" s="382"/>
      <c r="BE43" s="344"/>
    </row>
    <row r="44" spans="1:57" s="65" customFormat="1">
      <c r="A44" s="180" t="s">
        <v>275</v>
      </c>
      <c r="B44" s="204" t="s">
        <v>276</v>
      </c>
      <c r="C44" s="181">
        <f>+FISCAL!I44</f>
        <v>4412.7800000000007</v>
      </c>
      <c r="D44" s="194">
        <v>0</v>
      </c>
      <c r="E44" s="194"/>
      <c r="F44" s="164"/>
      <c r="G44" s="195">
        <f t="shared" si="0"/>
        <v>4412.7800000000007</v>
      </c>
      <c r="H44" s="195">
        <f t="shared" si="1"/>
        <v>0</v>
      </c>
      <c r="I44" s="195">
        <f t="shared" si="2"/>
        <v>88.255600000000015</v>
      </c>
      <c r="J44" s="195">
        <f t="shared" si="3"/>
        <v>330.95850000000002</v>
      </c>
      <c r="K44" s="195">
        <f>+FISCAL!M44</f>
        <v>0</v>
      </c>
      <c r="L44" s="195">
        <f t="shared" si="4"/>
        <v>4831.9941000000008</v>
      </c>
      <c r="M44" s="195">
        <f t="shared" si="5"/>
        <v>773.11905600000011</v>
      </c>
      <c r="N44" s="195">
        <f t="shared" si="6"/>
        <v>5605.1131560000013</v>
      </c>
      <c r="O44" s="164"/>
      <c r="P44" s="195">
        <f t="shared" si="7"/>
        <v>0</v>
      </c>
      <c r="Q44" s="195">
        <f t="shared" si="8"/>
        <v>0</v>
      </c>
      <c r="R44" s="195">
        <f t="shared" si="9"/>
        <v>0</v>
      </c>
      <c r="S44" s="65" t="b">
        <f t="shared" si="10"/>
        <v>0</v>
      </c>
      <c r="T44" s="379" t="s">
        <v>30</v>
      </c>
      <c r="U44" s="379" t="s">
        <v>592</v>
      </c>
      <c r="V44" s="379"/>
      <c r="W44" s="379"/>
      <c r="X44" s="379" t="s">
        <v>98</v>
      </c>
      <c r="Y44" s="409">
        <v>42576</v>
      </c>
      <c r="Z44" s="381">
        <v>3386.09</v>
      </c>
      <c r="AA44" s="381"/>
      <c r="AB44" s="381"/>
      <c r="AC44" s="403"/>
      <c r="AD44" s="404">
        <v>3386.09</v>
      </c>
      <c r="AE44" s="381"/>
      <c r="AF44" s="421"/>
      <c r="AG44" s="381"/>
      <c r="AH44" s="381">
        <v>0</v>
      </c>
      <c r="AI44" s="422"/>
      <c r="AJ44" s="422"/>
      <c r="AK44" s="381"/>
      <c r="AL44" s="377"/>
      <c r="AM44" s="377"/>
      <c r="AN44" s="379"/>
      <c r="AO44" s="379">
        <v>0</v>
      </c>
      <c r="AP44" s="404">
        <v>3386.09</v>
      </c>
      <c r="AQ44" s="377">
        <v>338.60900000000004</v>
      </c>
      <c r="AR44" s="404">
        <v>3047.4810000000002</v>
      </c>
      <c r="AS44" s="377">
        <v>0</v>
      </c>
      <c r="AT44" s="377">
        <v>11.23</v>
      </c>
      <c r="AU44" s="377">
        <v>0</v>
      </c>
      <c r="AV44" s="404">
        <v>3397.32</v>
      </c>
      <c r="AW44" s="407"/>
      <c r="AX44" s="407"/>
      <c r="AY44" s="407"/>
      <c r="AZ44" s="379">
        <v>2960710474</v>
      </c>
      <c r="BA44" s="382"/>
      <c r="BE44" s="344"/>
    </row>
    <row r="45" spans="1:57" s="65" customFormat="1">
      <c r="A45" s="180" t="s">
        <v>279</v>
      </c>
      <c r="B45" s="204" t="s">
        <v>280</v>
      </c>
      <c r="C45" s="181">
        <f>+FISCAL!I45</f>
        <v>2116.69</v>
      </c>
      <c r="D45" s="194">
        <v>0</v>
      </c>
      <c r="E45" s="194"/>
      <c r="F45" s="164"/>
      <c r="G45" s="195">
        <f t="shared" si="0"/>
        <v>2116.69</v>
      </c>
      <c r="H45" s="195">
        <f t="shared" si="1"/>
        <v>0</v>
      </c>
      <c r="I45" s="195">
        <f t="shared" si="2"/>
        <v>42.333800000000004</v>
      </c>
      <c r="J45" s="195">
        <f t="shared" si="3"/>
        <v>158.75174999999999</v>
      </c>
      <c r="K45" s="195">
        <f>+FISCAL!M45</f>
        <v>0</v>
      </c>
      <c r="L45" s="195">
        <f t="shared" si="4"/>
        <v>2317.7755499999998</v>
      </c>
      <c r="M45" s="195">
        <f t="shared" si="5"/>
        <v>370.844088</v>
      </c>
      <c r="N45" s="195">
        <f t="shared" si="6"/>
        <v>2688.6196379999997</v>
      </c>
      <c r="O45" s="164"/>
      <c r="P45" s="195">
        <f t="shared" si="7"/>
        <v>0</v>
      </c>
      <c r="Q45" s="195">
        <f t="shared" si="8"/>
        <v>0</v>
      </c>
      <c r="R45" s="195">
        <f t="shared" si="9"/>
        <v>0</v>
      </c>
      <c r="S45" s="65" t="b">
        <f t="shared" si="10"/>
        <v>1</v>
      </c>
      <c r="T45" s="379" t="s">
        <v>46</v>
      </c>
      <c r="U45" s="379" t="s">
        <v>109</v>
      </c>
      <c r="V45" s="379"/>
      <c r="W45" s="379"/>
      <c r="X45" s="379" t="s">
        <v>97</v>
      </c>
      <c r="Y45" s="409">
        <v>42413</v>
      </c>
      <c r="Z45" s="429">
        <v>600</v>
      </c>
      <c r="AA45" s="381"/>
      <c r="AB45" s="381"/>
      <c r="AC45" s="403"/>
      <c r="AD45" s="404">
        <v>600</v>
      </c>
      <c r="AE45" s="381"/>
      <c r="AF45" s="421"/>
      <c r="AG45" s="381"/>
      <c r="AH45" s="381">
        <v>0</v>
      </c>
      <c r="AI45" s="422"/>
      <c r="AJ45" s="422"/>
      <c r="AK45" s="381"/>
      <c r="AL45" s="377"/>
      <c r="AM45" s="377"/>
      <c r="AN45" s="379"/>
      <c r="AO45" s="379">
        <v>0</v>
      </c>
      <c r="AP45" s="404">
        <v>600</v>
      </c>
      <c r="AQ45" s="377">
        <v>0</v>
      </c>
      <c r="AR45" s="404">
        <v>600</v>
      </c>
      <c r="AS45" s="377">
        <v>60</v>
      </c>
      <c r="AT45" s="377">
        <v>10.23</v>
      </c>
      <c r="AU45" s="377">
        <v>0</v>
      </c>
      <c r="AV45" s="404">
        <v>670.23</v>
      </c>
      <c r="AW45" s="410"/>
      <c r="AX45" s="411"/>
      <c r="AY45" s="405">
        <v>-600</v>
      </c>
      <c r="AZ45" s="379"/>
      <c r="BA45" s="379"/>
      <c r="BE45" s="344"/>
    </row>
    <row r="46" spans="1:57" s="65" customFormat="1">
      <c r="A46" s="180" t="s">
        <v>281</v>
      </c>
      <c r="B46" s="204" t="s">
        <v>282</v>
      </c>
      <c r="C46" s="181">
        <f>+FISCAL!I46</f>
        <v>8606.4</v>
      </c>
      <c r="D46" s="194">
        <v>0</v>
      </c>
      <c r="E46" s="194"/>
      <c r="F46" s="164"/>
      <c r="G46" s="195">
        <f t="shared" si="0"/>
        <v>8606.4</v>
      </c>
      <c r="H46" s="195">
        <f t="shared" si="1"/>
        <v>0</v>
      </c>
      <c r="I46" s="195">
        <f t="shared" si="2"/>
        <v>172.12799999999999</v>
      </c>
      <c r="J46" s="195">
        <f t="shared" si="3"/>
        <v>645.4799999999999</v>
      </c>
      <c r="K46" s="195">
        <f>+FISCAL!M46</f>
        <v>0</v>
      </c>
      <c r="L46" s="195">
        <f t="shared" si="4"/>
        <v>9424.0079999999998</v>
      </c>
      <c r="M46" s="195">
        <f t="shared" si="5"/>
        <v>1507.8412800000001</v>
      </c>
      <c r="N46" s="195">
        <f t="shared" si="6"/>
        <v>10931.84928</v>
      </c>
      <c r="O46" s="164"/>
      <c r="P46" s="195">
        <f t="shared" si="7"/>
        <v>0</v>
      </c>
      <c r="Q46" s="195">
        <f t="shared" si="8"/>
        <v>0</v>
      </c>
      <c r="R46" s="195">
        <f t="shared" si="9"/>
        <v>0</v>
      </c>
      <c r="S46" s="65" t="b">
        <f t="shared" si="10"/>
        <v>1</v>
      </c>
      <c r="T46" s="379" t="s">
        <v>31</v>
      </c>
      <c r="U46" s="379" t="s">
        <v>159</v>
      </c>
      <c r="V46" s="379" t="s">
        <v>134</v>
      </c>
      <c r="W46" s="379" t="s">
        <v>88</v>
      </c>
      <c r="X46" s="379" t="s">
        <v>33</v>
      </c>
      <c r="Y46" s="409">
        <v>41622</v>
      </c>
      <c r="Z46" s="381">
        <v>7579.71</v>
      </c>
      <c r="AA46" s="381"/>
      <c r="AB46" s="381"/>
      <c r="AC46" s="403"/>
      <c r="AD46" s="404">
        <v>7579.71</v>
      </c>
      <c r="AE46" s="381"/>
      <c r="AF46" s="421"/>
      <c r="AG46" s="381">
        <v>33.049999999999997</v>
      </c>
      <c r="AH46" s="381">
        <v>0</v>
      </c>
      <c r="AI46" s="422"/>
      <c r="AJ46" s="422"/>
      <c r="AK46" s="381"/>
      <c r="AL46" s="377"/>
      <c r="AM46" s="377"/>
      <c r="AN46" s="379"/>
      <c r="AO46" s="379">
        <v>0</v>
      </c>
      <c r="AP46" s="404">
        <v>7546.66</v>
      </c>
      <c r="AQ46" s="377">
        <v>757.971</v>
      </c>
      <c r="AR46" s="404">
        <v>6788.6890000000003</v>
      </c>
      <c r="AS46" s="377">
        <v>0</v>
      </c>
      <c r="AT46" s="377">
        <v>10.23</v>
      </c>
      <c r="AU46" s="377">
        <v>0</v>
      </c>
      <c r="AV46" s="404">
        <v>7589.94</v>
      </c>
      <c r="AW46" s="410"/>
      <c r="AX46" s="410"/>
      <c r="AY46" s="405">
        <v>-6788.6890000000003</v>
      </c>
      <c r="AZ46" s="379"/>
      <c r="BA46" s="379"/>
      <c r="BE46" s="344"/>
    </row>
    <row r="47" spans="1:57" s="65" customFormat="1">
      <c r="A47" s="180" t="s">
        <v>283</v>
      </c>
      <c r="B47" s="204" t="s">
        <v>284</v>
      </c>
      <c r="C47" s="181">
        <f>+FISCAL!I47</f>
        <v>20348.629999999997</v>
      </c>
      <c r="D47" s="194">
        <v>0</v>
      </c>
      <c r="E47" s="194"/>
      <c r="F47" s="164"/>
      <c r="G47" s="195">
        <f t="shared" si="0"/>
        <v>20348.629999999997</v>
      </c>
      <c r="H47" s="195">
        <f t="shared" si="1"/>
        <v>0</v>
      </c>
      <c r="I47" s="195">
        <f t="shared" si="2"/>
        <v>406.97259999999994</v>
      </c>
      <c r="J47" s="195">
        <f t="shared" si="3"/>
        <v>1526.1472499999998</v>
      </c>
      <c r="K47" s="195">
        <f>+FISCAL!M47</f>
        <v>0</v>
      </c>
      <c r="L47" s="195">
        <f t="shared" si="4"/>
        <v>22281.749849999997</v>
      </c>
      <c r="M47" s="195">
        <f t="shared" si="5"/>
        <v>3565.0799759999995</v>
      </c>
      <c r="N47" s="195">
        <f t="shared" si="6"/>
        <v>25846.829825999997</v>
      </c>
      <c r="O47" s="164"/>
      <c r="P47" s="195">
        <f t="shared" si="7"/>
        <v>0</v>
      </c>
      <c r="Q47" s="195">
        <f t="shared" si="8"/>
        <v>0</v>
      </c>
      <c r="R47" s="195">
        <f t="shared" si="9"/>
        <v>0</v>
      </c>
      <c r="S47" s="65" t="b">
        <f t="shared" si="10"/>
        <v>1</v>
      </c>
      <c r="T47" s="379" t="s">
        <v>31</v>
      </c>
      <c r="U47" s="379" t="s">
        <v>165</v>
      </c>
      <c r="V47" s="379" t="s">
        <v>131</v>
      </c>
      <c r="W47" s="379">
        <v>30</v>
      </c>
      <c r="X47" s="379" t="s">
        <v>33</v>
      </c>
      <c r="Y47" s="409">
        <v>37834</v>
      </c>
      <c r="Z47" s="381">
        <v>19321.939999999999</v>
      </c>
      <c r="AA47" s="381"/>
      <c r="AB47" s="381"/>
      <c r="AC47" s="403"/>
      <c r="AD47" s="404">
        <v>19321.939999999999</v>
      </c>
      <c r="AE47" s="381"/>
      <c r="AF47" s="421"/>
      <c r="AG47" s="381">
        <v>33.049999999999997</v>
      </c>
      <c r="AH47" s="381">
        <v>0</v>
      </c>
      <c r="AI47" s="422"/>
      <c r="AJ47" s="422"/>
      <c r="AK47" s="381"/>
      <c r="AL47" s="377"/>
      <c r="AM47" s="377"/>
      <c r="AN47" s="379"/>
      <c r="AO47" s="379">
        <v>0</v>
      </c>
      <c r="AP47" s="404">
        <v>19288.89</v>
      </c>
      <c r="AQ47" s="377">
        <v>1932.194</v>
      </c>
      <c r="AR47" s="404">
        <v>17356.696</v>
      </c>
      <c r="AS47" s="377">
        <v>0</v>
      </c>
      <c r="AT47" s="377">
        <v>10.23</v>
      </c>
      <c r="AU47" s="377">
        <v>0</v>
      </c>
      <c r="AV47" s="404">
        <v>19332.169999999998</v>
      </c>
      <c r="AW47" s="410"/>
      <c r="AX47" s="411"/>
      <c r="AY47" s="405">
        <v>-17356.696</v>
      </c>
      <c r="AZ47" s="379"/>
      <c r="BA47" s="382"/>
      <c r="BE47" s="344"/>
    </row>
    <row r="48" spans="1:57" s="65" customFormat="1">
      <c r="A48" s="180" t="s">
        <v>285</v>
      </c>
      <c r="B48" s="204" t="s">
        <v>286</v>
      </c>
      <c r="C48" s="181">
        <f>+FISCAL!I48</f>
        <v>4065</v>
      </c>
      <c r="D48" s="194">
        <v>0</v>
      </c>
      <c r="E48" s="194"/>
      <c r="F48" s="164"/>
      <c r="G48" s="195">
        <f t="shared" si="0"/>
        <v>4065</v>
      </c>
      <c r="H48" s="195">
        <f t="shared" si="1"/>
        <v>0</v>
      </c>
      <c r="I48" s="195">
        <f t="shared" si="2"/>
        <v>81.3</v>
      </c>
      <c r="J48" s="195">
        <f t="shared" si="3"/>
        <v>304.875</v>
      </c>
      <c r="K48" s="195">
        <f>+FISCAL!M48</f>
        <v>0</v>
      </c>
      <c r="L48" s="195">
        <f t="shared" si="4"/>
        <v>4451.1750000000002</v>
      </c>
      <c r="M48" s="195">
        <f t="shared" si="5"/>
        <v>712.18799999999999</v>
      </c>
      <c r="N48" s="195">
        <f t="shared" si="6"/>
        <v>5163.3630000000003</v>
      </c>
      <c r="O48" s="164"/>
      <c r="P48" s="195">
        <f t="shared" si="7"/>
        <v>0</v>
      </c>
      <c r="Q48" s="195">
        <f t="shared" si="8"/>
        <v>0</v>
      </c>
      <c r="R48" s="195">
        <f t="shared" si="9"/>
        <v>0</v>
      </c>
      <c r="S48" s="65" t="b">
        <f t="shared" si="10"/>
        <v>1</v>
      </c>
      <c r="T48" s="379" t="s">
        <v>31</v>
      </c>
      <c r="U48" s="379" t="s">
        <v>117</v>
      </c>
      <c r="V48" s="379" t="s">
        <v>130</v>
      </c>
      <c r="W48" s="379" t="s">
        <v>90</v>
      </c>
      <c r="X48" s="379" t="s">
        <v>33</v>
      </c>
      <c r="Y48" s="409">
        <v>42394</v>
      </c>
      <c r="Z48" s="381">
        <v>3038.31</v>
      </c>
      <c r="AA48" s="381"/>
      <c r="AB48" s="381"/>
      <c r="AC48" s="403"/>
      <c r="AD48" s="404">
        <v>3038.31</v>
      </c>
      <c r="AE48" s="381">
        <v>275</v>
      </c>
      <c r="AF48" s="421"/>
      <c r="AG48" s="381">
        <v>33.049999999999997</v>
      </c>
      <c r="AH48" s="381">
        <v>0</v>
      </c>
      <c r="AI48" s="422"/>
      <c r="AJ48" s="422"/>
      <c r="AK48" s="381"/>
      <c r="AL48" s="377"/>
      <c r="AM48" s="377"/>
      <c r="AN48" s="406"/>
      <c r="AO48" s="406">
        <v>938.5</v>
      </c>
      <c r="AP48" s="404">
        <v>1791.76</v>
      </c>
      <c r="AQ48" s="377">
        <v>303.83100000000002</v>
      </c>
      <c r="AR48" s="404">
        <v>1487.9290000000001</v>
      </c>
      <c r="AS48" s="377">
        <v>0</v>
      </c>
      <c r="AT48" s="377">
        <v>10.23</v>
      </c>
      <c r="AU48" s="377">
        <v>0</v>
      </c>
      <c r="AV48" s="404">
        <v>3048.54</v>
      </c>
      <c r="AW48" s="410"/>
      <c r="AX48" s="411"/>
      <c r="AY48" s="405">
        <v>-1487.9290000000001</v>
      </c>
      <c r="AZ48" s="379"/>
      <c r="BA48" s="382" t="s">
        <v>190</v>
      </c>
      <c r="BE48" s="344"/>
    </row>
    <row r="49" spans="1:57" s="65" customFormat="1">
      <c r="A49" s="180" t="s">
        <v>287</v>
      </c>
      <c r="B49" s="204" t="s">
        <v>288</v>
      </c>
      <c r="C49" s="181">
        <f>+FISCAL!I49</f>
        <v>1172.3200000000002</v>
      </c>
      <c r="D49" s="194">
        <v>0</v>
      </c>
      <c r="E49" s="194"/>
      <c r="F49" s="164"/>
      <c r="G49" s="195">
        <f t="shared" si="0"/>
        <v>1172.3200000000002</v>
      </c>
      <c r="H49" s="195">
        <f t="shared" si="1"/>
        <v>0</v>
      </c>
      <c r="I49" s="195">
        <f t="shared" si="2"/>
        <v>23.446400000000004</v>
      </c>
      <c r="J49" s="195">
        <f t="shared" si="3"/>
        <v>87.924000000000007</v>
      </c>
      <c r="K49" s="195">
        <f>+FISCAL!M49</f>
        <v>0</v>
      </c>
      <c r="L49" s="195">
        <f t="shared" si="4"/>
        <v>1283.6904000000002</v>
      </c>
      <c r="M49" s="195">
        <f t="shared" si="5"/>
        <v>205.39046400000004</v>
      </c>
      <c r="N49" s="195">
        <f t="shared" si="6"/>
        <v>1489.0808640000002</v>
      </c>
      <c r="O49" s="164"/>
      <c r="P49" s="195">
        <f t="shared" si="7"/>
        <v>0</v>
      </c>
      <c r="Q49" s="195">
        <f t="shared" si="8"/>
        <v>0</v>
      </c>
      <c r="R49" s="195">
        <f t="shared" si="9"/>
        <v>0</v>
      </c>
      <c r="S49" s="65" t="b">
        <f t="shared" si="10"/>
        <v>1</v>
      </c>
      <c r="T49" s="379" t="s">
        <v>31</v>
      </c>
      <c r="U49" s="379" t="s">
        <v>205</v>
      </c>
      <c r="V49" s="379"/>
      <c r="W49" s="379"/>
      <c r="X49" s="379" t="s">
        <v>33</v>
      </c>
      <c r="Y49" s="409">
        <v>42342</v>
      </c>
      <c r="Z49" s="381">
        <v>145.63</v>
      </c>
      <c r="AA49" s="381"/>
      <c r="AB49" s="381"/>
      <c r="AC49" s="403"/>
      <c r="AD49" s="404">
        <v>145.63</v>
      </c>
      <c r="AE49" s="381">
        <v>200</v>
      </c>
      <c r="AF49" s="421"/>
      <c r="AG49" s="381">
        <v>26.44</v>
      </c>
      <c r="AH49" s="381">
        <v>0</v>
      </c>
      <c r="AI49" s="422"/>
      <c r="AJ49" s="422"/>
      <c r="AK49" s="381"/>
      <c r="AL49" s="377">
        <v>257.3</v>
      </c>
      <c r="AM49" s="377"/>
      <c r="AN49" s="406"/>
      <c r="AO49" s="406"/>
      <c r="AP49" s="404">
        <v>-338.11</v>
      </c>
      <c r="AQ49" s="377">
        <v>0</v>
      </c>
      <c r="AR49" s="404">
        <v>-338.11</v>
      </c>
      <c r="AS49" s="377"/>
      <c r="AT49" s="377"/>
      <c r="AU49" s="377"/>
      <c r="AV49" s="404"/>
      <c r="AW49" s="410"/>
      <c r="AX49" s="411"/>
      <c r="AY49" s="405"/>
      <c r="AZ49" s="379"/>
      <c r="BA49" s="382" t="s">
        <v>190</v>
      </c>
      <c r="BE49" s="344"/>
    </row>
    <row r="50" spans="1:57" s="65" customFormat="1">
      <c r="A50" s="180" t="s">
        <v>289</v>
      </c>
      <c r="B50" s="204" t="s">
        <v>290</v>
      </c>
      <c r="C50" s="181">
        <f>+FISCAL!I50</f>
        <v>6891.7900000000009</v>
      </c>
      <c r="D50" s="194">
        <v>0</v>
      </c>
      <c r="E50" s="194"/>
      <c r="F50" s="164"/>
      <c r="G50" s="195">
        <f t="shared" si="0"/>
        <v>6891.7900000000009</v>
      </c>
      <c r="H50" s="195">
        <f t="shared" si="1"/>
        <v>0</v>
      </c>
      <c r="I50" s="195">
        <f t="shared" si="2"/>
        <v>137.83580000000003</v>
      </c>
      <c r="J50" s="195">
        <f t="shared" si="3"/>
        <v>516.88425000000007</v>
      </c>
      <c r="K50" s="195">
        <f>+FISCAL!M50</f>
        <v>0</v>
      </c>
      <c r="L50" s="195">
        <f t="shared" si="4"/>
        <v>7546.5100500000008</v>
      </c>
      <c r="M50" s="195">
        <f t="shared" si="5"/>
        <v>1207.4416080000001</v>
      </c>
      <c r="N50" s="195">
        <f t="shared" si="6"/>
        <v>8753.9516580000018</v>
      </c>
      <c r="O50" s="164"/>
      <c r="P50" s="195">
        <f t="shared" si="7"/>
        <v>0</v>
      </c>
      <c r="Q50" s="195">
        <f t="shared" si="8"/>
        <v>0</v>
      </c>
      <c r="R50" s="195">
        <f t="shared" si="9"/>
        <v>0</v>
      </c>
      <c r="S50" s="65" t="b">
        <f t="shared" si="10"/>
        <v>1</v>
      </c>
      <c r="T50" s="379" t="s">
        <v>31</v>
      </c>
      <c r="U50" s="379" t="s">
        <v>210</v>
      </c>
      <c r="V50" s="379"/>
      <c r="W50" s="379"/>
      <c r="X50" s="379" t="s">
        <v>33</v>
      </c>
      <c r="Y50" s="409">
        <v>42648</v>
      </c>
      <c r="Z50" s="381">
        <v>5865.1</v>
      </c>
      <c r="AA50" s="381"/>
      <c r="AB50" s="381"/>
      <c r="AC50" s="403"/>
      <c r="AD50" s="404">
        <v>5865.1</v>
      </c>
      <c r="AE50" s="381"/>
      <c r="AF50" s="421"/>
      <c r="AG50" s="381">
        <v>33.049999999999997</v>
      </c>
      <c r="AH50" s="381"/>
      <c r="AI50" s="422"/>
      <c r="AJ50" s="422"/>
      <c r="AK50" s="381"/>
      <c r="AL50" s="377"/>
      <c r="AM50" s="377"/>
      <c r="AN50" s="406"/>
      <c r="AO50" s="406"/>
      <c r="AP50" s="404">
        <v>5832.05</v>
      </c>
      <c r="AQ50" s="377">
        <v>586.5100000000001</v>
      </c>
      <c r="AR50" s="404">
        <v>5245.54</v>
      </c>
      <c r="AS50" s="377"/>
      <c r="AT50" s="377"/>
      <c r="AU50" s="377"/>
      <c r="AV50" s="404"/>
      <c r="AW50" s="410"/>
      <c r="AX50" s="411"/>
      <c r="AY50" s="405"/>
      <c r="AZ50" s="379">
        <v>1128031436</v>
      </c>
      <c r="BA50" s="382"/>
      <c r="BE50" s="344"/>
    </row>
    <row r="51" spans="1:57" s="65" customFormat="1">
      <c r="A51" s="180" t="s">
        <v>501</v>
      </c>
      <c r="B51" s="204" t="s">
        <v>499</v>
      </c>
      <c r="C51" s="181">
        <f>+FISCAL!I51</f>
        <v>8141</v>
      </c>
      <c r="D51" s="194">
        <v>0</v>
      </c>
      <c r="E51" s="164"/>
      <c r="F51" s="164"/>
      <c r="G51" s="195">
        <f t="shared" si="0"/>
        <v>8141</v>
      </c>
      <c r="H51" s="195">
        <f t="shared" si="1"/>
        <v>0</v>
      </c>
      <c r="I51" s="195">
        <f t="shared" si="2"/>
        <v>162.82</v>
      </c>
      <c r="J51" s="195">
        <f t="shared" si="3"/>
        <v>610.57499999999993</v>
      </c>
      <c r="K51" s="195">
        <f>+FISCAL!M51</f>
        <v>0</v>
      </c>
      <c r="L51" s="195">
        <f t="shared" si="4"/>
        <v>8914.3950000000004</v>
      </c>
      <c r="M51" s="195">
        <f t="shared" si="5"/>
        <v>1426.3032000000001</v>
      </c>
      <c r="N51" s="195">
        <f t="shared" si="6"/>
        <v>10340.698200000001</v>
      </c>
      <c r="O51" s="164"/>
      <c r="P51" s="195">
        <f t="shared" si="7"/>
        <v>0</v>
      </c>
      <c r="Q51" s="195">
        <f t="shared" si="8"/>
        <v>0</v>
      </c>
      <c r="R51" s="195">
        <f t="shared" si="9"/>
        <v>0</v>
      </c>
      <c r="S51" s="65" t="b">
        <f t="shared" si="10"/>
        <v>1</v>
      </c>
      <c r="T51" s="379" t="s">
        <v>30</v>
      </c>
      <c r="U51" s="379" t="s">
        <v>499</v>
      </c>
      <c r="V51" s="379"/>
      <c r="W51" s="379"/>
      <c r="X51" s="379" t="s">
        <v>98</v>
      </c>
      <c r="Y51" s="409">
        <v>42644</v>
      </c>
      <c r="Z51" s="381">
        <v>7114.31</v>
      </c>
      <c r="AA51" s="381"/>
      <c r="AB51" s="381"/>
      <c r="AC51" s="403"/>
      <c r="AD51" s="404">
        <v>7114.31</v>
      </c>
      <c r="AE51" s="381">
        <v>200</v>
      </c>
      <c r="AF51" s="421"/>
      <c r="AG51" s="381"/>
      <c r="AH51" s="381"/>
      <c r="AI51" s="422"/>
      <c r="AJ51" s="422"/>
      <c r="AK51" s="381"/>
      <c r="AL51" s="377"/>
      <c r="AM51" s="377"/>
      <c r="AN51" s="406"/>
      <c r="AO51" s="406"/>
      <c r="AP51" s="404">
        <v>6914.31</v>
      </c>
      <c r="AQ51" s="377">
        <v>711.43100000000004</v>
      </c>
      <c r="AR51" s="404">
        <v>6202.8790000000008</v>
      </c>
      <c r="AS51" s="377"/>
      <c r="AT51" s="377"/>
      <c r="AU51" s="377"/>
      <c r="AV51" s="404"/>
      <c r="AW51" s="410"/>
      <c r="AX51" s="411"/>
      <c r="AY51" s="405"/>
      <c r="AZ51" s="379">
        <v>2778034427</v>
      </c>
      <c r="BA51" s="382" t="s">
        <v>190</v>
      </c>
      <c r="BE51" s="344"/>
    </row>
    <row r="52" spans="1:57" s="65" customFormat="1">
      <c r="A52" s="180" t="s">
        <v>291</v>
      </c>
      <c r="B52" s="204" t="s">
        <v>292</v>
      </c>
      <c r="C52" s="181">
        <f>+FISCAL!I52</f>
        <v>1516.69</v>
      </c>
      <c r="D52" s="194">
        <v>0</v>
      </c>
      <c r="E52" s="194"/>
      <c r="F52" s="164"/>
      <c r="G52" s="195">
        <f t="shared" si="0"/>
        <v>1516.69</v>
      </c>
      <c r="H52" s="195">
        <f t="shared" si="1"/>
        <v>0</v>
      </c>
      <c r="I52" s="195">
        <f t="shared" si="2"/>
        <v>30.3338</v>
      </c>
      <c r="J52" s="195">
        <f t="shared" si="3"/>
        <v>113.75175</v>
      </c>
      <c r="K52" s="195">
        <f>+FISCAL!M52</f>
        <v>0</v>
      </c>
      <c r="L52" s="195">
        <f t="shared" si="4"/>
        <v>1660.7755500000001</v>
      </c>
      <c r="M52" s="195">
        <f t="shared" si="5"/>
        <v>265.72408799999999</v>
      </c>
      <c r="N52" s="195">
        <f t="shared" si="6"/>
        <v>1926.499638</v>
      </c>
      <c r="O52" s="164"/>
      <c r="P52" s="195">
        <f t="shared" si="7"/>
        <v>0</v>
      </c>
      <c r="Q52" s="195">
        <f t="shared" si="8"/>
        <v>0</v>
      </c>
      <c r="R52" s="195">
        <f t="shared" si="9"/>
        <v>0</v>
      </c>
      <c r="S52" s="65" t="b">
        <f t="shared" si="10"/>
        <v>1</v>
      </c>
      <c r="T52" s="379" t="s">
        <v>46</v>
      </c>
      <c r="U52" s="379" t="s">
        <v>186</v>
      </c>
      <c r="V52" s="379"/>
      <c r="W52" s="379"/>
      <c r="X52" s="379" t="s">
        <v>97</v>
      </c>
      <c r="Y52" s="409">
        <v>41709</v>
      </c>
      <c r="Z52" s="429"/>
      <c r="AA52" s="381"/>
      <c r="AB52" s="381"/>
      <c r="AC52" s="403"/>
      <c r="AD52" s="404">
        <v>0</v>
      </c>
      <c r="AE52" s="381"/>
      <c r="AF52" s="421"/>
      <c r="AG52" s="381"/>
      <c r="AH52" s="381"/>
      <c r="AI52" s="422"/>
      <c r="AJ52" s="422"/>
      <c r="AK52" s="381"/>
      <c r="AL52" s="377"/>
      <c r="AM52" s="377"/>
      <c r="AN52" s="379"/>
      <c r="AO52" s="379">
        <v>0</v>
      </c>
      <c r="AP52" s="404">
        <v>0</v>
      </c>
      <c r="AQ52" s="377">
        <v>0</v>
      </c>
      <c r="AR52" s="404">
        <v>0</v>
      </c>
      <c r="AS52" s="377">
        <v>0</v>
      </c>
      <c r="AT52" s="377">
        <v>11.23</v>
      </c>
      <c r="AU52" s="377">
        <v>0</v>
      </c>
      <c r="AV52" s="404">
        <v>11.23</v>
      </c>
      <c r="AW52" s="410"/>
      <c r="AX52" s="411"/>
      <c r="AY52" s="405"/>
      <c r="AZ52" s="379">
        <v>2836126510</v>
      </c>
      <c r="BA52" s="379"/>
      <c r="BE52" s="344"/>
    </row>
    <row r="53" spans="1:57" s="65" customFormat="1">
      <c r="A53" s="180" t="s">
        <v>293</v>
      </c>
      <c r="B53" s="204" t="s">
        <v>294</v>
      </c>
      <c r="C53" s="181">
        <f>+FISCAL!I53</f>
        <v>1026.69</v>
      </c>
      <c r="D53" s="194">
        <v>0</v>
      </c>
      <c r="E53" s="194"/>
      <c r="F53" s="164"/>
      <c r="G53" s="195">
        <f t="shared" si="0"/>
        <v>1026.69</v>
      </c>
      <c r="H53" s="195">
        <f t="shared" si="1"/>
        <v>0</v>
      </c>
      <c r="I53" s="195">
        <f t="shared" si="2"/>
        <v>20.533800000000003</v>
      </c>
      <c r="J53" s="195">
        <f t="shared" si="3"/>
        <v>77.001750000000001</v>
      </c>
      <c r="K53" s="195">
        <f>+FISCAL!M53</f>
        <v>0</v>
      </c>
      <c r="L53" s="195">
        <f t="shared" si="4"/>
        <v>1124.2255499999999</v>
      </c>
      <c r="M53" s="195">
        <f t="shared" si="5"/>
        <v>179.87608799999998</v>
      </c>
      <c r="N53" s="195">
        <f t="shared" si="6"/>
        <v>1304.1016379999999</v>
      </c>
      <c r="O53" s="164"/>
      <c r="P53" s="195">
        <f t="shared" si="7"/>
        <v>0</v>
      </c>
      <c r="Q53" s="195">
        <f t="shared" si="8"/>
        <v>0</v>
      </c>
      <c r="R53" s="195">
        <f t="shared" si="9"/>
        <v>0</v>
      </c>
      <c r="S53" s="65" t="b">
        <f t="shared" si="10"/>
        <v>1</v>
      </c>
      <c r="T53" s="379" t="s">
        <v>31</v>
      </c>
      <c r="U53" s="379" t="s">
        <v>145</v>
      </c>
      <c r="V53" s="379" t="s">
        <v>134</v>
      </c>
      <c r="W53" s="379" t="s">
        <v>91</v>
      </c>
      <c r="X53" s="379" t="s">
        <v>33</v>
      </c>
      <c r="Y53" s="409">
        <v>42251</v>
      </c>
      <c r="Z53" s="381"/>
      <c r="AA53" s="381"/>
      <c r="AB53" s="381"/>
      <c r="AC53" s="403"/>
      <c r="AD53" s="404">
        <v>0</v>
      </c>
      <c r="AE53" s="381"/>
      <c r="AF53" s="421"/>
      <c r="AG53" s="381">
        <v>33.049999999999997</v>
      </c>
      <c r="AH53" s="381">
        <v>0</v>
      </c>
      <c r="AI53" s="422"/>
      <c r="AJ53" s="422"/>
      <c r="AK53" s="381"/>
      <c r="AL53" s="377"/>
      <c r="AM53" s="377"/>
      <c r="AN53" s="379"/>
      <c r="AO53" s="379">
        <v>0</v>
      </c>
      <c r="AP53" s="404">
        <v>-33.049999999999997</v>
      </c>
      <c r="AQ53" s="377">
        <v>0</v>
      </c>
      <c r="AR53" s="404">
        <v>-33.049999999999997</v>
      </c>
      <c r="AS53" s="377">
        <v>0</v>
      </c>
      <c r="AT53" s="377">
        <v>10.23</v>
      </c>
      <c r="AU53" s="377">
        <v>0</v>
      </c>
      <c r="AV53" s="404">
        <v>10.23</v>
      </c>
      <c r="AW53" s="410"/>
      <c r="AX53" s="411"/>
      <c r="AY53" s="405">
        <v>33.049999999999997</v>
      </c>
      <c r="AZ53" s="361"/>
      <c r="BA53" s="379"/>
      <c r="BE53" s="344"/>
    </row>
    <row r="54" spans="1:57" s="65" customFormat="1">
      <c r="A54" s="180" t="s">
        <v>295</v>
      </c>
      <c r="B54" s="204" t="s">
        <v>296</v>
      </c>
      <c r="C54" s="181">
        <f>+FISCAL!I54</f>
        <v>2794.38</v>
      </c>
      <c r="D54" s="194">
        <v>0</v>
      </c>
      <c r="E54" s="194"/>
      <c r="F54" s="164"/>
      <c r="G54" s="195">
        <f t="shared" si="0"/>
        <v>2794.38</v>
      </c>
      <c r="H54" s="195">
        <f t="shared" si="1"/>
        <v>0</v>
      </c>
      <c r="I54" s="195">
        <f t="shared" si="2"/>
        <v>55.887600000000006</v>
      </c>
      <c r="J54" s="195">
        <f t="shared" si="3"/>
        <v>209.57849999999999</v>
      </c>
      <c r="K54" s="195">
        <f>+FISCAL!M54</f>
        <v>0</v>
      </c>
      <c r="L54" s="195">
        <f t="shared" si="4"/>
        <v>3059.8461000000002</v>
      </c>
      <c r="M54" s="195">
        <f t="shared" si="5"/>
        <v>489.57537600000006</v>
      </c>
      <c r="N54" s="195">
        <f t="shared" si="6"/>
        <v>3549.4214760000004</v>
      </c>
      <c r="O54" s="164"/>
      <c r="P54" s="195">
        <f t="shared" si="7"/>
        <v>0</v>
      </c>
      <c r="Q54" s="195">
        <f t="shared" si="8"/>
        <v>0</v>
      </c>
      <c r="R54" s="195">
        <f t="shared" si="9"/>
        <v>0</v>
      </c>
      <c r="S54" s="65" t="b">
        <f t="shared" si="10"/>
        <v>1</v>
      </c>
      <c r="T54" s="379" t="s">
        <v>44</v>
      </c>
      <c r="U54" s="379" t="s">
        <v>169</v>
      </c>
      <c r="V54" s="379"/>
      <c r="W54" s="379"/>
      <c r="X54" s="379" t="s">
        <v>32</v>
      </c>
      <c r="Y54" s="409">
        <v>42506</v>
      </c>
      <c r="Z54" s="381">
        <v>1628.11</v>
      </c>
      <c r="AA54" s="381"/>
      <c r="AB54" s="381"/>
      <c r="AC54" s="403"/>
      <c r="AD54" s="404">
        <v>1628.11</v>
      </c>
      <c r="AE54" s="381"/>
      <c r="AF54" s="421"/>
      <c r="AG54" s="381"/>
      <c r="AH54" s="381">
        <v>0</v>
      </c>
      <c r="AI54" s="422"/>
      <c r="AJ54" s="422"/>
      <c r="AK54" s="381"/>
      <c r="AL54" s="377"/>
      <c r="AM54" s="377"/>
      <c r="AN54" s="379"/>
      <c r="AO54" s="379">
        <v>0</v>
      </c>
      <c r="AP54" s="404">
        <v>1628.11</v>
      </c>
      <c r="AQ54" s="377">
        <v>0</v>
      </c>
      <c r="AR54" s="404">
        <v>1628.11</v>
      </c>
      <c r="AS54" s="377">
        <v>162.81100000000001</v>
      </c>
      <c r="AT54" s="377">
        <v>10.23</v>
      </c>
      <c r="AU54" s="377">
        <v>0</v>
      </c>
      <c r="AV54" s="404">
        <v>1801.1509999999998</v>
      </c>
      <c r="AW54" s="410"/>
      <c r="AX54" s="410"/>
      <c r="AY54" s="405">
        <v>-1628.11</v>
      </c>
      <c r="AZ54" s="392">
        <v>2928860106</v>
      </c>
      <c r="BA54" s="382"/>
      <c r="BE54" s="344"/>
    </row>
    <row r="55" spans="1:57" s="65" customFormat="1">
      <c r="A55" s="180"/>
      <c r="B55" s="447" t="s">
        <v>593</v>
      </c>
      <c r="C55" s="181">
        <f>+FISCAL!I55</f>
        <v>854.99</v>
      </c>
      <c r="D55" s="194">
        <v>0</v>
      </c>
      <c r="E55" s="194"/>
      <c r="F55" s="164"/>
      <c r="G55" s="195">
        <f t="shared" si="0"/>
        <v>854.99</v>
      </c>
      <c r="H55" s="195">
        <f t="shared" si="1"/>
        <v>0</v>
      </c>
      <c r="I55" s="195">
        <f t="shared" si="2"/>
        <v>17.099800000000002</v>
      </c>
      <c r="J55" s="195">
        <f t="shared" si="3"/>
        <v>64.124250000000004</v>
      </c>
      <c r="K55" s="195">
        <f>+FISCAL!M55</f>
        <v>0</v>
      </c>
      <c r="L55" s="195">
        <f t="shared" si="4"/>
        <v>936.21404999999993</v>
      </c>
      <c r="M55" s="195">
        <f t="shared" si="5"/>
        <v>149.79424799999998</v>
      </c>
      <c r="N55" s="195">
        <f t="shared" si="6"/>
        <v>1086.008298</v>
      </c>
      <c r="O55" s="164"/>
      <c r="P55" s="195">
        <f t="shared" si="7"/>
        <v>0</v>
      </c>
      <c r="Q55" s="195">
        <f t="shared" si="8"/>
        <v>0</v>
      </c>
      <c r="R55" s="195">
        <f t="shared" si="9"/>
        <v>0</v>
      </c>
      <c r="S55" s="65" t="b">
        <f t="shared" si="10"/>
        <v>1</v>
      </c>
      <c r="T55" s="447" t="s">
        <v>30</v>
      </c>
      <c r="U55" s="447" t="s">
        <v>593</v>
      </c>
      <c r="V55" s="447"/>
      <c r="W55" s="447"/>
      <c r="X55" s="447" t="s">
        <v>98</v>
      </c>
      <c r="Y55" s="448">
        <v>42739</v>
      </c>
      <c r="Z55" s="449"/>
      <c r="AA55" s="450"/>
      <c r="AB55" s="450"/>
      <c r="AC55" s="451"/>
      <c r="AD55" s="404">
        <v>0</v>
      </c>
      <c r="AE55" s="381"/>
      <c r="AF55" s="421"/>
      <c r="AG55" s="381"/>
      <c r="AH55" s="381"/>
      <c r="AI55" s="422"/>
      <c r="AJ55" s="422"/>
      <c r="AK55" s="381"/>
      <c r="AL55" s="377"/>
      <c r="AM55" s="377"/>
      <c r="AN55" s="379"/>
      <c r="AO55" s="379"/>
      <c r="AP55" s="404">
        <v>0</v>
      </c>
      <c r="AQ55" s="377">
        <v>0</v>
      </c>
      <c r="AR55" s="404">
        <v>0</v>
      </c>
      <c r="AS55" s="377"/>
      <c r="AT55" s="377"/>
      <c r="AU55" s="377"/>
      <c r="AV55" s="404"/>
      <c r="AW55" s="410"/>
      <c r="AX55" s="410"/>
      <c r="AY55" s="405"/>
      <c r="AZ55" s="447"/>
      <c r="BA55" s="452" t="s">
        <v>610</v>
      </c>
      <c r="BE55" s="344"/>
    </row>
    <row r="56" spans="1:57" s="65" customFormat="1">
      <c r="A56" s="180" t="s">
        <v>545</v>
      </c>
      <c r="B56" s="182" t="s">
        <v>542</v>
      </c>
      <c r="C56" s="181">
        <f>+FISCAL!I56</f>
        <v>4469.62</v>
      </c>
      <c r="D56" s="194">
        <v>0</v>
      </c>
      <c r="E56" s="194"/>
      <c r="F56" s="164"/>
      <c r="G56" s="195">
        <f t="shared" si="0"/>
        <v>4469.62</v>
      </c>
      <c r="H56" s="195">
        <f t="shared" si="1"/>
        <v>0</v>
      </c>
      <c r="I56" s="195">
        <f t="shared" si="2"/>
        <v>89.392399999999995</v>
      </c>
      <c r="J56" s="195">
        <f t="shared" si="3"/>
        <v>335.22149999999999</v>
      </c>
      <c r="K56" s="195">
        <f>+FISCAL!M56</f>
        <v>0</v>
      </c>
      <c r="L56" s="195">
        <f t="shared" si="4"/>
        <v>4894.2338999999993</v>
      </c>
      <c r="M56" s="195">
        <f t="shared" si="5"/>
        <v>783.07742399999995</v>
      </c>
      <c r="N56" s="195">
        <f t="shared" si="6"/>
        <v>5677.3113239999993</v>
      </c>
      <c r="O56" s="164"/>
      <c r="P56" s="195">
        <f t="shared" si="7"/>
        <v>0</v>
      </c>
      <c r="Q56" s="195">
        <f t="shared" si="8"/>
        <v>0</v>
      </c>
      <c r="R56" s="195">
        <f t="shared" si="9"/>
        <v>0</v>
      </c>
      <c r="S56" s="65" t="b">
        <f t="shared" si="10"/>
        <v>1</v>
      </c>
      <c r="T56" s="379" t="s">
        <v>31</v>
      </c>
      <c r="U56" s="379" t="s">
        <v>542</v>
      </c>
      <c r="V56" s="379"/>
      <c r="W56" s="379"/>
      <c r="X56" s="379" t="s">
        <v>33</v>
      </c>
      <c r="Y56" s="409">
        <v>42730</v>
      </c>
      <c r="Z56" s="381">
        <v>3442.93</v>
      </c>
      <c r="AA56" s="381"/>
      <c r="AB56" s="381"/>
      <c r="AC56" s="403"/>
      <c r="AD56" s="404">
        <v>3442.93</v>
      </c>
      <c r="AE56" s="381"/>
      <c r="AF56" s="421"/>
      <c r="AG56" s="381"/>
      <c r="AH56" s="381"/>
      <c r="AI56" s="422"/>
      <c r="AJ56" s="422"/>
      <c r="AK56" s="381"/>
      <c r="AL56" s="377"/>
      <c r="AM56" s="377"/>
      <c r="AN56" s="379"/>
      <c r="AO56" s="379"/>
      <c r="AP56" s="404">
        <v>3442.93</v>
      </c>
      <c r="AQ56" s="377">
        <v>344.29300000000001</v>
      </c>
      <c r="AR56" s="404">
        <v>3098.6369999999997</v>
      </c>
      <c r="AS56" s="377"/>
      <c r="AT56" s="377"/>
      <c r="AU56" s="377"/>
      <c r="AV56" s="404"/>
      <c r="AW56" s="410"/>
      <c r="AX56" s="410"/>
      <c r="AY56" s="405"/>
      <c r="AZ56" s="392">
        <v>2949678867</v>
      </c>
      <c r="BA56" s="382"/>
      <c r="BE56" s="344"/>
    </row>
    <row r="57" spans="1:57" s="65" customFormat="1" ht="36.75" customHeight="1">
      <c r="A57" s="180" t="s">
        <v>299</v>
      </c>
      <c r="B57" s="204" t="s">
        <v>300</v>
      </c>
      <c r="C57" s="181">
        <f>+FISCAL!I57</f>
        <v>7976.6100000000006</v>
      </c>
      <c r="D57" s="194">
        <v>0</v>
      </c>
      <c r="E57" s="194"/>
      <c r="F57" s="164"/>
      <c r="G57" s="195">
        <f t="shared" si="0"/>
        <v>7976.6100000000006</v>
      </c>
      <c r="H57" s="195">
        <f t="shared" si="1"/>
        <v>0</v>
      </c>
      <c r="I57" s="195">
        <f t="shared" si="2"/>
        <v>159.53220000000002</v>
      </c>
      <c r="J57" s="195">
        <f t="shared" si="3"/>
        <v>598.24575000000004</v>
      </c>
      <c r="K57" s="195">
        <f>+FISCAL!M57</f>
        <v>0</v>
      </c>
      <c r="L57" s="195">
        <f t="shared" si="4"/>
        <v>8734.3879500000003</v>
      </c>
      <c r="M57" s="195">
        <f t="shared" si="5"/>
        <v>1397.502072</v>
      </c>
      <c r="N57" s="195">
        <f t="shared" si="6"/>
        <v>10131.890022</v>
      </c>
      <c r="O57" s="164"/>
      <c r="P57" s="195">
        <f t="shared" si="7"/>
        <v>0</v>
      </c>
      <c r="Q57" s="195">
        <f t="shared" si="8"/>
        <v>0</v>
      </c>
      <c r="R57" s="195">
        <f t="shared" si="9"/>
        <v>0</v>
      </c>
      <c r="S57" s="65" t="b">
        <f t="shared" si="10"/>
        <v>1</v>
      </c>
      <c r="T57" s="379" t="s">
        <v>31</v>
      </c>
      <c r="U57" s="379" t="s">
        <v>173</v>
      </c>
      <c r="V57" s="379"/>
      <c r="W57" s="379"/>
      <c r="X57" s="379" t="s">
        <v>33</v>
      </c>
      <c r="Y57" s="409">
        <v>42522</v>
      </c>
      <c r="Z57" s="381">
        <v>6949.92</v>
      </c>
      <c r="AA57" s="381"/>
      <c r="AB57" s="381"/>
      <c r="AC57" s="403"/>
      <c r="AD57" s="404">
        <v>6949.92</v>
      </c>
      <c r="AE57" s="381"/>
      <c r="AF57" s="421"/>
      <c r="AG57" s="381">
        <v>33.049999999999997</v>
      </c>
      <c r="AH57" s="381">
        <v>0</v>
      </c>
      <c r="AI57" s="422"/>
      <c r="AJ57" s="422"/>
      <c r="AK57" s="381"/>
      <c r="AL57" s="377"/>
      <c r="AM57" s="377"/>
      <c r="AN57" s="379"/>
      <c r="AO57" s="379">
        <v>0</v>
      </c>
      <c r="AP57" s="404">
        <v>6916.87</v>
      </c>
      <c r="AQ57" s="377">
        <v>694.99200000000008</v>
      </c>
      <c r="AR57" s="404">
        <v>6221.8779999999997</v>
      </c>
      <c r="AS57" s="377">
        <v>0</v>
      </c>
      <c r="AT57" s="377">
        <v>10.23</v>
      </c>
      <c r="AU57" s="377">
        <v>0</v>
      </c>
      <c r="AV57" s="404">
        <v>6960.15</v>
      </c>
      <c r="AW57" s="410"/>
      <c r="AX57" s="410"/>
      <c r="AY57" s="405"/>
      <c r="AZ57" s="379">
        <v>2952708604</v>
      </c>
      <c r="BA57" s="484" t="s">
        <v>594</v>
      </c>
      <c r="BB57" s="65">
        <v>1124.43</v>
      </c>
      <c r="BE57" s="344"/>
    </row>
    <row r="58" spans="1:57" s="65" customFormat="1">
      <c r="A58" s="180" t="s">
        <v>301</v>
      </c>
      <c r="B58" s="204" t="s">
        <v>302</v>
      </c>
      <c r="C58" s="181">
        <f>+FISCAL!I58</f>
        <v>1026.69</v>
      </c>
      <c r="D58" s="194">
        <v>0</v>
      </c>
      <c r="E58" s="194"/>
      <c r="F58" s="164"/>
      <c r="G58" s="195">
        <f t="shared" si="0"/>
        <v>1026.69</v>
      </c>
      <c r="H58" s="195">
        <f t="shared" si="1"/>
        <v>0</v>
      </c>
      <c r="I58" s="195">
        <f t="shared" si="2"/>
        <v>20.533800000000003</v>
      </c>
      <c r="J58" s="195">
        <f t="shared" si="3"/>
        <v>77.001750000000001</v>
      </c>
      <c r="K58" s="195">
        <f>+FISCAL!M58</f>
        <v>0</v>
      </c>
      <c r="L58" s="195">
        <f t="shared" si="4"/>
        <v>1124.2255499999999</v>
      </c>
      <c r="M58" s="195">
        <f t="shared" si="5"/>
        <v>179.87608799999998</v>
      </c>
      <c r="N58" s="195">
        <f t="shared" si="6"/>
        <v>1304.1016379999999</v>
      </c>
      <c r="O58" s="164"/>
      <c r="P58" s="195">
        <f t="shared" si="7"/>
        <v>0</v>
      </c>
      <c r="Q58" s="195">
        <f t="shared" si="8"/>
        <v>0</v>
      </c>
      <c r="R58" s="195">
        <f t="shared" si="9"/>
        <v>0</v>
      </c>
      <c r="S58" s="65" t="b">
        <f t="shared" si="10"/>
        <v>1</v>
      </c>
      <c r="T58" s="379" t="s">
        <v>31</v>
      </c>
      <c r="U58" s="379" t="s">
        <v>118</v>
      </c>
      <c r="V58" s="379" t="s">
        <v>131</v>
      </c>
      <c r="W58" s="384" t="s">
        <v>119</v>
      </c>
      <c r="X58" s="379" t="s">
        <v>33</v>
      </c>
      <c r="Y58" s="409">
        <v>42396</v>
      </c>
      <c r="Z58" s="381"/>
      <c r="AA58" s="381"/>
      <c r="AB58" s="381"/>
      <c r="AC58" s="403"/>
      <c r="AD58" s="404">
        <v>0</v>
      </c>
      <c r="AE58" s="381"/>
      <c r="AF58" s="421"/>
      <c r="AG58" s="381">
        <v>54.05</v>
      </c>
      <c r="AH58" s="381">
        <v>0</v>
      </c>
      <c r="AI58" s="422"/>
      <c r="AJ58" s="422"/>
      <c r="AK58" s="381"/>
      <c r="AL58" s="377"/>
      <c r="AM58" s="377"/>
      <c r="AN58" s="379"/>
      <c r="AO58" s="379">
        <v>529</v>
      </c>
      <c r="AP58" s="404">
        <v>-583.04999999999995</v>
      </c>
      <c r="AQ58" s="377">
        <v>0</v>
      </c>
      <c r="AR58" s="404">
        <v>-583.04999999999995</v>
      </c>
      <c r="AS58" s="377">
        <v>0</v>
      </c>
      <c r="AT58" s="377">
        <v>10.23</v>
      </c>
      <c r="AU58" s="377">
        <v>0</v>
      </c>
      <c r="AV58" s="404">
        <v>10.23</v>
      </c>
      <c r="AW58" s="410"/>
      <c r="AX58" s="410"/>
      <c r="AY58" s="405">
        <v>583.04999999999995</v>
      </c>
      <c r="AZ58" s="379"/>
      <c r="BA58" s="382"/>
      <c r="BE58" s="344"/>
    </row>
    <row r="59" spans="1:57" s="65" customFormat="1">
      <c r="A59" s="180" t="s">
        <v>303</v>
      </c>
      <c r="B59" s="204" t="s">
        <v>304</v>
      </c>
      <c r="C59" s="181">
        <f>+FISCAL!I59</f>
        <v>1516.4099999999999</v>
      </c>
      <c r="D59" s="194">
        <v>0</v>
      </c>
      <c r="E59" s="194"/>
      <c r="F59" s="164"/>
      <c r="G59" s="195">
        <f t="shared" si="0"/>
        <v>1516.4099999999999</v>
      </c>
      <c r="H59" s="195">
        <f t="shared" si="1"/>
        <v>0</v>
      </c>
      <c r="I59" s="195">
        <f t="shared" si="2"/>
        <v>30.328199999999999</v>
      </c>
      <c r="J59" s="195">
        <f t="shared" si="3"/>
        <v>113.73074999999999</v>
      </c>
      <c r="K59" s="195">
        <f>+FISCAL!M59</f>
        <v>0</v>
      </c>
      <c r="L59" s="195">
        <f t="shared" si="4"/>
        <v>1660.4689499999997</v>
      </c>
      <c r="M59" s="195">
        <f t="shared" si="5"/>
        <v>265.67503199999999</v>
      </c>
      <c r="N59" s="195">
        <f t="shared" si="6"/>
        <v>1926.1439819999996</v>
      </c>
      <c r="O59" s="164"/>
      <c r="P59" s="195">
        <f t="shared" si="7"/>
        <v>0</v>
      </c>
      <c r="Q59" s="195">
        <f t="shared" si="8"/>
        <v>0</v>
      </c>
      <c r="R59" s="195">
        <f t="shared" si="9"/>
        <v>0</v>
      </c>
      <c r="S59" s="65" t="b">
        <f t="shared" si="10"/>
        <v>1</v>
      </c>
      <c r="T59" s="379" t="s">
        <v>44</v>
      </c>
      <c r="U59" s="379" t="s">
        <v>127</v>
      </c>
      <c r="V59" s="379"/>
      <c r="W59" s="379" t="s">
        <v>61</v>
      </c>
      <c r="X59" s="379" t="s">
        <v>97</v>
      </c>
      <c r="Y59" s="409">
        <v>42321</v>
      </c>
      <c r="Z59" s="429"/>
      <c r="AA59" s="381"/>
      <c r="AB59" s="381"/>
      <c r="AC59" s="403"/>
      <c r="AD59" s="404">
        <v>0</v>
      </c>
      <c r="AE59" s="381"/>
      <c r="AF59" s="421"/>
      <c r="AG59" s="381"/>
      <c r="AH59" s="381">
        <v>0</v>
      </c>
      <c r="AI59" s="422"/>
      <c r="AJ59" s="422"/>
      <c r="AK59" s="381"/>
      <c r="AL59" s="377"/>
      <c r="AM59" s="377"/>
      <c r="AN59" s="379"/>
      <c r="AO59" s="379">
        <v>0</v>
      </c>
      <c r="AP59" s="404">
        <v>0</v>
      </c>
      <c r="AQ59" s="377">
        <v>0</v>
      </c>
      <c r="AR59" s="404">
        <v>0</v>
      </c>
      <c r="AS59" s="377">
        <v>0</v>
      </c>
      <c r="AT59" s="377">
        <v>10.23</v>
      </c>
      <c r="AU59" s="377">
        <v>0</v>
      </c>
      <c r="AV59" s="404">
        <v>10.23</v>
      </c>
      <c r="AW59" s="410"/>
      <c r="AX59" s="411"/>
      <c r="AY59" s="405">
        <v>0</v>
      </c>
      <c r="AZ59" s="379"/>
      <c r="BA59" s="379"/>
      <c r="BE59" s="344"/>
    </row>
    <row r="60" spans="1:57" s="65" customFormat="1">
      <c r="A60" s="180" t="s">
        <v>305</v>
      </c>
      <c r="B60" s="204" t="s">
        <v>306</v>
      </c>
      <c r="C60" s="181">
        <f>+FISCAL!I60</f>
        <v>1997.94</v>
      </c>
      <c r="D60" s="194">
        <v>0</v>
      </c>
      <c r="E60" s="194"/>
      <c r="F60" s="164"/>
      <c r="G60" s="195">
        <f t="shared" si="0"/>
        <v>1997.94</v>
      </c>
      <c r="H60" s="195">
        <f t="shared" si="1"/>
        <v>0</v>
      </c>
      <c r="I60" s="195">
        <f t="shared" si="2"/>
        <v>39.958800000000004</v>
      </c>
      <c r="J60" s="195">
        <f t="shared" si="3"/>
        <v>149.84549999999999</v>
      </c>
      <c r="K60" s="195">
        <f>+FISCAL!M60</f>
        <v>0</v>
      </c>
      <c r="L60" s="195">
        <f t="shared" si="4"/>
        <v>2187.7443000000003</v>
      </c>
      <c r="M60" s="195">
        <f t="shared" si="5"/>
        <v>350.03908800000005</v>
      </c>
      <c r="N60" s="195">
        <f t="shared" si="6"/>
        <v>2537.7833880000003</v>
      </c>
      <c r="O60" s="164"/>
      <c r="P60" s="195">
        <f t="shared" si="7"/>
        <v>0</v>
      </c>
      <c r="Q60" s="195">
        <f t="shared" si="8"/>
        <v>0</v>
      </c>
      <c r="R60" s="195">
        <f t="shared" si="9"/>
        <v>0</v>
      </c>
      <c r="S60" s="65" t="b">
        <f t="shared" si="10"/>
        <v>1</v>
      </c>
      <c r="T60" s="379" t="s">
        <v>44</v>
      </c>
      <c r="U60" s="379" t="s">
        <v>203</v>
      </c>
      <c r="V60" s="379"/>
      <c r="W60" s="379"/>
      <c r="X60" s="379" t="s">
        <v>32</v>
      </c>
      <c r="Y60" s="409">
        <v>42646</v>
      </c>
      <c r="Z60" s="381">
        <v>831.67</v>
      </c>
      <c r="AA60" s="381"/>
      <c r="AB60" s="381"/>
      <c r="AC60" s="403"/>
      <c r="AD60" s="404">
        <v>831.67</v>
      </c>
      <c r="AE60" s="381">
        <v>200</v>
      </c>
      <c r="AF60" s="421"/>
      <c r="AG60" s="381"/>
      <c r="AH60" s="381">
        <v>0</v>
      </c>
      <c r="AI60" s="422"/>
      <c r="AJ60" s="422"/>
      <c r="AK60" s="381"/>
      <c r="AL60" s="377"/>
      <c r="AM60" s="377"/>
      <c r="AN60" s="379"/>
      <c r="AO60" s="379"/>
      <c r="AP60" s="404">
        <v>631.66999999999996</v>
      </c>
      <c r="AQ60" s="377">
        <v>0</v>
      </c>
      <c r="AR60" s="404">
        <v>631.66999999999996</v>
      </c>
      <c r="AS60" s="377"/>
      <c r="AT60" s="377"/>
      <c r="AU60" s="377"/>
      <c r="AV60" s="404"/>
      <c r="AW60" s="410"/>
      <c r="AX60" s="411"/>
      <c r="AY60" s="405"/>
      <c r="AZ60" s="379">
        <v>1128532117</v>
      </c>
      <c r="BA60" s="382" t="s">
        <v>190</v>
      </c>
      <c r="BE60" s="344"/>
    </row>
    <row r="61" spans="1:57" s="65" customFormat="1">
      <c r="A61" s="180" t="s">
        <v>307</v>
      </c>
      <c r="B61" s="204" t="s">
        <v>308</v>
      </c>
      <c r="C61" s="181">
        <f>+FISCAL!I61</f>
        <v>1300.1599999999999</v>
      </c>
      <c r="D61" s="194">
        <v>0</v>
      </c>
      <c r="E61" s="194"/>
      <c r="F61" s="164"/>
      <c r="G61" s="195">
        <f t="shared" si="0"/>
        <v>1300.1599999999999</v>
      </c>
      <c r="H61" s="195">
        <f t="shared" si="1"/>
        <v>0</v>
      </c>
      <c r="I61" s="195">
        <f t="shared" si="2"/>
        <v>26.003199999999996</v>
      </c>
      <c r="J61" s="195">
        <f t="shared" si="3"/>
        <v>97.511999999999986</v>
      </c>
      <c r="K61" s="195">
        <f>+FISCAL!M61</f>
        <v>0</v>
      </c>
      <c r="L61" s="195">
        <f t="shared" si="4"/>
        <v>1423.6751999999999</v>
      </c>
      <c r="M61" s="195">
        <f t="shared" si="5"/>
        <v>227.78803199999999</v>
      </c>
      <c r="N61" s="195">
        <f t="shared" si="6"/>
        <v>1651.4632319999998</v>
      </c>
      <c r="O61" s="164"/>
      <c r="P61" s="195">
        <f t="shared" si="7"/>
        <v>0</v>
      </c>
      <c r="Q61" s="195">
        <f t="shared" si="8"/>
        <v>0</v>
      </c>
      <c r="R61" s="195">
        <f t="shared" si="9"/>
        <v>0</v>
      </c>
      <c r="S61" s="65" t="b">
        <f t="shared" si="10"/>
        <v>0</v>
      </c>
      <c r="T61" s="379" t="s">
        <v>44</v>
      </c>
      <c r="U61" s="379" t="s">
        <v>595</v>
      </c>
      <c r="V61" s="379"/>
      <c r="W61" s="379" t="s">
        <v>49</v>
      </c>
      <c r="X61" s="379" t="s">
        <v>32</v>
      </c>
      <c r="Y61" s="409">
        <v>42065</v>
      </c>
      <c r="Z61" s="381">
        <v>133.88999999999999</v>
      </c>
      <c r="AA61" s="381"/>
      <c r="AB61" s="381"/>
      <c r="AC61" s="403"/>
      <c r="AD61" s="404">
        <v>133.88999999999999</v>
      </c>
      <c r="AE61" s="381"/>
      <c r="AF61" s="421"/>
      <c r="AG61" s="381"/>
      <c r="AH61" s="381">
        <v>0</v>
      </c>
      <c r="AI61" s="422"/>
      <c r="AJ61" s="422"/>
      <c r="AK61" s="381"/>
      <c r="AL61" s="377"/>
      <c r="AM61" s="377"/>
      <c r="AN61" s="379"/>
      <c r="AO61" s="379">
        <v>0</v>
      </c>
      <c r="AP61" s="404">
        <v>133.88999999999999</v>
      </c>
      <c r="AQ61" s="377">
        <v>0</v>
      </c>
      <c r="AR61" s="404">
        <v>133.88999999999999</v>
      </c>
      <c r="AS61" s="377">
        <v>13.388999999999999</v>
      </c>
      <c r="AT61" s="377">
        <v>10.23</v>
      </c>
      <c r="AU61" s="377">
        <v>0</v>
      </c>
      <c r="AV61" s="404">
        <v>157.50899999999999</v>
      </c>
      <c r="AW61" s="410"/>
      <c r="AX61" s="411"/>
      <c r="AY61" s="405">
        <v>-133.88999999999999</v>
      </c>
      <c r="AZ61" s="379"/>
      <c r="BA61" s="382"/>
      <c r="BE61" s="344"/>
    </row>
    <row r="62" spans="1:57" s="65" customFormat="1">
      <c r="A62" s="180" t="s">
        <v>309</v>
      </c>
      <c r="B62" s="204" t="s">
        <v>310</v>
      </c>
      <c r="C62" s="181">
        <f>+FISCAL!I62</f>
        <v>1026.69</v>
      </c>
      <c r="D62" s="194">
        <v>0</v>
      </c>
      <c r="E62" s="194"/>
      <c r="F62" s="164"/>
      <c r="G62" s="195">
        <f t="shared" si="0"/>
        <v>1026.69</v>
      </c>
      <c r="H62" s="195">
        <f t="shared" si="1"/>
        <v>0</v>
      </c>
      <c r="I62" s="195">
        <f t="shared" si="2"/>
        <v>20.533800000000003</v>
      </c>
      <c r="J62" s="195">
        <f t="shared" si="3"/>
        <v>77.001750000000001</v>
      </c>
      <c r="K62" s="195">
        <f>+FISCAL!M62</f>
        <v>0</v>
      </c>
      <c r="L62" s="195">
        <f t="shared" si="4"/>
        <v>1124.2255499999999</v>
      </c>
      <c r="M62" s="195">
        <f t="shared" si="5"/>
        <v>179.87608799999998</v>
      </c>
      <c r="N62" s="195">
        <f t="shared" si="6"/>
        <v>1304.1016379999999</v>
      </c>
      <c r="O62" s="164"/>
      <c r="P62" s="195">
        <f t="shared" si="7"/>
        <v>0</v>
      </c>
      <c r="Q62" s="195">
        <f t="shared" si="8"/>
        <v>0</v>
      </c>
      <c r="R62" s="195">
        <f t="shared" si="9"/>
        <v>0</v>
      </c>
      <c r="S62" s="65" t="b">
        <f t="shared" si="10"/>
        <v>1</v>
      </c>
      <c r="T62" s="379" t="s">
        <v>31</v>
      </c>
      <c r="U62" s="379" t="s">
        <v>42</v>
      </c>
      <c r="V62" s="379" t="s">
        <v>130</v>
      </c>
      <c r="W62" s="379" t="s">
        <v>92</v>
      </c>
      <c r="X62" s="379" t="s">
        <v>33</v>
      </c>
      <c r="Y62" s="409">
        <v>41218</v>
      </c>
      <c r="Z62" s="381"/>
      <c r="AA62" s="381"/>
      <c r="AB62" s="381"/>
      <c r="AC62" s="403"/>
      <c r="AD62" s="404">
        <v>0</v>
      </c>
      <c r="AE62" s="381"/>
      <c r="AF62" s="421"/>
      <c r="AG62" s="381">
        <v>40.049999999999997</v>
      </c>
      <c r="AH62" s="381">
        <v>0</v>
      </c>
      <c r="AI62" s="422"/>
      <c r="AJ62" s="422"/>
      <c r="AK62" s="381"/>
      <c r="AL62" s="377"/>
      <c r="AM62" s="377"/>
      <c r="AN62" s="379"/>
      <c r="AO62" s="379">
        <v>0</v>
      </c>
      <c r="AP62" s="404">
        <v>-40.049999999999997</v>
      </c>
      <c r="AQ62" s="377">
        <v>0</v>
      </c>
      <c r="AR62" s="404">
        <v>-40.049999999999997</v>
      </c>
      <c r="AS62" s="377">
        <v>0</v>
      </c>
      <c r="AT62" s="377">
        <v>10.23</v>
      </c>
      <c r="AU62" s="377">
        <v>0</v>
      </c>
      <c r="AV62" s="404">
        <v>10.23</v>
      </c>
      <c r="AW62" s="410"/>
      <c r="AX62" s="411"/>
      <c r="AY62" s="405">
        <v>40.049999999999997</v>
      </c>
      <c r="AZ62" s="379"/>
      <c r="BA62" s="379"/>
      <c r="BE62" s="344"/>
    </row>
    <row r="63" spans="1:57" s="65" customFormat="1">
      <c r="A63" s="180" t="s">
        <v>311</v>
      </c>
      <c r="B63" s="204" t="s">
        <v>312</v>
      </c>
      <c r="C63" s="181">
        <f>+FISCAL!I63</f>
        <v>1500.03</v>
      </c>
      <c r="D63" s="194">
        <v>0</v>
      </c>
      <c r="E63" s="194"/>
      <c r="F63" s="164"/>
      <c r="G63" s="195">
        <f t="shared" si="0"/>
        <v>1500.03</v>
      </c>
      <c r="H63" s="195">
        <f t="shared" si="1"/>
        <v>0</v>
      </c>
      <c r="I63" s="195">
        <f t="shared" si="2"/>
        <v>30.000599999999999</v>
      </c>
      <c r="J63" s="195">
        <f t="shared" si="3"/>
        <v>112.50224999999999</v>
      </c>
      <c r="K63" s="195">
        <f>+FISCAL!M63</f>
        <v>0</v>
      </c>
      <c r="L63" s="195">
        <f t="shared" si="4"/>
        <v>1642.5328500000001</v>
      </c>
      <c r="M63" s="195">
        <f t="shared" si="5"/>
        <v>262.80525599999999</v>
      </c>
      <c r="N63" s="195">
        <f t="shared" si="6"/>
        <v>1905.3381060000002</v>
      </c>
      <c r="O63" s="164"/>
      <c r="P63" s="195">
        <f t="shared" si="7"/>
        <v>0</v>
      </c>
      <c r="Q63" s="195">
        <f t="shared" si="8"/>
        <v>0</v>
      </c>
      <c r="R63" s="195">
        <f t="shared" si="9"/>
        <v>0</v>
      </c>
      <c r="S63" s="65" t="b">
        <f t="shared" si="10"/>
        <v>1</v>
      </c>
      <c r="T63" s="379" t="s">
        <v>29</v>
      </c>
      <c r="U63" s="379" t="s">
        <v>197</v>
      </c>
      <c r="V63" s="379"/>
      <c r="W63" s="379"/>
      <c r="X63" s="379" t="s">
        <v>194</v>
      </c>
      <c r="Y63" s="409">
        <v>42241</v>
      </c>
      <c r="Z63" s="381"/>
      <c r="AA63" s="381"/>
      <c r="AB63" s="381"/>
      <c r="AC63" s="403"/>
      <c r="AD63" s="404">
        <v>0</v>
      </c>
      <c r="AE63" s="381"/>
      <c r="AF63" s="421"/>
      <c r="AG63" s="381">
        <v>54.05</v>
      </c>
      <c r="AH63" s="381"/>
      <c r="AI63" s="422"/>
      <c r="AJ63" s="422"/>
      <c r="AK63" s="381"/>
      <c r="AL63" s="377"/>
      <c r="AM63" s="377"/>
      <c r="AN63" s="379"/>
      <c r="AO63" s="379"/>
      <c r="AP63" s="404">
        <v>-54.05</v>
      </c>
      <c r="AQ63" s="377">
        <v>0</v>
      </c>
      <c r="AR63" s="404">
        <v>-54.05</v>
      </c>
      <c r="AS63" s="377">
        <v>0</v>
      </c>
      <c r="AT63" s="377"/>
      <c r="AU63" s="377"/>
      <c r="AV63" s="404"/>
      <c r="AW63" s="410"/>
      <c r="AX63" s="411"/>
      <c r="AY63" s="405"/>
      <c r="AZ63" s="379">
        <v>2965106850</v>
      </c>
      <c r="BA63" s="382"/>
      <c r="BE63" s="344"/>
    </row>
    <row r="64" spans="1:57" s="65" customFormat="1">
      <c r="A64" s="180" t="s">
        <v>313</v>
      </c>
      <c r="B64" s="204" t="s">
        <v>314</v>
      </c>
      <c r="C64" s="181">
        <f>+FISCAL!I64</f>
        <v>2116.69</v>
      </c>
      <c r="D64" s="194">
        <v>0</v>
      </c>
      <c r="E64" s="194"/>
      <c r="F64" s="164"/>
      <c r="G64" s="195">
        <f t="shared" si="0"/>
        <v>2116.69</v>
      </c>
      <c r="H64" s="195">
        <f t="shared" si="1"/>
        <v>0</v>
      </c>
      <c r="I64" s="195">
        <f t="shared" si="2"/>
        <v>42.333800000000004</v>
      </c>
      <c r="J64" s="195">
        <f t="shared" si="3"/>
        <v>158.75174999999999</v>
      </c>
      <c r="K64" s="195">
        <f>+FISCAL!M64</f>
        <v>0</v>
      </c>
      <c r="L64" s="195">
        <f t="shared" si="4"/>
        <v>2317.7755499999998</v>
      </c>
      <c r="M64" s="195">
        <f t="shared" si="5"/>
        <v>370.844088</v>
      </c>
      <c r="N64" s="195">
        <f t="shared" si="6"/>
        <v>2688.6196379999997</v>
      </c>
      <c r="O64" s="164"/>
      <c r="P64" s="195">
        <f t="shared" si="7"/>
        <v>0</v>
      </c>
      <c r="Q64" s="195">
        <f t="shared" si="8"/>
        <v>0</v>
      </c>
      <c r="R64" s="195">
        <f t="shared" si="9"/>
        <v>0</v>
      </c>
      <c r="S64" s="65" t="b">
        <f t="shared" si="10"/>
        <v>1</v>
      </c>
      <c r="T64" s="379" t="s">
        <v>46</v>
      </c>
      <c r="U64" s="379" t="s">
        <v>151</v>
      </c>
      <c r="V64" s="379"/>
      <c r="W64" s="379" t="s">
        <v>62</v>
      </c>
      <c r="X64" s="379" t="s">
        <v>97</v>
      </c>
      <c r="Y64" s="409">
        <v>42333</v>
      </c>
      <c r="Z64" s="429">
        <v>600</v>
      </c>
      <c r="AA64" s="381"/>
      <c r="AB64" s="381"/>
      <c r="AC64" s="403"/>
      <c r="AD64" s="404">
        <v>600</v>
      </c>
      <c r="AE64" s="381"/>
      <c r="AF64" s="421"/>
      <c r="AG64" s="381"/>
      <c r="AH64" s="381">
        <v>0</v>
      </c>
      <c r="AI64" s="422"/>
      <c r="AJ64" s="422"/>
      <c r="AK64" s="381"/>
      <c r="AL64" s="377"/>
      <c r="AM64" s="377"/>
      <c r="AN64" s="379"/>
      <c r="AO64" s="379">
        <v>412.6</v>
      </c>
      <c r="AP64" s="404">
        <v>187.39999999999998</v>
      </c>
      <c r="AQ64" s="377">
        <v>0</v>
      </c>
      <c r="AR64" s="404">
        <v>187.39999999999998</v>
      </c>
      <c r="AS64" s="377">
        <v>60</v>
      </c>
      <c r="AT64" s="377">
        <v>10.23</v>
      </c>
      <c r="AU64" s="377">
        <v>0</v>
      </c>
      <c r="AV64" s="404">
        <v>670.23</v>
      </c>
      <c r="AW64" s="410"/>
      <c r="AX64" s="411"/>
      <c r="AY64" s="405">
        <v>-187.39999999999998</v>
      </c>
      <c r="AZ64" s="379"/>
      <c r="BA64" s="379"/>
      <c r="BE64" s="344"/>
    </row>
    <row r="65" spans="1:60" s="65" customFormat="1">
      <c r="A65" s="180" t="s">
        <v>315</v>
      </c>
      <c r="B65" s="204" t="s">
        <v>316</v>
      </c>
      <c r="C65" s="181">
        <f>+FISCAL!I65</f>
        <v>14238.33</v>
      </c>
      <c r="D65" s="194">
        <v>0</v>
      </c>
      <c r="E65" s="194"/>
      <c r="F65" s="164"/>
      <c r="G65" s="195">
        <f t="shared" si="0"/>
        <v>14238.33</v>
      </c>
      <c r="H65" s="195">
        <f t="shared" si="1"/>
        <v>0</v>
      </c>
      <c r="I65" s="195">
        <f t="shared" si="2"/>
        <v>284.76659999999998</v>
      </c>
      <c r="J65" s="195">
        <f t="shared" si="3"/>
        <v>1067.8747499999999</v>
      </c>
      <c r="K65" s="195">
        <f>+FISCAL!M65</f>
        <v>0</v>
      </c>
      <c r="L65" s="195">
        <f t="shared" si="4"/>
        <v>15590.97135</v>
      </c>
      <c r="M65" s="195">
        <f t="shared" si="5"/>
        <v>2494.5554160000002</v>
      </c>
      <c r="N65" s="195">
        <f t="shared" si="6"/>
        <v>18085.526765999999</v>
      </c>
      <c r="O65" s="164"/>
      <c r="P65" s="195">
        <f t="shared" si="7"/>
        <v>0</v>
      </c>
      <c r="Q65" s="195">
        <f t="shared" si="8"/>
        <v>0</v>
      </c>
      <c r="R65" s="195">
        <f t="shared" si="9"/>
        <v>0</v>
      </c>
      <c r="S65" s="65" t="b">
        <f t="shared" si="10"/>
        <v>1</v>
      </c>
      <c r="T65" s="379" t="s">
        <v>31</v>
      </c>
      <c r="U65" s="379" t="s">
        <v>179</v>
      </c>
      <c r="V65" s="379"/>
      <c r="W65" s="379"/>
      <c r="X65" s="379" t="s">
        <v>33</v>
      </c>
      <c r="Y65" s="409">
        <v>42459</v>
      </c>
      <c r="Z65" s="381">
        <v>13211.64</v>
      </c>
      <c r="AA65" s="381"/>
      <c r="AB65" s="381"/>
      <c r="AC65" s="403"/>
      <c r="AD65" s="404">
        <v>13211.64</v>
      </c>
      <c r="AE65" s="381">
        <v>312.5</v>
      </c>
      <c r="AF65" s="421"/>
      <c r="AG65" s="381">
        <v>33.049999999999997</v>
      </c>
      <c r="AH65" s="381">
        <v>0</v>
      </c>
      <c r="AI65" s="422"/>
      <c r="AJ65" s="422"/>
      <c r="AK65" s="381"/>
      <c r="AL65" s="377"/>
      <c r="AM65" s="377"/>
      <c r="AN65" s="379"/>
      <c r="AO65" s="379"/>
      <c r="AP65" s="404">
        <v>12866.09</v>
      </c>
      <c r="AQ65" s="377">
        <v>1321.164</v>
      </c>
      <c r="AR65" s="404">
        <v>11544.925999999999</v>
      </c>
      <c r="AS65" s="377">
        <v>0</v>
      </c>
      <c r="AT65" s="377">
        <v>10.23</v>
      </c>
      <c r="AU65" s="377">
        <v>0</v>
      </c>
      <c r="AV65" s="404">
        <v>13221.869999999999</v>
      </c>
      <c r="AW65" s="416"/>
      <c r="AX65" s="411"/>
      <c r="AY65" s="405">
        <v>-11544.925999999999</v>
      </c>
      <c r="AZ65" s="379"/>
      <c r="BA65" s="382" t="s">
        <v>190</v>
      </c>
      <c r="BE65" s="344"/>
    </row>
    <row r="66" spans="1:60" s="65" customFormat="1">
      <c r="A66" s="180" t="s">
        <v>317</v>
      </c>
      <c r="B66" s="204" t="s">
        <v>318</v>
      </c>
      <c r="C66" s="181">
        <f>+FISCAL!I66</f>
        <v>2553.31</v>
      </c>
      <c r="D66" s="194">
        <v>0</v>
      </c>
      <c r="E66" s="194"/>
      <c r="F66" s="164"/>
      <c r="G66" s="195">
        <f t="shared" si="0"/>
        <v>2553.31</v>
      </c>
      <c r="H66" s="195">
        <f t="shared" si="1"/>
        <v>0</v>
      </c>
      <c r="I66" s="195">
        <f t="shared" si="2"/>
        <v>51.066200000000002</v>
      </c>
      <c r="J66" s="195">
        <f t="shared" si="3"/>
        <v>191.49824999999998</v>
      </c>
      <c r="K66" s="195">
        <f>+FISCAL!M66</f>
        <v>0</v>
      </c>
      <c r="L66" s="195">
        <f t="shared" si="4"/>
        <v>2795.8744500000003</v>
      </c>
      <c r="M66" s="195">
        <f t="shared" si="5"/>
        <v>447.33991200000003</v>
      </c>
      <c r="N66" s="195">
        <f t="shared" si="6"/>
        <v>3243.2143620000002</v>
      </c>
      <c r="O66" s="164"/>
      <c r="P66" s="195">
        <f t="shared" si="7"/>
        <v>0</v>
      </c>
      <c r="Q66" s="195">
        <f t="shared" si="8"/>
        <v>0</v>
      </c>
      <c r="R66" s="195">
        <f t="shared" si="9"/>
        <v>0</v>
      </c>
      <c r="S66" s="65" t="b">
        <f t="shared" si="10"/>
        <v>1</v>
      </c>
      <c r="T66" s="379" t="s">
        <v>29</v>
      </c>
      <c r="U66" s="379" t="s">
        <v>176</v>
      </c>
      <c r="V66" s="379"/>
      <c r="W66" s="379"/>
      <c r="X66" s="379" t="s">
        <v>96</v>
      </c>
      <c r="Y66" s="409">
        <v>42566</v>
      </c>
      <c r="Z66" s="381">
        <v>1620</v>
      </c>
      <c r="AA66" s="381"/>
      <c r="AB66" s="381"/>
      <c r="AC66" s="403"/>
      <c r="AD66" s="404">
        <v>1620</v>
      </c>
      <c r="AE66" s="381">
        <v>200</v>
      </c>
      <c r="AF66" s="421"/>
      <c r="AG66" s="381"/>
      <c r="AH66" s="381"/>
      <c r="AI66" s="422"/>
      <c r="AJ66" s="422"/>
      <c r="AK66" s="381"/>
      <c r="AL66" s="377"/>
      <c r="AM66" s="377"/>
      <c r="AN66" s="379"/>
      <c r="AO66" s="379"/>
      <c r="AP66" s="404">
        <v>1420</v>
      </c>
      <c r="AQ66" s="377">
        <v>0</v>
      </c>
      <c r="AR66" s="404">
        <v>1420</v>
      </c>
      <c r="AS66" s="377">
        <v>162</v>
      </c>
      <c r="AT66" s="377">
        <v>21.23</v>
      </c>
      <c r="AU66" s="377">
        <v>0</v>
      </c>
      <c r="AV66" s="404">
        <v>1803.23</v>
      </c>
      <c r="AW66" s="416"/>
      <c r="AX66" s="411"/>
      <c r="AY66" s="405"/>
      <c r="AZ66" s="379">
        <v>2671903578</v>
      </c>
      <c r="BA66" s="382" t="s">
        <v>190</v>
      </c>
      <c r="BE66" s="344"/>
    </row>
    <row r="67" spans="1:60" s="65" customFormat="1">
      <c r="A67" s="180" t="s">
        <v>320</v>
      </c>
      <c r="B67" s="204" t="s">
        <v>321</v>
      </c>
      <c r="C67" s="181">
        <f>+FISCAL!I67</f>
        <v>1026.69</v>
      </c>
      <c r="D67" s="194">
        <v>0</v>
      </c>
      <c r="E67" s="194"/>
      <c r="F67" s="164"/>
      <c r="G67" s="195">
        <f t="shared" si="0"/>
        <v>1026.69</v>
      </c>
      <c r="H67" s="195">
        <f t="shared" si="1"/>
        <v>0</v>
      </c>
      <c r="I67" s="195">
        <f t="shared" si="2"/>
        <v>20.533800000000003</v>
      </c>
      <c r="J67" s="195">
        <f t="shared" si="3"/>
        <v>77.001750000000001</v>
      </c>
      <c r="K67" s="195">
        <f>+FISCAL!M67</f>
        <v>0</v>
      </c>
      <c r="L67" s="195">
        <f t="shared" si="4"/>
        <v>1124.2255499999999</v>
      </c>
      <c r="M67" s="195">
        <f t="shared" si="5"/>
        <v>179.87608799999998</v>
      </c>
      <c r="N67" s="195">
        <f t="shared" si="6"/>
        <v>1304.1016379999999</v>
      </c>
      <c r="O67" s="164"/>
      <c r="P67" s="195">
        <f t="shared" si="7"/>
        <v>0</v>
      </c>
      <c r="Q67" s="195">
        <f t="shared" si="8"/>
        <v>0</v>
      </c>
      <c r="R67" s="195">
        <f t="shared" si="9"/>
        <v>0</v>
      </c>
      <c r="S67" s="65" t="b">
        <f t="shared" si="10"/>
        <v>1</v>
      </c>
      <c r="T67" s="379" t="s">
        <v>31</v>
      </c>
      <c r="U67" s="379" t="s">
        <v>156</v>
      </c>
      <c r="V67" s="379" t="s">
        <v>131</v>
      </c>
      <c r="W67" s="379" t="s">
        <v>93</v>
      </c>
      <c r="X67" s="379" t="s">
        <v>33</v>
      </c>
      <c r="Y67" s="409">
        <v>42327</v>
      </c>
      <c r="Z67" s="381"/>
      <c r="AA67" s="381"/>
      <c r="AB67" s="381"/>
      <c r="AC67" s="403"/>
      <c r="AD67" s="404">
        <v>0</v>
      </c>
      <c r="AE67" s="381">
        <v>200</v>
      </c>
      <c r="AF67" s="421"/>
      <c r="AG67" s="381">
        <v>33.049999999999997</v>
      </c>
      <c r="AH67" s="381">
        <v>0</v>
      </c>
      <c r="AI67" s="422"/>
      <c r="AJ67" s="422"/>
      <c r="AK67" s="381"/>
      <c r="AL67" s="377"/>
      <c r="AM67" s="377"/>
      <c r="AN67" s="379"/>
      <c r="AO67" s="419">
        <v>586</v>
      </c>
      <c r="AP67" s="404">
        <v>-819.05</v>
      </c>
      <c r="AQ67" s="377">
        <v>0</v>
      </c>
      <c r="AR67" s="404">
        <v>-819.05</v>
      </c>
      <c r="AS67" s="377">
        <v>0</v>
      </c>
      <c r="AT67" s="377">
        <v>10.23</v>
      </c>
      <c r="AU67" s="377">
        <v>0</v>
      </c>
      <c r="AV67" s="404">
        <v>10.23</v>
      </c>
      <c r="AW67" s="410"/>
      <c r="AX67" s="411"/>
      <c r="AY67" s="405">
        <v>819.05</v>
      </c>
      <c r="AZ67" s="379"/>
      <c r="BA67" s="382" t="s">
        <v>190</v>
      </c>
      <c r="BE67" s="344"/>
    </row>
    <row r="68" spans="1:60" s="65" customFormat="1">
      <c r="A68" s="180" t="s">
        <v>65</v>
      </c>
      <c r="B68" s="204" t="s">
        <v>322</v>
      </c>
      <c r="C68" s="181">
        <f>+FISCAL!I68</f>
        <v>5507.36</v>
      </c>
      <c r="D68" s="194">
        <v>0</v>
      </c>
      <c r="E68" s="194"/>
      <c r="F68" s="164"/>
      <c r="G68" s="195">
        <f t="shared" si="0"/>
        <v>5507.36</v>
      </c>
      <c r="H68" s="195">
        <f t="shared" si="1"/>
        <v>0</v>
      </c>
      <c r="I68" s="195">
        <f t="shared" si="2"/>
        <v>110.1472</v>
      </c>
      <c r="J68" s="195">
        <f t="shared" si="3"/>
        <v>413.05199999999996</v>
      </c>
      <c r="K68" s="195">
        <f>+FISCAL!M68</f>
        <v>0</v>
      </c>
      <c r="L68" s="195">
        <f t="shared" si="4"/>
        <v>6030.5591999999997</v>
      </c>
      <c r="M68" s="195">
        <f t="shared" si="5"/>
        <v>964.88947199999996</v>
      </c>
      <c r="N68" s="195">
        <f t="shared" si="6"/>
        <v>6995.4486719999995</v>
      </c>
      <c r="O68" s="164"/>
      <c r="P68" s="195">
        <f t="shared" si="7"/>
        <v>0</v>
      </c>
      <c r="Q68" s="195">
        <f t="shared" si="8"/>
        <v>0</v>
      </c>
      <c r="R68" s="195">
        <f t="shared" si="9"/>
        <v>0</v>
      </c>
      <c r="S68" s="65" t="b">
        <f t="shared" si="10"/>
        <v>1</v>
      </c>
      <c r="T68" s="379" t="s">
        <v>30</v>
      </c>
      <c r="U68" s="379" t="s">
        <v>143</v>
      </c>
      <c r="V68" s="379" t="s">
        <v>132</v>
      </c>
      <c r="W68" s="379" t="s">
        <v>65</v>
      </c>
      <c r="X68" s="379" t="s">
        <v>150</v>
      </c>
      <c r="Y68" s="409">
        <v>42173</v>
      </c>
      <c r="Z68" s="381">
        <v>840.67</v>
      </c>
      <c r="AA68" s="381"/>
      <c r="AB68" s="381"/>
      <c r="AC68" s="403"/>
      <c r="AD68" s="404">
        <v>840.67</v>
      </c>
      <c r="AE68" s="381"/>
      <c r="AF68" s="421"/>
      <c r="AG68" s="381"/>
      <c r="AH68" s="381">
        <v>0</v>
      </c>
      <c r="AI68" s="422"/>
      <c r="AJ68" s="422"/>
      <c r="AK68" s="381"/>
      <c r="AL68" s="377"/>
      <c r="AM68" s="377"/>
      <c r="AN68" s="379"/>
      <c r="AO68" s="379">
        <v>0</v>
      </c>
      <c r="AP68" s="404">
        <v>840.67</v>
      </c>
      <c r="AQ68" s="377">
        <v>0</v>
      </c>
      <c r="AR68" s="404">
        <v>840.67</v>
      </c>
      <c r="AS68" s="377">
        <v>84.067000000000007</v>
      </c>
      <c r="AT68" s="377">
        <v>10.23</v>
      </c>
      <c r="AU68" s="377">
        <v>0</v>
      </c>
      <c r="AV68" s="404">
        <v>934.96699999999998</v>
      </c>
      <c r="AW68" s="416"/>
      <c r="AX68" s="417"/>
      <c r="AY68" s="405">
        <v>-840.67</v>
      </c>
      <c r="AZ68" s="361"/>
      <c r="BA68" s="379"/>
      <c r="BE68" s="344"/>
    </row>
    <row r="69" spans="1:60" s="65" customFormat="1">
      <c r="A69" s="180" t="s">
        <v>323</v>
      </c>
      <c r="B69" s="204" t="s">
        <v>324</v>
      </c>
      <c r="C69" s="181">
        <f>+FISCAL!I69</f>
        <v>22622.559999999998</v>
      </c>
      <c r="D69" s="194">
        <v>0</v>
      </c>
      <c r="E69" s="187"/>
      <c r="F69" s="187"/>
      <c r="G69" s="195">
        <f t="shared" si="0"/>
        <v>22622.559999999998</v>
      </c>
      <c r="H69" s="195">
        <f t="shared" si="1"/>
        <v>0</v>
      </c>
      <c r="I69" s="195">
        <f t="shared" si="2"/>
        <v>452.45119999999997</v>
      </c>
      <c r="J69" s="195">
        <f t="shared" si="3"/>
        <v>1696.6919999999998</v>
      </c>
      <c r="K69" s="195">
        <f>+FISCAL!M69</f>
        <v>0</v>
      </c>
      <c r="L69" s="195">
        <f t="shared" si="4"/>
        <v>24771.703199999996</v>
      </c>
      <c r="M69" s="195">
        <f t="shared" si="5"/>
        <v>3963.4725119999994</v>
      </c>
      <c r="N69" s="195">
        <f t="shared" si="6"/>
        <v>28735.175711999997</v>
      </c>
      <c r="O69" s="164"/>
      <c r="P69" s="195">
        <f t="shared" si="7"/>
        <v>0</v>
      </c>
      <c r="Q69" s="195">
        <f t="shared" si="8"/>
        <v>0</v>
      </c>
      <c r="R69" s="195">
        <f t="shared" si="9"/>
        <v>0</v>
      </c>
      <c r="S69" s="65" t="b">
        <f t="shared" si="10"/>
        <v>1</v>
      </c>
      <c r="T69" s="379" t="s">
        <v>31</v>
      </c>
      <c r="U69" s="379" t="s">
        <v>168</v>
      </c>
      <c r="V69" s="379" t="s">
        <v>130</v>
      </c>
      <c r="W69" s="379"/>
      <c r="X69" s="379" t="s">
        <v>33</v>
      </c>
      <c r="Y69" s="409">
        <v>42506</v>
      </c>
      <c r="Z69" s="381">
        <v>21595.87</v>
      </c>
      <c r="AA69" s="381"/>
      <c r="AB69" s="381"/>
      <c r="AC69" s="403"/>
      <c r="AD69" s="404">
        <v>21595.87</v>
      </c>
      <c r="AE69" s="381"/>
      <c r="AF69" s="421"/>
      <c r="AG69" s="381">
        <v>33.049999999999997</v>
      </c>
      <c r="AH69" s="381">
        <v>0</v>
      </c>
      <c r="AI69" s="422"/>
      <c r="AJ69" s="422"/>
      <c r="AK69" s="381"/>
      <c r="AL69" s="377"/>
      <c r="AM69" s="377"/>
      <c r="AN69" s="379"/>
      <c r="AO69" s="419">
        <v>229.15</v>
      </c>
      <c r="AP69" s="404">
        <v>21333.67</v>
      </c>
      <c r="AQ69" s="377">
        <v>2159.587</v>
      </c>
      <c r="AR69" s="404">
        <v>19174.082999999999</v>
      </c>
      <c r="AS69" s="377">
        <v>0</v>
      </c>
      <c r="AT69" s="377">
        <v>10.23</v>
      </c>
      <c r="AU69" s="377">
        <v>0</v>
      </c>
      <c r="AV69" s="404">
        <v>21606.1</v>
      </c>
      <c r="AW69" s="416"/>
      <c r="AX69" s="416"/>
      <c r="AY69" s="405">
        <v>-19174.082999999999</v>
      </c>
      <c r="AZ69" s="392">
        <v>1179675078</v>
      </c>
      <c r="BA69" s="382"/>
      <c r="BB69" s="186"/>
      <c r="BE69" s="344"/>
    </row>
    <row r="70" spans="1:60" s="65" customFormat="1">
      <c r="A70" s="180" t="s">
        <v>325</v>
      </c>
      <c r="B70" s="204" t="s">
        <v>326</v>
      </c>
      <c r="C70" s="181">
        <f>+FISCAL!I70</f>
        <v>2703.31</v>
      </c>
      <c r="D70" s="194">
        <v>0</v>
      </c>
      <c r="E70" s="225"/>
      <c r="F70" s="164"/>
      <c r="G70" s="195">
        <f t="shared" si="0"/>
        <v>2703.31</v>
      </c>
      <c r="H70" s="195">
        <f t="shared" si="1"/>
        <v>0</v>
      </c>
      <c r="I70" s="195">
        <f t="shared" si="2"/>
        <v>54.066200000000002</v>
      </c>
      <c r="J70" s="195">
        <f t="shared" si="3"/>
        <v>202.74824999999998</v>
      </c>
      <c r="K70" s="195">
        <f>+FISCAL!M70</f>
        <v>0</v>
      </c>
      <c r="L70" s="195">
        <f t="shared" si="4"/>
        <v>2960.1244500000003</v>
      </c>
      <c r="M70" s="195">
        <f t="shared" si="5"/>
        <v>473.61991200000006</v>
      </c>
      <c r="N70" s="195">
        <f t="shared" si="6"/>
        <v>3433.7443620000004</v>
      </c>
      <c r="O70" s="164"/>
      <c r="P70" s="195">
        <f t="shared" si="7"/>
        <v>0</v>
      </c>
      <c r="Q70" s="195">
        <f t="shared" si="8"/>
        <v>0</v>
      </c>
      <c r="R70" s="195">
        <f t="shared" si="9"/>
        <v>0</v>
      </c>
      <c r="S70" s="65" t="b">
        <f t="shared" si="10"/>
        <v>1</v>
      </c>
      <c r="T70" s="379" t="s">
        <v>29</v>
      </c>
      <c r="U70" s="379" t="s">
        <v>189</v>
      </c>
      <c r="V70" s="379"/>
      <c r="W70" s="379"/>
      <c r="X70" s="379" t="s">
        <v>96</v>
      </c>
      <c r="Y70" s="409">
        <v>42597</v>
      </c>
      <c r="Z70" s="381">
        <v>1770</v>
      </c>
      <c r="AA70" s="381"/>
      <c r="AB70" s="381"/>
      <c r="AC70" s="403"/>
      <c r="AD70" s="404">
        <v>1770</v>
      </c>
      <c r="AE70" s="381">
        <v>200</v>
      </c>
      <c r="AF70" s="421"/>
      <c r="AG70" s="381"/>
      <c r="AH70" s="381"/>
      <c r="AI70" s="422"/>
      <c r="AJ70" s="422"/>
      <c r="AK70" s="381"/>
      <c r="AL70" s="377"/>
      <c r="AM70" s="377"/>
      <c r="AN70" s="379"/>
      <c r="AO70" s="419">
        <v>0</v>
      </c>
      <c r="AP70" s="404">
        <v>1570</v>
      </c>
      <c r="AQ70" s="377">
        <v>0</v>
      </c>
      <c r="AR70" s="404">
        <v>1570</v>
      </c>
      <c r="AS70" s="377"/>
      <c r="AT70" s="377"/>
      <c r="AU70" s="377"/>
      <c r="AV70" s="404"/>
      <c r="AW70" s="416"/>
      <c r="AX70" s="416"/>
      <c r="AY70" s="405"/>
      <c r="AZ70" s="392">
        <v>2983558908</v>
      </c>
      <c r="BA70" s="382"/>
      <c r="BE70" s="344"/>
    </row>
    <row r="71" spans="1:60" s="65" customFormat="1">
      <c r="A71" s="180" t="s">
        <v>509</v>
      </c>
      <c r="B71" s="182" t="s">
        <v>504</v>
      </c>
      <c r="C71" s="181">
        <f>+FISCAL!I71</f>
        <v>3149.54</v>
      </c>
      <c r="D71" s="194">
        <v>0</v>
      </c>
      <c r="E71" s="225"/>
      <c r="F71" s="164"/>
      <c r="G71" s="195">
        <f t="shared" si="0"/>
        <v>3149.54</v>
      </c>
      <c r="H71" s="195">
        <f t="shared" si="1"/>
        <v>0</v>
      </c>
      <c r="I71" s="195">
        <f t="shared" si="2"/>
        <v>62.9908</v>
      </c>
      <c r="J71" s="195">
        <f t="shared" si="3"/>
        <v>236.21549999999999</v>
      </c>
      <c r="K71" s="195">
        <f>+FISCAL!M71</f>
        <v>0</v>
      </c>
      <c r="L71" s="195">
        <f t="shared" si="4"/>
        <v>3448.7462999999998</v>
      </c>
      <c r="M71" s="195">
        <f t="shared" si="5"/>
        <v>551.79940799999997</v>
      </c>
      <c r="N71" s="195">
        <f t="shared" si="6"/>
        <v>4000.5457079999996</v>
      </c>
      <c r="O71" s="164"/>
      <c r="P71" s="195">
        <f t="shared" si="7"/>
        <v>0</v>
      </c>
      <c r="Q71" s="195">
        <f t="shared" si="8"/>
        <v>0</v>
      </c>
      <c r="R71" s="195">
        <f t="shared" si="9"/>
        <v>0</v>
      </c>
      <c r="S71" s="65" t="b">
        <f t="shared" si="10"/>
        <v>1</v>
      </c>
      <c r="T71" s="379" t="s">
        <v>44</v>
      </c>
      <c r="U71" s="379" t="s">
        <v>504</v>
      </c>
      <c r="V71" s="379"/>
      <c r="W71" s="379"/>
      <c r="X71" s="379" t="s">
        <v>32</v>
      </c>
      <c r="Y71" s="409">
        <v>42696</v>
      </c>
      <c r="Z71" s="381">
        <v>1983.27</v>
      </c>
      <c r="AA71" s="381"/>
      <c r="AB71" s="381"/>
      <c r="AC71" s="403"/>
      <c r="AD71" s="404">
        <v>1983.27</v>
      </c>
      <c r="AE71" s="381"/>
      <c r="AF71" s="421"/>
      <c r="AG71" s="381"/>
      <c r="AH71" s="381"/>
      <c r="AI71" s="422"/>
      <c r="AJ71" s="422"/>
      <c r="AK71" s="381"/>
      <c r="AL71" s="377"/>
      <c r="AM71" s="377"/>
      <c r="AN71" s="379"/>
      <c r="AO71" s="419"/>
      <c r="AP71" s="404">
        <v>1983.27</v>
      </c>
      <c r="AQ71" s="377">
        <v>0</v>
      </c>
      <c r="AR71" s="404">
        <v>1983.27</v>
      </c>
      <c r="AS71" s="377"/>
      <c r="AT71" s="377"/>
      <c r="AU71" s="377"/>
      <c r="AV71" s="404"/>
      <c r="AW71" s="416"/>
      <c r="AX71" s="416"/>
      <c r="AY71" s="405"/>
      <c r="AZ71" s="392">
        <v>1501548794</v>
      </c>
      <c r="BA71" s="382"/>
      <c r="BE71" s="344"/>
    </row>
    <row r="72" spans="1:60" s="65" customFormat="1">
      <c r="A72" s="180" t="s">
        <v>327</v>
      </c>
      <c r="B72" s="226" t="s">
        <v>517</v>
      </c>
      <c r="C72" s="181">
        <f>+FISCAL!I72</f>
        <v>19336.5</v>
      </c>
      <c r="D72" s="194">
        <v>0</v>
      </c>
      <c r="E72" s="164"/>
      <c r="F72" s="164"/>
      <c r="G72" s="195">
        <f t="shared" si="0"/>
        <v>19336.5</v>
      </c>
      <c r="H72" s="195">
        <f t="shared" si="1"/>
        <v>0</v>
      </c>
      <c r="I72" s="195">
        <f t="shared" si="2"/>
        <v>386.73</v>
      </c>
      <c r="J72" s="195">
        <f t="shared" si="3"/>
        <v>1450.2375</v>
      </c>
      <c r="K72" s="195">
        <f>+FISCAL!M72</f>
        <v>0</v>
      </c>
      <c r="L72" s="195">
        <f t="shared" si="4"/>
        <v>21173.467499999999</v>
      </c>
      <c r="M72" s="195">
        <f t="shared" si="5"/>
        <v>3387.7547999999997</v>
      </c>
      <c r="N72" s="195">
        <f t="shared" si="6"/>
        <v>24561.222299999998</v>
      </c>
      <c r="O72" s="164"/>
      <c r="P72" s="195">
        <f t="shared" si="7"/>
        <v>0</v>
      </c>
      <c r="Q72" s="195">
        <f t="shared" si="8"/>
        <v>0</v>
      </c>
      <c r="R72" s="195">
        <f t="shared" si="9"/>
        <v>0</v>
      </c>
      <c r="S72" s="65" t="b">
        <f t="shared" si="10"/>
        <v>1</v>
      </c>
      <c r="T72" s="379" t="s">
        <v>31</v>
      </c>
      <c r="U72" s="379" t="s">
        <v>596</v>
      </c>
      <c r="V72" s="379"/>
      <c r="W72" s="379"/>
      <c r="X72" s="379" t="s">
        <v>33</v>
      </c>
      <c r="Y72" s="409">
        <v>42632</v>
      </c>
      <c r="Z72" s="381">
        <v>18309.810000000001</v>
      </c>
      <c r="AA72" s="381"/>
      <c r="AB72" s="381"/>
      <c r="AC72" s="403"/>
      <c r="AD72" s="404">
        <v>18309.810000000001</v>
      </c>
      <c r="AE72" s="381">
        <v>200</v>
      </c>
      <c r="AF72" s="421"/>
      <c r="AG72" s="381"/>
      <c r="AH72" s="381"/>
      <c r="AI72" s="422"/>
      <c r="AJ72" s="422"/>
      <c r="AK72" s="381"/>
      <c r="AL72" s="377"/>
      <c r="AM72" s="377"/>
      <c r="AN72" s="379"/>
      <c r="AO72" s="419"/>
      <c r="AP72" s="404">
        <v>18109.810000000001</v>
      </c>
      <c r="AQ72" s="377">
        <v>1830.9810000000002</v>
      </c>
      <c r="AR72" s="404">
        <v>16278.829000000002</v>
      </c>
      <c r="AS72" s="377"/>
      <c r="AT72" s="377"/>
      <c r="AU72" s="377"/>
      <c r="AV72" s="404"/>
      <c r="AW72" s="416"/>
      <c r="AX72" s="416"/>
      <c r="AY72" s="405"/>
      <c r="AZ72" s="392">
        <v>2856562434</v>
      </c>
      <c r="BA72" s="382"/>
      <c r="BE72" s="344"/>
    </row>
    <row r="73" spans="1:60" s="65" customFormat="1">
      <c r="A73" s="180"/>
      <c r="B73" s="204"/>
      <c r="C73" s="181"/>
      <c r="D73" s="194"/>
      <c r="E73" s="164"/>
      <c r="F73" s="164"/>
      <c r="G73" s="195"/>
      <c r="H73" s="195"/>
      <c r="I73" s="195"/>
      <c r="J73" s="195"/>
      <c r="K73" s="195"/>
      <c r="L73" s="195"/>
      <c r="M73" s="195"/>
      <c r="N73" s="195"/>
      <c r="O73" s="161"/>
      <c r="P73" s="195"/>
      <c r="Q73" s="195"/>
      <c r="R73" s="195"/>
      <c r="T73" s="370"/>
      <c r="U73" s="371"/>
      <c r="V73" s="371"/>
      <c r="W73" s="371"/>
      <c r="X73" s="371"/>
      <c r="Y73" s="371"/>
      <c r="Z73" s="372"/>
      <c r="AA73" s="372"/>
      <c r="AB73" s="372"/>
      <c r="AC73" s="372"/>
      <c r="AD73" s="373"/>
      <c r="AE73" s="372"/>
      <c r="AF73" s="372"/>
      <c r="AG73" s="372"/>
      <c r="AH73" s="372"/>
      <c r="AI73" s="372"/>
      <c r="AJ73" s="372"/>
      <c r="AK73" s="372"/>
      <c r="AL73" s="385"/>
      <c r="AM73" s="385"/>
      <c r="AN73" s="385"/>
      <c r="AO73" s="385"/>
      <c r="AP73" s="373"/>
      <c r="AQ73" s="385"/>
      <c r="AR73" s="373"/>
      <c r="AS73" s="385"/>
      <c r="AT73" s="385"/>
      <c r="AU73" s="385"/>
      <c r="AV73" s="373"/>
      <c r="AW73" s="397"/>
      <c r="AX73" s="397"/>
      <c r="AY73" s="367"/>
      <c r="AZ73" s="361"/>
      <c r="BA73" s="361"/>
      <c r="BE73" s="344"/>
    </row>
    <row r="74" spans="1:60" s="65" customFormat="1">
      <c r="A74" s="190" t="s">
        <v>331</v>
      </c>
      <c r="B74" s="207"/>
      <c r="C74" s="195"/>
      <c r="D74" s="195"/>
      <c r="E74" s="194"/>
      <c r="F74" s="164"/>
      <c r="G74" s="195"/>
      <c r="H74" s="195"/>
      <c r="I74" s="195"/>
      <c r="J74" s="195"/>
      <c r="K74" s="195"/>
      <c r="L74" s="195"/>
      <c r="M74" s="195"/>
      <c r="N74" s="195"/>
      <c r="O74" s="162"/>
      <c r="P74" s="195"/>
      <c r="Q74" s="195"/>
      <c r="R74" s="195"/>
      <c r="T74" s="345"/>
      <c r="U74" s="386" t="s">
        <v>1</v>
      </c>
      <c r="V74" s="386"/>
      <c r="W74" s="386"/>
      <c r="X74" s="386"/>
      <c r="Y74" s="386"/>
      <c r="Z74" s="387">
        <v>176734.94</v>
      </c>
      <c r="AA74" s="387">
        <v>0</v>
      </c>
      <c r="AB74" s="387">
        <v>0</v>
      </c>
      <c r="AC74" s="387">
        <v>0</v>
      </c>
      <c r="AD74" s="387">
        <v>172360.18999999997</v>
      </c>
      <c r="AE74" s="387">
        <v>3437.5</v>
      </c>
      <c r="AF74" s="387"/>
      <c r="AG74" s="387">
        <v>1099.6199999999994</v>
      </c>
      <c r="AH74" s="388">
        <v>1300</v>
      </c>
      <c r="AI74" s="388">
        <v>0</v>
      </c>
      <c r="AJ74" s="388">
        <v>0</v>
      </c>
      <c r="AK74" s="388">
        <v>0</v>
      </c>
      <c r="AL74" s="387">
        <v>257.3</v>
      </c>
      <c r="AM74" s="387">
        <v>0</v>
      </c>
      <c r="AN74" s="387">
        <v>0</v>
      </c>
      <c r="AO74" s="387">
        <v>8321.25</v>
      </c>
      <c r="AP74" s="387">
        <v>158444.51999999993</v>
      </c>
      <c r="AQ74" s="387">
        <v>14495.166000000001</v>
      </c>
      <c r="AR74" s="387">
        <v>143949.35399999996</v>
      </c>
      <c r="AS74" s="387">
        <v>1949.2299999999998</v>
      </c>
      <c r="AT74" s="387">
        <v>489.66000000000037</v>
      </c>
      <c r="AU74" s="387">
        <v>0</v>
      </c>
      <c r="AV74" s="387">
        <v>125881.26999999996</v>
      </c>
      <c r="AW74" s="398">
        <v>0</v>
      </c>
      <c r="AX74" s="398">
        <v>0</v>
      </c>
      <c r="AY74" s="389">
        <v>-85691.762999999992</v>
      </c>
      <c r="AZ74" s="374"/>
      <c r="BA74" s="374"/>
      <c r="BE74" s="344"/>
    </row>
    <row r="75" spans="1:60" s="65" customFormat="1" ht="15.75" thickBot="1">
      <c r="A75" s="190"/>
      <c r="B75" s="207"/>
      <c r="C75" s="191">
        <f>SUM(C11:C74)</f>
        <v>262729.40000000002</v>
      </c>
      <c r="D75" s="191">
        <f>SUM(D11:D74)</f>
        <v>0</v>
      </c>
      <c r="E75" s="194"/>
      <c r="F75" s="164"/>
      <c r="G75" s="191">
        <f t="shared" ref="G75:N75" si="11">SUM(G11:G74)</f>
        <v>262729.40000000002</v>
      </c>
      <c r="H75" s="191">
        <f t="shared" si="11"/>
        <v>0</v>
      </c>
      <c r="I75" s="191">
        <f t="shared" si="11"/>
        <v>5254.5880000000016</v>
      </c>
      <c r="J75" s="191">
        <f t="shared" si="11"/>
        <v>19704.704999999998</v>
      </c>
      <c r="K75" s="191">
        <f t="shared" si="11"/>
        <v>0</v>
      </c>
      <c r="L75" s="191">
        <f t="shared" si="11"/>
        <v>287688.69299999997</v>
      </c>
      <c r="M75" s="191">
        <f t="shared" si="11"/>
        <v>46030.190880000009</v>
      </c>
      <c r="N75" s="191">
        <f t="shared" si="11"/>
        <v>333718.88388000015</v>
      </c>
      <c r="O75" s="162"/>
      <c r="P75" s="191">
        <f>SUM(P11:P74)</f>
        <v>0</v>
      </c>
      <c r="Q75" s="191">
        <f>SUM(Q11:Q74)</f>
        <v>0</v>
      </c>
      <c r="R75" s="191">
        <f>SUM(R11:R74)</f>
        <v>0</v>
      </c>
      <c r="T75" s="345"/>
      <c r="U75" s="345"/>
      <c r="V75" s="345"/>
      <c r="W75" s="345"/>
      <c r="X75" s="345"/>
      <c r="Y75" s="345"/>
      <c r="Z75" s="345"/>
      <c r="AA75" s="345"/>
      <c r="AB75" s="345"/>
      <c r="AC75" s="345"/>
      <c r="AD75" s="345"/>
      <c r="AE75" s="345"/>
      <c r="AF75" s="345"/>
      <c r="AG75" s="345"/>
      <c r="AH75" s="345"/>
      <c r="AI75" s="345"/>
      <c r="AJ75" s="345"/>
      <c r="AK75" s="345"/>
      <c r="AL75" s="345"/>
      <c r="AM75" s="345"/>
      <c r="AN75" s="345"/>
      <c r="AO75" s="345"/>
      <c r="AP75" s="345"/>
      <c r="AQ75" s="345"/>
      <c r="AR75" s="345"/>
      <c r="AS75" s="345"/>
      <c r="AT75" s="345"/>
      <c r="AU75" s="345"/>
      <c r="AV75" s="358">
        <v>20141.003199999996</v>
      </c>
      <c r="AW75" s="345"/>
      <c r="AX75" s="345"/>
      <c r="AY75" s="345"/>
      <c r="AZ75" s="345"/>
      <c r="BA75" s="345"/>
      <c r="BB75" s="503" t="s">
        <v>116</v>
      </c>
      <c r="BC75" s="503" t="s">
        <v>115</v>
      </c>
      <c r="BE75" s="344"/>
    </row>
    <row r="76" spans="1:60" s="65" customFormat="1" ht="15.75" thickTop="1">
      <c r="A76" s="216" t="s">
        <v>332</v>
      </c>
      <c r="B76" s="208"/>
      <c r="C76" s="189"/>
      <c r="D76" s="195"/>
      <c r="E76" s="194"/>
      <c r="F76" s="164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T76" s="523" t="s">
        <v>146</v>
      </c>
      <c r="U76" s="524"/>
      <c r="V76" s="475"/>
      <c r="W76" s="379"/>
      <c r="X76" s="379"/>
      <c r="Y76" s="379"/>
      <c r="Z76" s="381"/>
      <c r="AA76" s="381"/>
      <c r="AB76" s="381"/>
      <c r="AC76" s="381"/>
      <c r="AD76" s="404"/>
      <c r="AE76" s="381"/>
      <c r="AF76" s="381"/>
      <c r="AG76" s="381"/>
      <c r="AH76" s="381"/>
      <c r="AI76" s="381"/>
      <c r="AJ76" s="381"/>
      <c r="AK76" s="381"/>
      <c r="AL76" s="381"/>
      <c r="AM76" s="381"/>
      <c r="AN76" s="381"/>
      <c r="AO76" s="381"/>
      <c r="AP76" s="404"/>
      <c r="AQ76" s="381"/>
      <c r="AR76" s="404"/>
      <c r="AS76" s="381"/>
      <c r="AT76" s="381"/>
      <c r="AU76" s="381"/>
      <c r="AV76" s="404">
        <v>146022.27319999997</v>
      </c>
      <c r="AW76" s="476"/>
      <c r="AX76" s="476"/>
      <c r="AY76" s="378"/>
      <c r="AZ76" s="379"/>
      <c r="BA76" s="379"/>
      <c r="BB76" s="504"/>
      <c r="BC76" s="504"/>
    </row>
    <row r="77" spans="1:60" s="246" customFormat="1">
      <c r="A77" s="229" t="s">
        <v>333</v>
      </c>
      <c r="B77" s="472" t="s">
        <v>334</v>
      </c>
      <c r="C77" s="258">
        <f>+FISCAL!I77</f>
        <v>2262.2379999999998</v>
      </c>
      <c r="D77" s="230">
        <v>0</v>
      </c>
      <c r="E77" s="230"/>
      <c r="F77" s="245"/>
      <c r="G77" s="231">
        <f>+C77</f>
        <v>2262.2379999999998</v>
      </c>
      <c r="H77" s="231">
        <f t="shared" ref="H77" si="12">-AC76</f>
        <v>0</v>
      </c>
      <c r="I77" s="231">
        <f>C77*0.02</f>
        <v>45.244759999999999</v>
      </c>
      <c r="J77" s="231">
        <f t="shared" ref="J77" si="13">+G77*7.5%</f>
        <v>169.66784999999999</v>
      </c>
      <c r="K77" s="195">
        <f>+FISCAL!M77</f>
        <v>110.85</v>
      </c>
      <c r="L77" s="231">
        <f>SUM(G77:K77)</f>
        <v>2588.0006099999996</v>
      </c>
      <c r="M77" s="231">
        <f t="shared" ref="M77" si="14">+L77*0.16</f>
        <v>414.08009759999993</v>
      </c>
      <c r="N77" s="231">
        <f t="shared" ref="N77" si="15">+L77+M77</f>
        <v>3002.0807075999996</v>
      </c>
      <c r="O77" s="245"/>
      <c r="P77" s="231">
        <f t="shared" ref="P77" si="16">+D77</f>
        <v>0</v>
      </c>
      <c r="Q77" s="231">
        <f t="shared" ref="Q77" si="17">+P77*0.16</f>
        <v>0</v>
      </c>
      <c r="R77" s="231">
        <f t="shared" ref="R77" si="18">+P77+Q77</f>
        <v>0</v>
      </c>
      <c r="S77" s="246" t="b">
        <f>B77=U77</f>
        <v>0</v>
      </c>
      <c r="T77" s="259" t="s">
        <v>47</v>
      </c>
      <c r="U77" s="259" t="s">
        <v>597</v>
      </c>
      <c r="V77" s="259"/>
      <c r="W77" s="259"/>
      <c r="X77" s="259" t="s">
        <v>184</v>
      </c>
      <c r="Y77" s="260">
        <v>41142</v>
      </c>
      <c r="Z77" s="261">
        <v>1594.3679999999999</v>
      </c>
      <c r="AA77" s="261"/>
      <c r="AB77" s="261"/>
      <c r="AC77" s="261"/>
      <c r="AD77" s="376">
        <v>1594.3679999999999</v>
      </c>
      <c r="AE77" s="261"/>
      <c r="AF77" s="262"/>
      <c r="AG77" s="261"/>
      <c r="AH77" s="261"/>
      <c r="AI77" s="263" t="s">
        <v>192</v>
      </c>
      <c r="AJ77" s="263" t="s">
        <v>192</v>
      </c>
      <c r="AK77" s="261"/>
      <c r="AL77" s="264"/>
      <c r="AM77" s="264"/>
      <c r="AN77" s="259"/>
      <c r="AO77" s="259"/>
      <c r="AP77" s="376">
        <v>1594.3679999999999</v>
      </c>
      <c r="AQ77" s="264">
        <v>79.718400000000003</v>
      </c>
      <c r="AR77" s="376">
        <v>1594.3679999999999</v>
      </c>
      <c r="AS77" s="264">
        <v>159.43680000000001</v>
      </c>
      <c r="AT77" s="264">
        <v>0</v>
      </c>
      <c r="AU77" s="264"/>
      <c r="AV77" s="376">
        <v>1753.8047999999999</v>
      </c>
      <c r="AW77" s="399"/>
      <c r="AX77" s="399"/>
      <c r="AY77" s="391"/>
      <c r="AZ77" s="259"/>
      <c r="BA77" s="259"/>
      <c r="BB77" s="247">
        <f>+FISCAL!I77*4.9%</f>
        <v>110.849662</v>
      </c>
      <c r="BC77" s="248">
        <f>+FISCAL!I77*1%</f>
        <v>22.62238</v>
      </c>
      <c r="BF77" s="229" t="s">
        <v>347</v>
      </c>
      <c r="BG77" s="247">
        <v>44.516353000000002</v>
      </c>
      <c r="BH77" s="248">
        <v>9.0849700000000002</v>
      </c>
    </row>
    <row r="78" spans="1:60" s="246" customFormat="1">
      <c r="A78" s="229" t="s">
        <v>335</v>
      </c>
      <c r="B78" s="472" t="s">
        <v>336</v>
      </c>
      <c r="C78" s="258">
        <f>+FISCAL!I78</f>
        <v>5860.7350000000006</v>
      </c>
      <c r="D78" s="230">
        <v>0</v>
      </c>
      <c r="E78" s="230"/>
      <c r="F78" s="245"/>
      <c r="G78" s="231">
        <f t="shared" ref="G78:G117" si="19">+C78</f>
        <v>5860.7350000000006</v>
      </c>
      <c r="H78" s="231">
        <f t="shared" ref="H78:H117" si="20">-AC77</f>
        <v>0</v>
      </c>
      <c r="I78" s="231">
        <f t="shared" ref="I78:I117" si="21">C78*0.02</f>
        <v>117.21470000000001</v>
      </c>
      <c r="J78" s="231">
        <f t="shared" ref="J78:J117" si="22">+G78*7.5%</f>
        <v>439.55512500000003</v>
      </c>
      <c r="K78" s="195">
        <f>+FISCAL!M78</f>
        <v>287.18</v>
      </c>
      <c r="L78" s="231">
        <f t="shared" ref="L78:L117" si="23">SUM(G78:K78)</f>
        <v>6704.6848250000012</v>
      </c>
      <c r="M78" s="231">
        <f t="shared" ref="M78:M117" si="24">+L78*0.16</f>
        <v>1072.7495720000002</v>
      </c>
      <c r="N78" s="231">
        <f t="shared" ref="N78:N117" si="25">+L78+M78</f>
        <v>7777.4343970000009</v>
      </c>
      <c r="O78" s="245"/>
      <c r="P78" s="231">
        <f t="shared" ref="P78:P117" si="26">+D78</f>
        <v>0</v>
      </c>
      <c r="Q78" s="231">
        <f t="shared" ref="Q78:Q117" si="27">+P78*0.16</f>
        <v>0</v>
      </c>
      <c r="R78" s="231">
        <f t="shared" ref="R78:R117" si="28">+P78+Q78</f>
        <v>0</v>
      </c>
      <c r="S78" s="246" t="b">
        <f t="shared" ref="S78:S117" si="29">B78=U78</f>
        <v>1</v>
      </c>
      <c r="T78" s="259" t="s">
        <v>47</v>
      </c>
      <c r="U78" s="259" t="s">
        <v>106</v>
      </c>
      <c r="V78" s="259"/>
      <c r="W78" s="259" t="s">
        <v>66</v>
      </c>
      <c r="X78" s="259" t="s">
        <v>184</v>
      </c>
      <c r="Y78" s="265">
        <v>41381</v>
      </c>
      <c r="Z78" s="261">
        <v>5237.3850000000002</v>
      </c>
      <c r="AA78" s="261"/>
      <c r="AB78" s="261"/>
      <c r="AC78" s="266"/>
      <c r="AD78" s="376">
        <v>5237.3850000000002</v>
      </c>
      <c r="AE78" s="261"/>
      <c r="AF78" s="262"/>
      <c r="AG78" s="261"/>
      <c r="AH78" s="261">
        <v>0</v>
      </c>
      <c r="AI78" s="263" t="s">
        <v>192</v>
      </c>
      <c r="AJ78" s="263" t="s">
        <v>192</v>
      </c>
      <c r="AK78" s="261"/>
      <c r="AL78" s="264"/>
      <c r="AM78" s="264"/>
      <c r="AN78" s="259"/>
      <c r="AO78" s="259">
        <v>0</v>
      </c>
      <c r="AP78" s="376">
        <v>5237.3850000000002</v>
      </c>
      <c r="AQ78" s="264">
        <v>523.73850000000004</v>
      </c>
      <c r="AR78" s="376">
        <v>4713.6464999999998</v>
      </c>
      <c r="AS78" s="264">
        <v>0</v>
      </c>
      <c r="AT78" s="264">
        <v>10.23</v>
      </c>
      <c r="AU78" s="264" t="s">
        <v>192</v>
      </c>
      <c r="AV78" s="376" t="e">
        <v>#VALUE!</v>
      </c>
      <c r="AW78" s="267"/>
      <c r="AX78" s="268"/>
      <c r="AY78" s="269">
        <v>-4713.6464999999998</v>
      </c>
      <c r="AZ78" s="259"/>
      <c r="BA78" s="259"/>
      <c r="BB78" s="247">
        <f>+FISCAL!I78*4.9%</f>
        <v>287.17601500000006</v>
      </c>
      <c r="BC78" s="248">
        <f>+FISCAL!I78*1%</f>
        <v>58.607350000000004</v>
      </c>
      <c r="BF78" s="229" t="s">
        <v>364</v>
      </c>
      <c r="BG78" s="247">
        <v>71.186905999999993</v>
      </c>
      <c r="BH78" s="248">
        <v>14.527939999999999</v>
      </c>
    </row>
    <row r="79" spans="1:60" s="246" customFormat="1">
      <c r="A79" s="229" t="s">
        <v>341</v>
      </c>
      <c r="B79" s="472" t="s">
        <v>342</v>
      </c>
      <c r="C79" s="258">
        <f>+FISCAL!I79</f>
        <v>2803.3910000000001</v>
      </c>
      <c r="D79" s="230">
        <v>0</v>
      </c>
      <c r="E79" s="230"/>
      <c r="F79" s="245"/>
      <c r="G79" s="231">
        <f t="shared" si="19"/>
        <v>2803.3910000000001</v>
      </c>
      <c r="H79" s="231">
        <f t="shared" si="20"/>
        <v>0</v>
      </c>
      <c r="I79" s="231">
        <f t="shared" si="21"/>
        <v>56.067820000000005</v>
      </c>
      <c r="J79" s="231">
        <f t="shared" si="22"/>
        <v>210.25432499999999</v>
      </c>
      <c r="K79" s="195">
        <f>+FISCAL!M79</f>
        <v>137.37</v>
      </c>
      <c r="L79" s="231">
        <f t="shared" si="23"/>
        <v>3207.0831450000001</v>
      </c>
      <c r="M79" s="231">
        <f t="shared" si="24"/>
        <v>513.1333032</v>
      </c>
      <c r="N79" s="231">
        <f t="shared" si="25"/>
        <v>3720.2164481999998</v>
      </c>
      <c r="O79" s="245"/>
      <c r="P79" s="231">
        <f t="shared" si="26"/>
        <v>0</v>
      </c>
      <c r="Q79" s="231">
        <f t="shared" si="27"/>
        <v>0</v>
      </c>
      <c r="R79" s="231">
        <f t="shared" si="28"/>
        <v>0</v>
      </c>
      <c r="S79" s="246" t="b">
        <f t="shared" si="29"/>
        <v>1</v>
      </c>
      <c r="T79" s="259" t="s">
        <v>47</v>
      </c>
      <c r="U79" s="259" t="s">
        <v>161</v>
      </c>
      <c r="V79" s="259"/>
      <c r="W79" s="259" t="s">
        <v>67</v>
      </c>
      <c r="X79" s="259" t="s">
        <v>184</v>
      </c>
      <c r="Y79" s="265">
        <v>41740</v>
      </c>
      <c r="Z79" s="261">
        <v>2283.931</v>
      </c>
      <c r="AA79" s="261"/>
      <c r="AB79" s="261"/>
      <c r="AC79" s="266"/>
      <c r="AD79" s="376">
        <v>2283.931</v>
      </c>
      <c r="AE79" s="261"/>
      <c r="AF79" s="262">
        <v>1</v>
      </c>
      <c r="AG79" s="261"/>
      <c r="AH79" s="261">
        <v>300</v>
      </c>
      <c r="AI79" s="263" t="s">
        <v>192</v>
      </c>
      <c r="AJ79" s="263" t="s">
        <v>192</v>
      </c>
      <c r="AK79" s="261"/>
      <c r="AL79" s="264"/>
      <c r="AM79" s="264"/>
      <c r="AN79" s="259"/>
      <c r="AO79" s="259">
        <v>0</v>
      </c>
      <c r="AP79" s="376">
        <v>1982.931</v>
      </c>
      <c r="AQ79" s="264">
        <v>228.3931</v>
      </c>
      <c r="AR79" s="376">
        <v>1754.5379</v>
      </c>
      <c r="AS79" s="264">
        <v>0</v>
      </c>
      <c r="AT79" s="264">
        <v>10.23</v>
      </c>
      <c r="AU79" s="264" t="s">
        <v>192</v>
      </c>
      <c r="AV79" s="376" t="e">
        <v>#VALUE!</v>
      </c>
      <c r="AW79" s="267"/>
      <c r="AX79" s="268"/>
      <c r="AY79" s="269">
        <v>-1754.5379</v>
      </c>
      <c r="AZ79" s="259"/>
      <c r="BA79" s="259"/>
      <c r="BB79" s="247">
        <f>+FISCAL!I79*4.9%</f>
        <v>137.36615900000001</v>
      </c>
      <c r="BC79" s="248">
        <f>+FISCAL!I79*1%</f>
        <v>28.033910000000002</v>
      </c>
      <c r="BF79" s="229" t="s">
        <v>372</v>
      </c>
      <c r="BG79" s="247">
        <v>77.038976000000005</v>
      </c>
      <c r="BH79" s="248">
        <v>15.722239999999999</v>
      </c>
    </row>
    <row r="80" spans="1:60" s="65" customFormat="1">
      <c r="A80" s="477" t="s">
        <v>535</v>
      </c>
      <c r="B80" s="182" t="s">
        <v>530</v>
      </c>
      <c r="C80" s="181">
        <f>+FISCAL!I80</f>
        <v>1199.94</v>
      </c>
      <c r="D80" s="194">
        <v>0</v>
      </c>
      <c r="E80" s="194"/>
      <c r="F80" s="164"/>
      <c r="G80" s="195">
        <f t="shared" si="19"/>
        <v>1199.94</v>
      </c>
      <c r="H80" s="195">
        <f t="shared" si="20"/>
        <v>0</v>
      </c>
      <c r="I80" s="195">
        <f t="shared" si="21"/>
        <v>23.998800000000003</v>
      </c>
      <c r="J80" s="195">
        <f t="shared" si="22"/>
        <v>89.995500000000007</v>
      </c>
      <c r="K80" s="195">
        <f>+FISCAL!M80</f>
        <v>0</v>
      </c>
      <c r="L80" s="195">
        <f t="shared" si="23"/>
        <v>1313.9343000000001</v>
      </c>
      <c r="M80" s="195">
        <f t="shared" si="24"/>
        <v>210.22948800000003</v>
      </c>
      <c r="N80" s="195">
        <f t="shared" si="25"/>
        <v>1524.1637880000001</v>
      </c>
      <c r="O80" s="164"/>
      <c r="P80" s="195">
        <f t="shared" si="26"/>
        <v>0</v>
      </c>
      <c r="Q80" s="195">
        <f t="shared" si="27"/>
        <v>0</v>
      </c>
      <c r="R80" s="195">
        <f t="shared" si="28"/>
        <v>0</v>
      </c>
      <c r="S80" s="65" t="b">
        <f t="shared" si="29"/>
        <v>1</v>
      </c>
      <c r="T80" s="379" t="s">
        <v>45</v>
      </c>
      <c r="U80" s="379" t="s">
        <v>530</v>
      </c>
      <c r="V80" s="379"/>
      <c r="W80" s="379"/>
      <c r="X80" s="379" t="s">
        <v>180</v>
      </c>
      <c r="Y80" s="409">
        <v>42718</v>
      </c>
      <c r="Z80" s="381"/>
      <c r="AA80" s="381"/>
      <c r="AB80" s="381"/>
      <c r="AC80" s="403"/>
      <c r="AD80" s="404"/>
      <c r="AE80" s="381"/>
      <c r="AF80" s="421"/>
      <c r="AG80" s="381"/>
      <c r="AH80" s="381"/>
      <c r="AI80" s="422"/>
      <c r="AJ80" s="422"/>
      <c r="AK80" s="381"/>
      <c r="AL80" s="377"/>
      <c r="AM80" s="377"/>
      <c r="AN80" s="379"/>
      <c r="AO80" s="379"/>
      <c r="AP80" s="404"/>
      <c r="AQ80" s="377"/>
      <c r="AR80" s="404"/>
      <c r="AS80" s="377"/>
      <c r="AT80" s="377"/>
      <c r="AU80" s="377"/>
      <c r="AV80" s="404"/>
      <c r="AW80" s="410"/>
      <c r="AX80" s="411"/>
      <c r="AY80" s="405"/>
      <c r="AZ80" s="379" t="s">
        <v>529</v>
      </c>
      <c r="BA80" s="379"/>
      <c r="BB80" s="227"/>
      <c r="BC80" s="210"/>
      <c r="BF80" s="229" t="s">
        <v>394</v>
      </c>
      <c r="BG80" s="247">
        <v>82.787214999999989</v>
      </c>
      <c r="BH80" s="248">
        <v>16.895350000000001</v>
      </c>
    </row>
    <row r="81" spans="1:60" s="246" customFormat="1">
      <c r="A81" s="229" t="s">
        <v>345</v>
      </c>
      <c r="B81" s="472" t="s">
        <v>346</v>
      </c>
      <c r="C81" s="258">
        <f>+FISCAL!I81</f>
        <v>8097.1079999999993</v>
      </c>
      <c r="D81" s="230">
        <v>0</v>
      </c>
      <c r="E81" s="230"/>
      <c r="F81" s="245"/>
      <c r="G81" s="231">
        <f t="shared" si="19"/>
        <v>8097.1079999999993</v>
      </c>
      <c r="H81" s="231">
        <f t="shared" si="20"/>
        <v>0</v>
      </c>
      <c r="I81" s="231">
        <f t="shared" si="21"/>
        <v>161.94216</v>
      </c>
      <c r="J81" s="231">
        <f t="shared" si="22"/>
        <v>607.28309999999988</v>
      </c>
      <c r="K81" s="195">
        <f>+FISCAL!M81</f>
        <v>396.76</v>
      </c>
      <c r="L81" s="231">
        <f t="shared" si="23"/>
        <v>9263.0932599999996</v>
      </c>
      <c r="M81" s="231">
        <f t="shared" si="24"/>
        <v>1482.0949215999999</v>
      </c>
      <c r="N81" s="231">
        <f t="shared" si="25"/>
        <v>10745.188181599999</v>
      </c>
      <c r="O81" s="245"/>
      <c r="P81" s="231">
        <f t="shared" si="26"/>
        <v>0</v>
      </c>
      <c r="Q81" s="231">
        <f t="shared" si="27"/>
        <v>0</v>
      </c>
      <c r="R81" s="231">
        <f t="shared" si="28"/>
        <v>0</v>
      </c>
      <c r="S81" s="246" t="b">
        <f t="shared" si="29"/>
        <v>1</v>
      </c>
      <c r="T81" s="259" t="s">
        <v>47</v>
      </c>
      <c r="U81" s="259" t="s">
        <v>107</v>
      </c>
      <c r="V81" s="259"/>
      <c r="W81" s="259" t="s">
        <v>68</v>
      </c>
      <c r="X81" s="259" t="s">
        <v>99</v>
      </c>
      <c r="Y81" s="265">
        <v>41227</v>
      </c>
      <c r="Z81" s="261">
        <v>7536.8279999999995</v>
      </c>
      <c r="AA81" s="261"/>
      <c r="AB81" s="261"/>
      <c r="AC81" s="266"/>
      <c r="AD81" s="376">
        <v>7536.8279999999995</v>
      </c>
      <c r="AE81" s="261"/>
      <c r="AF81" s="262"/>
      <c r="AG81" s="261"/>
      <c r="AH81" s="261">
        <v>700</v>
      </c>
      <c r="AI81" s="263" t="s">
        <v>192</v>
      </c>
      <c r="AJ81" s="263" t="s">
        <v>192</v>
      </c>
      <c r="AK81" s="261"/>
      <c r="AL81" s="264"/>
      <c r="AM81" s="264"/>
      <c r="AN81" s="259"/>
      <c r="AO81" s="259">
        <v>0</v>
      </c>
      <c r="AP81" s="376">
        <v>6836.8279999999995</v>
      </c>
      <c r="AQ81" s="264">
        <v>753.68280000000004</v>
      </c>
      <c r="AR81" s="376">
        <v>6083.145199999999</v>
      </c>
      <c r="AS81" s="264">
        <v>0</v>
      </c>
      <c r="AT81" s="264">
        <v>10.23</v>
      </c>
      <c r="AU81" s="264" t="s">
        <v>192</v>
      </c>
      <c r="AV81" s="376" t="e">
        <v>#VALUE!</v>
      </c>
      <c r="AW81" s="267"/>
      <c r="AX81" s="267"/>
      <c r="AY81" s="269">
        <v>-6083.145199999999</v>
      </c>
      <c r="AZ81" s="259"/>
      <c r="BA81" s="270"/>
      <c r="BB81" s="247">
        <f>+FISCAL!I81*4.9%</f>
        <v>396.75829199999998</v>
      </c>
      <c r="BC81" s="248">
        <f>+FISCAL!I81*1%</f>
        <v>80.971080000000001</v>
      </c>
      <c r="BF81" s="229" t="s">
        <v>366</v>
      </c>
      <c r="BG81" s="247">
        <v>91.279160000000005</v>
      </c>
      <c r="BH81" s="248">
        <v>18.628399999999999</v>
      </c>
    </row>
    <row r="82" spans="1:60" s="246" customFormat="1">
      <c r="A82" s="229" t="s">
        <v>347</v>
      </c>
      <c r="B82" s="472" t="s">
        <v>348</v>
      </c>
      <c r="C82" s="258">
        <f>+FISCAL!I82</f>
        <v>908.49699999999996</v>
      </c>
      <c r="D82" s="230">
        <v>0</v>
      </c>
      <c r="E82" s="230"/>
      <c r="F82" s="245"/>
      <c r="G82" s="231">
        <f t="shared" si="19"/>
        <v>908.49699999999996</v>
      </c>
      <c r="H82" s="231">
        <f t="shared" si="20"/>
        <v>0</v>
      </c>
      <c r="I82" s="231">
        <f t="shared" si="21"/>
        <v>18.16994</v>
      </c>
      <c r="J82" s="231">
        <f t="shared" si="22"/>
        <v>68.137274999999988</v>
      </c>
      <c r="K82" s="195">
        <f>+FISCAL!M82</f>
        <v>44.52</v>
      </c>
      <c r="L82" s="231">
        <f t="shared" si="23"/>
        <v>1039.3242149999999</v>
      </c>
      <c r="M82" s="231">
        <f t="shared" si="24"/>
        <v>166.29187439999998</v>
      </c>
      <c r="N82" s="231">
        <f t="shared" si="25"/>
        <v>1205.6160894</v>
      </c>
      <c r="O82" s="245"/>
      <c r="P82" s="231">
        <f t="shared" si="26"/>
        <v>0</v>
      </c>
      <c r="Q82" s="231">
        <f t="shared" si="27"/>
        <v>0</v>
      </c>
      <c r="R82" s="231">
        <f t="shared" si="28"/>
        <v>0</v>
      </c>
      <c r="S82" s="246" t="b">
        <f t="shared" si="29"/>
        <v>1</v>
      </c>
      <c r="T82" s="259" t="s">
        <v>47</v>
      </c>
      <c r="U82" s="259" t="s">
        <v>141</v>
      </c>
      <c r="V82" s="259"/>
      <c r="W82" s="259" t="s">
        <v>69</v>
      </c>
      <c r="X82" s="259" t="s">
        <v>531</v>
      </c>
      <c r="Y82" s="265">
        <v>42242</v>
      </c>
      <c r="Z82" s="261">
        <v>441.59699999999998</v>
      </c>
      <c r="AA82" s="261"/>
      <c r="AB82" s="261"/>
      <c r="AC82" s="266"/>
      <c r="AD82" s="376">
        <v>441.59699999999998</v>
      </c>
      <c r="AE82" s="261"/>
      <c r="AF82" s="262">
        <v>1</v>
      </c>
      <c r="AG82" s="261"/>
      <c r="AH82" s="261">
        <v>0</v>
      </c>
      <c r="AI82" s="263" t="s">
        <v>192</v>
      </c>
      <c r="AJ82" s="263" t="s">
        <v>192</v>
      </c>
      <c r="AK82" s="261"/>
      <c r="AL82" s="264"/>
      <c r="AM82" s="264"/>
      <c r="AN82" s="259"/>
      <c r="AO82" s="259">
        <v>0</v>
      </c>
      <c r="AP82" s="376">
        <v>440.59699999999998</v>
      </c>
      <c r="AQ82" s="264">
        <v>0</v>
      </c>
      <c r="AR82" s="376">
        <v>440.59699999999998</v>
      </c>
      <c r="AS82" s="264">
        <v>44.159700000000001</v>
      </c>
      <c r="AT82" s="264">
        <v>10.23</v>
      </c>
      <c r="AU82" s="264" t="s">
        <v>192</v>
      </c>
      <c r="AV82" s="376" t="e">
        <v>#VALUE!</v>
      </c>
      <c r="AW82" s="267"/>
      <c r="AX82" s="268"/>
      <c r="AY82" s="269">
        <v>-440.59699999999998</v>
      </c>
      <c r="AZ82" s="259"/>
      <c r="BA82" s="259"/>
      <c r="BB82" s="247">
        <f>+FISCAL!I82*4.9%</f>
        <v>44.516353000000002</v>
      </c>
      <c r="BC82" s="248">
        <f>+FISCAL!I82*1%</f>
        <v>9.0849700000000002</v>
      </c>
      <c r="BD82" s="478"/>
      <c r="BE82" s="478"/>
      <c r="BF82" s="229" t="s">
        <v>368</v>
      </c>
      <c r="BG82" s="247">
        <v>94.647517999999991</v>
      </c>
      <c r="BH82" s="248">
        <v>19.315819999999999</v>
      </c>
    </row>
    <row r="83" spans="1:60" s="319" customFormat="1">
      <c r="A83" s="204" t="s">
        <v>353</v>
      </c>
      <c r="B83" s="204" t="s">
        <v>354</v>
      </c>
      <c r="C83" s="181">
        <f>+FISCAL!I83</f>
        <v>1255.8800000000001</v>
      </c>
      <c r="D83" s="194">
        <v>0</v>
      </c>
      <c r="E83" s="194"/>
      <c r="F83" s="164"/>
      <c r="G83" s="195">
        <f t="shared" si="19"/>
        <v>1255.8800000000001</v>
      </c>
      <c r="H83" s="195">
        <f t="shared" si="20"/>
        <v>0</v>
      </c>
      <c r="I83" s="195">
        <f t="shared" si="21"/>
        <v>25.117600000000003</v>
      </c>
      <c r="J83" s="195">
        <f t="shared" si="22"/>
        <v>94.191000000000003</v>
      </c>
      <c r="K83" s="195">
        <f>+FISCAL!M83</f>
        <v>0</v>
      </c>
      <c r="L83" s="195">
        <f t="shared" si="23"/>
        <v>1375.1886000000002</v>
      </c>
      <c r="M83" s="195">
        <f t="shared" si="24"/>
        <v>220.03017600000004</v>
      </c>
      <c r="N83" s="195">
        <f t="shared" si="25"/>
        <v>1595.2187760000002</v>
      </c>
      <c r="O83" s="164"/>
      <c r="P83" s="195">
        <f t="shared" si="26"/>
        <v>0</v>
      </c>
      <c r="Q83" s="195">
        <f t="shared" si="27"/>
        <v>0</v>
      </c>
      <c r="R83" s="195">
        <f t="shared" si="28"/>
        <v>0</v>
      </c>
      <c r="S83" s="65" t="b">
        <f t="shared" si="29"/>
        <v>1</v>
      </c>
      <c r="T83" s="379" t="s">
        <v>45</v>
      </c>
      <c r="U83" s="379" t="s">
        <v>157</v>
      </c>
      <c r="V83" s="379"/>
      <c r="W83" s="379" t="s">
        <v>59</v>
      </c>
      <c r="X83" s="379" t="s">
        <v>180</v>
      </c>
      <c r="Y83" s="409">
        <v>42338</v>
      </c>
      <c r="Z83" s="381">
        <v>516.67999999999995</v>
      </c>
      <c r="AA83" s="381"/>
      <c r="AB83" s="381"/>
      <c r="AC83" s="403"/>
      <c r="AD83" s="404">
        <v>516.67999999999995</v>
      </c>
      <c r="AE83" s="381"/>
      <c r="AF83" s="421"/>
      <c r="AG83" s="381"/>
      <c r="AH83" s="381">
        <v>0</v>
      </c>
      <c r="AI83" s="422"/>
      <c r="AJ83" s="422"/>
      <c r="AK83" s="381"/>
      <c r="AL83" s="377"/>
      <c r="AM83" s="377"/>
      <c r="AN83" s="379"/>
      <c r="AO83" s="379">
        <v>0</v>
      </c>
      <c r="AP83" s="404">
        <v>516.67999999999995</v>
      </c>
      <c r="AQ83" s="377">
        <v>0</v>
      </c>
      <c r="AR83" s="404">
        <v>516.67999999999995</v>
      </c>
      <c r="AS83" s="377">
        <v>51.667999999999999</v>
      </c>
      <c r="AT83" s="377">
        <v>10.23</v>
      </c>
      <c r="AU83" s="377">
        <v>0</v>
      </c>
      <c r="AV83" s="404">
        <v>578.57799999999997</v>
      </c>
      <c r="AW83" s="410"/>
      <c r="AX83" s="411"/>
      <c r="AY83" s="405">
        <v>-516.67999999999995</v>
      </c>
      <c r="AZ83" s="379"/>
      <c r="BA83" s="382"/>
      <c r="BB83" s="227"/>
      <c r="BC83" s="210"/>
      <c r="BD83" s="65"/>
      <c r="BE83" s="65"/>
      <c r="BF83" s="229" t="s">
        <v>355</v>
      </c>
      <c r="BG83" s="247">
        <v>94.795939000000004</v>
      </c>
      <c r="BH83" s="248">
        <v>19.346109999999999</v>
      </c>
    </row>
    <row r="84" spans="1:60" s="65" customFormat="1">
      <c r="A84" s="316" t="s">
        <v>546</v>
      </c>
      <c r="B84" s="461" t="s">
        <v>543</v>
      </c>
      <c r="C84" s="181">
        <f>+FISCAL!I84</f>
        <v>1199.94</v>
      </c>
      <c r="D84" s="317">
        <v>0</v>
      </c>
      <c r="E84" s="317"/>
      <c r="F84" s="318"/>
      <c r="G84" s="195">
        <f t="shared" si="19"/>
        <v>1199.94</v>
      </c>
      <c r="H84" s="195">
        <f t="shared" si="20"/>
        <v>0</v>
      </c>
      <c r="I84" s="195">
        <f t="shared" si="21"/>
        <v>23.998800000000003</v>
      </c>
      <c r="J84" s="195">
        <f t="shared" si="22"/>
        <v>89.995500000000007</v>
      </c>
      <c r="K84" s="195">
        <f>+FISCAL!M84</f>
        <v>0</v>
      </c>
      <c r="L84" s="195">
        <f t="shared" si="23"/>
        <v>1313.9343000000001</v>
      </c>
      <c r="M84" s="195">
        <f t="shared" si="24"/>
        <v>210.22948800000003</v>
      </c>
      <c r="N84" s="195">
        <f t="shared" si="25"/>
        <v>1524.1637880000001</v>
      </c>
      <c r="O84" s="318"/>
      <c r="P84" s="195">
        <f t="shared" si="26"/>
        <v>0</v>
      </c>
      <c r="Q84" s="195">
        <f t="shared" si="27"/>
        <v>0</v>
      </c>
      <c r="R84" s="195">
        <f t="shared" si="28"/>
        <v>0</v>
      </c>
      <c r="S84" s="65" t="b">
        <f t="shared" si="29"/>
        <v>1</v>
      </c>
      <c r="T84" s="379" t="s">
        <v>45</v>
      </c>
      <c r="U84" s="379" t="s">
        <v>543</v>
      </c>
      <c r="V84" s="379"/>
      <c r="W84" s="379"/>
      <c r="X84" s="379" t="s">
        <v>180</v>
      </c>
      <c r="Y84" s="409">
        <v>42734</v>
      </c>
      <c r="Z84" s="381"/>
      <c r="AA84" s="381"/>
      <c r="AB84" s="381"/>
      <c r="AC84" s="403"/>
      <c r="AD84" s="404">
        <v>0</v>
      </c>
      <c r="AE84" s="381"/>
      <c r="AF84" s="421"/>
      <c r="AG84" s="381"/>
      <c r="AH84" s="381"/>
      <c r="AI84" s="422"/>
      <c r="AJ84" s="422"/>
      <c r="AK84" s="381"/>
      <c r="AL84" s="377"/>
      <c r="AM84" s="377"/>
      <c r="AN84" s="379"/>
      <c r="AO84" s="379"/>
      <c r="AP84" s="404">
        <v>0</v>
      </c>
      <c r="AQ84" s="377">
        <v>0</v>
      </c>
      <c r="AR84" s="404">
        <v>0</v>
      </c>
      <c r="AS84" s="377"/>
      <c r="AT84" s="377"/>
      <c r="AU84" s="377"/>
      <c r="AV84" s="404"/>
      <c r="AW84" s="410"/>
      <c r="AX84" s="411"/>
      <c r="AY84" s="405"/>
      <c r="AZ84" s="379">
        <v>1281261401</v>
      </c>
      <c r="BA84" s="484" t="s">
        <v>598</v>
      </c>
      <c r="BB84" s="227">
        <v>925.25</v>
      </c>
      <c r="BC84" s="210"/>
      <c r="BF84" s="229" t="s">
        <v>376</v>
      </c>
      <c r="BG84" s="247">
        <v>99.362150999999997</v>
      </c>
      <c r="BH84" s="248">
        <v>20.277989999999999</v>
      </c>
    </row>
    <row r="85" spans="1:60" s="65" customFormat="1">
      <c r="A85" s="180" t="s">
        <v>497</v>
      </c>
      <c r="B85" s="204" t="s">
        <v>493</v>
      </c>
      <c r="C85" s="181">
        <f>+FISCAL!I85</f>
        <v>2442.0520000000001</v>
      </c>
      <c r="D85" s="194">
        <v>0</v>
      </c>
      <c r="E85" s="194"/>
      <c r="F85" s="164"/>
      <c r="G85" s="195">
        <f t="shared" si="19"/>
        <v>2442.0520000000001</v>
      </c>
      <c r="H85" s="195">
        <f t="shared" si="20"/>
        <v>0</v>
      </c>
      <c r="I85" s="195">
        <f t="shared" si="21"/>
        <v>48.841040000000007</v>
      </c>
      <c r="J85" s="195">
        <f t="shared" si="22"/>
        <v>183.15389999999999</v>
      </c>
      <c r="K85" s="195">
        <f>+FISCAL!M85</f>
        <v>0</v>
      </c>
      <c r="L85" s="195">
        <f t="shared" si="23"/>
        <v>2674.0469399999997</v>
      </c>
      <c r="M85" s="195">
        <f t="shared" si="24"/>
        <v>427.84751039999998</v>
      </c>
      <c r="N85" s="195">
        <f t="shared" si="25"/>
        <v>3101.8944503999996</v>
      </c>
      <c r="O85" s="164"/>
      <c r="P85" s="195">
        <f t="shared" si="26"/>
        <v>0</v>
      </c>
      <c r="Q85" s="195">
        <f t="shared" si="27"/>
        <v>0</v>
      </c>
      <c r="R85" s="195">
        <f t="shared" si="28"/>
        <v>0</v>
      </c>
      <c r="S85" s="65" t="b">
        <f t="shared" si="29"/>
        <v>1</v>
      </c>
      <c r="T85" s="379" t="s">
        <v>45</v>
      </c>
      <c r="U85" s="379" t="s">
        <v>493</v>
      </c>
      <c r="V85" s="379"/>
      <c r="W85" s="379"/>
      <c r="X85" s="379" t="s">
        <v>95</v>
      </c>
      <c r="Y85" s="409">
        <v>42681</v>
      </c>
      <c r="Z85" s="381">
        <v>1826.2320000000002</v>
      </c>
      <c r="AA85" s="381"/>
      <c r="AB85" s="381"/>
      <c r="AC85" s="403"/>
      <c r="AD85" s="404">
        <v>1826.2320000000002</v>
      </c>
      <c r="AE85" s="381"/>
      <c r="AF85" s="421">
        <v>1</v>
      </c>
      <c r="AG85" s="381"/>
      <c r="AH85" s="381"/>
      <c r="AI85" s="422"/>
      <c r="AJ85" s="422"/>
      <c r="AK85" s="381"/>
      <c r="AL85" s="377"/>
      <c r="AM85" s="377"/>
      <c r="AN85" s="379"/>
      <c r="AO85" s="379"/>
      <c r="AP85" s="404">
        <v>1825.2320000000002</v>
      </c>
      <c r="AQ85" s="377">
        <v>0</v>
      </c>
      <c r="AR85" s="404">
        <v>1825.2320000000002</v>
      </c>
      <c r="AS85" s="377"/>
      <c r="AT85" s="377"/>
      <c r="AU85" s="377"/>
      <c r="AV85" s="404"/>
      <c r="AW85" s="410"/>
      <c r="AX85" s="411"/>
      <c r="AY85" s="405"/>
      <c r="AZ85" s="379">
        <v>1500026042</v>
      </c>
      <c r="BA85" s="382"/>
      <c r="BB85" s="227"/>
      <c r="BC85" s="210"/>
      <c r="BF85" s="229" t="s">
        <v>333</v>
      </c>
      <c r="BG85" s="247">
        <v>110.849662</v>
      </c>
      <c r="BH85" s="248">
        <v>22.62238</v>
      </c>
    </row>
    <row r="86" spans="1:60" s="246" customFormat="1">
      <c r="A86" s="229" t="s">
        <v>355</v>
      </c>
      <c r="B86" s="472" t="s">
        <v>356</v>
      </c>
      <c r="C86" s="258">
        <f>+FISCAL!I86</f>
        <v>1934.6109999999999</v>
      </c>
      <c r="D86" s="230">
        <v>0</v>
      </c>
      <c r="E86" s="230"/>
      <c r="F86" s="245"/>
      <c r="G86" s="231">
        <f t="shared" si="19"/>
        <v>1934.6109999999999</v>
      </c>
      <c r="H86" s="231">
        <f t="shared" si="20"/>
        <v>0</v>
      </c>
      <c r="I86" s="231">
        <f t="shared" si="21"/>
        <v>38.692219999999999</v>
      </c>
      <c r="J86" s="231">
        <f t="shared" si="22"/>
        <v>145.09582499999999</v>
      </c>
      <c r="K86" s="195">
        <f>+FISCAL!M86</f>
        <v>94.8</v>
      </c>
      <c r="L86" s="231">
        <f t="shared" si="23"/>
        <v>2213.1990449999998</v>
      </c>
      <c r="M86" s="231">
        <f t="shared" si="24"/>
        <v>354.1118472</v>
      </c>
      <c r="N86" s="231">
        <f t="shared" si="25"/>
        <v>2567.3108921999997</v>
      </c>
      <c r="O86" s="245"/>
      <c r="P86" s="231">
        <f t="shared" si="26"/>
        <v>0</v>
      </c>
      <c r="Q86" s="231">
        <f t="shared" si="27"/>
        <v>0</v>
      </c>
      <c r="R86" s="231">
        <f t="shared" si="28"/>
        <v>0</v>
      </c>
      <c r="S86" s="246" t="b">
        <f t="shared" si="29"/>
        <v>1</v>
      </c>
      <c r="T86" s="259" t="s">
        <v>47</v>
      </c>
      <c r="U86" s="259" t="s">
        <v>166</v>
      </c>
      <c r="V86" s="259"/>
      <c r="W86" s="259" t="s">
        <v>70</v>
      </c>
      <c r="X86" s="259" t="s">
        <v>184</v>
      </c>
      <c r="Y86" s="265">
        <v>41227</v>
      </c>
      <c r="Z86" s="261">
        <v>1311.261</v>
      </c>
      <c r="AA86" s="261"/>
      <c r="AB86" s="261"/>
      <c r="AC86" s="266"/>
      <c r="AD86" s="376">
        <v>1311.261</v>
      </c>
      <c r="AE86" s="261"/>
      <c r="AF86" s="262"/>
      <c r="AG86" s="261"/>
      <c r="AH86" s="261">
        <v>500</v>
      </c>
      <c r="AI86" s="263" t="s">
        <v>192</v>
      </c>
      <c r="AJ86" s="263" t="s">
        <v>192</v>
      </c>
      <c r="AK86" s="261"/>
      <c r="AL86" s="264"/>
      <c r="AM86" s="264"/>
      <c r="AN86" s="259"/>
      <c r="AO86" s="259">
        <v>0</v>
      </c>
      <c r="AP86" s="376">
        <v>811.26099999999997</v>
      </c>
      <c r="AQ86" s="264">
        <v>0</v>
      </c>
      <c r="AR86" s="376">
        <v>811.26099999999997</v>
      </c>
      <c r="AS86" s="264">
        <v>131.12610000000001</v>
      </c>
      <c r="AT86" s="264">
        <v>10.23</v>
      </c>
      <c r="AU86" s="264" t="s">
        <v>192</v>
      </c>
      <c r="AV86" s="376" t="e">
        <v>#VALUE!</v>
      </c>
      <c r="AW86" s="267"/>
      <c r="AX86" s="267"/>
      <c r="AY86" s="269">
        <v>-811.26099999999997</v>
      </c>
      <c r="AZ86" s="259"/>
      <c r="BA86" s="270"/>
      <c r="BB86" s="247">
        <f>+FISCAL!I86*4.9%</f>
        <v>94.795939000000004</v>
      </c>
      <c r="BC86" s="248">
        <f>+FISCAL!I86*1%</f>
        <v>19.346109999999999</v>
      </c>
      <c r="BF86" s="229" t="s">
        <v>402</v>
      </c>
      <c r="BG86" s="247">
        <v>125.610275</v>
      </c>
      <c r="BH86" s="248">
        <v>25.63475</v>
      </c>
    </row>
    <row r="87" spans="1:60" s="246" customFormat="1">
      <c r="A87" s="229" t="s">
        <v>357</v>
      </c>
      <c r="B87" s="473" t="s">
        <v>485</v>
      </c>
      <c r="C87" s="258">
        <f>+FISCAL!I87</f>
        <v>5723.351999999999</v>
      </c>
      <c r="D87" s="230">
        <v>0</v>
      </c>
      <c r="E87" s="230"/>
      <c r="F87" s="245"/>
      <c r="G87" s="231">
        <f t="shared" si="19"/>
        <v>5723.351999999999</v>
      </c>
      <c r="H87" s="231">
        <f t="shared" si="20"/>
        <v>0</v>
      </c>
      <c r="I87" s="231">
        <f t="shared" si="21"/>
        <v>114.46703999999998</v>
      </c>
      <c r="J87" s="231">
        <f t="shared" si="22"/>
        <v>429.25139999999993</v>
      </c>
      <c r="K87" s="195">
        <f>+FISCAL!M87</f>
        <v>280.44</v>
      </c>
      <c r="L87" s="231">
        <f t="shared" si="23"/>
        <v>6547.5104399999982</v>
      </c>
      <c r="M87" s="231">
        <f t="shared" si="24"/>
        <v>1047.6016703999996</v>
      </c>
      <c r="N87" s="231">
        <f t="shared" si="25"/>
        <v>7595.1121103999976</v>
      </c>
      <c r="O87" s="245"/>
      <c r="P87" s="231">
        <f t="shared" si="26"/>
        <v>0</v>
      </c>
      <c r="Q87" s="231">
        <f t="shared" si="27"/>
        <v>0</v>
      </c>
      <c r="R87" s="231">
        <f t="shared" si="28"/>
        <v>0</v>
      </c>
      <c r="S87" s="246" t="b">
        <f t="shared" si="29"/>
        <v>0</v>
      </c>
      <c r="T87" s="259" t="s">
        <v>47</v>
      </c>
      <c r="U87" s="259" t="s">
        <v>122</v>
      </c>
      <c r="V87" s="259"/>
      <c r="W87" s="259" t="s">
        <v>71</v>
      </c>
      <c r="X87" s="259" t="s">
        <v>184</v>
      </c>
      <c r="Y87" s="265">
        <v>41227</v>
      </c>
      <c r="Z87" s="261">
        <v>5100.0019999999995</v>
      </c>
      <c r="AA87" s="261"/>
      <c r="AB87" s="261"/>
      <c r="AC87" s="266"/>
      <c r="AD87" s="376">
        <v>5100.0019999999995</v>
      </c>
      <c r="AE87" s="261"/>
      <c r="AF87" s="262"/>
      <c r="AG87" s="261"/>
      <c r="AH87" s="261">
        <v>0</v>
      </c>
      <c r="AI87" s="263" t="s">
        <v>192</v>
      </c>
      <c r="AJ87" s="263" t="s">
        <v>192</v>
      </c>
      <c r="AK87" s="261"/>
      <c r="AL87" s="264"/>
      <c r="AM87" s="264"/>
      <c r="AN87" s="271"/>
      <c r="AO87" s="259">
        <v>0</v>
      </c>
      <c r="AP87" s="376">
        <v>5100.0019999999995</v>
      </c>
      <c r="AQ87" s="264">
        <v>510.00019999999995</v>
      </c>
      <c r="AR87" s="376">
        <v>4590.0018</v>
      </c>
      <c r="AS87" s="264">
        <v>0</v>
      </c>
      <c r="AT87" s="264">
        <v>10.23</v>
      </c>
      <c r="AU87" s="264" t="s">
        <v>192</v>
      </c>
      <c r="AV87" s="376" t="e">
        <v>#VALUE!</v>
      </c>
      <c r="AW87" s="267"/>
      <c r="AX87" s="268"/>
      <c r="AY87" s="269">
        <v>-4590.0018</v>
      </c>
      <c r="AZ87" s="259"/>
      <c r="BA87" s="270"/>
      <c r="BB87" s="247">
        <f>+FISCAL!I87*4.9%</f>
        <v>280.44424799999996</v>
      </c>
      <c r="BC87" s="248">
        <f>+FISCAL!I87*1%</f>
        <v>57.233519999999992</v>
      </c>
      <c r="BF87" s="229" t="s">
        <v>341</v>
      </c>
      <c r="BG87" s="247">
        <v>137.36615900000001</v>
      </c>
      <c r="BH87" s="248">
        <v>28.033910000000002</v>
      </c>
    </row>
    <row r="88" spans="1:60" s="65" customFormat="1">
      <c r="A88" s="180" t="s">
        <v>481</v>
      </c>
      <c r="B88" s="204" t="s">
        <v>477</v>
      </c>
      <c r="C88" s="181">
        <f>+FISCAL!I88</f>
        <v>1524.452</v>
      </c>
      <c r="D88" s="194">
        <v>0</v>
      </c>
      <c r="E88" s="194"/>
      <c r="F88" s="164"/>
      <c r="G88" s="195">
        <f t="shared" si="19"/>
        <v>1524.452</v>
      </c>
      <c r="H88" s="195">
        <f t="shared" si="20"/>
        <v>0</v>
      </c>
      <c r="I88" s="195">
        <f t="shared" si="21"/>
        <v>30.489039999999999</v>
      </c>
      <c r="J88" s="195">
        <f t="shared" si="22"/>
        <v>114.3339</v>
      </c>
      <c r="K88" s="195">
        <f>+FISCAL!M88</f>
        <v>0</v>
      </c>
      <c r="L88" s="195">
        <f t="shared" si="23"/>
        <v>1669.27494</v>
      </c>
      <c r="M88" s="195">
        <f t="shared" si="24"/>
        <v>267.0839904</v>
      </c>
      <c r="N88" s="195">
        <f t="shared" si="25"/>
        <v>1936.3589304</v>
      </c>
      <c r="O88" s="164"/>
      <c r="P88" s="195">
        <f t="shared" si="26"/>
        <v>0</v>
      </c>
      <c r="Q88" s="195">
        <f t="shared" si="27"/>
        <v>0</v>
      </c>
      <c r="R88" s="195">
        <f t="shared" si="28"/>
        <v>0</v>
      </c>
      <c r="S88" s="65" t="b">
        <f t="shared" si="29"/>
        <v>1</v>
      </c>
      <c r="T88" s="379" t="s">
        <v>47</v>
      </c>
      <c r="U88" s="379" t="s">
        <v>477</v>
      </c>
      <c r="V88" s="379"/>
      <c r="W88" s="379"/>
      <c r="X88" s="379" t="s">
        <v>180</v>
      </c>
      <c r="Y88" s="409">
        <v>42660</v>
      </c>
      <c r="Z88" s="381">
        <v>964.17200000000003</v>
      </c>
      <c r="AA88" s="381"/>
      <c r="AB88" s="381"/>
      <c r="AC88" s="403"/>
      <c r="AD88" s="404">
        <v>964.17200000000003</v>
      </c>
      <c r="AE88" s="381"/>
      <c r="AF88" s="421"/>
      <c r="AG88" s="381"/>
      <c r="AH88" s="381"/>
      <c r="AI88" s="422"/>
      <c r="AJ88" s="422"/>
      <c r="AK88" s="381"/>
      <c r="AL88" s="377"/>
      <c r="AM88" s="377"/>
      <c r="AN88" s="406"/>
      <c r="AO88" s="379"/>
      <c r="AP88" s="404">
        <v>964.17200000000003</v>
      </c>
      <c r="AQ88" s="377">
        <v>0</v>
      </c>
      <c r="AR88" s="404">
        <v>964.17200000000003</v>
      </c>
      <c r="AS88" s="377"/>
      <c r="AT88" s="377"/>
      <c r="AU88" s="377"/>
      <c r="AV88" s="404"/>
      <c r="AW88" s="410"/>
      <c r="AX88" s="411"/>
      <c r="AY88" s="405"/>
      <c r="AZ88" s="379">
        <v>2954141431</v>
      </c>
      <c r="BA88" s="382"/>
      <c r="BB88" s="227"/>
      <c r="BC88" s="210"/>
      <c r="BF88" s="229" t="s">
        <v>380</v>
      </c>
      <c r="BG88" s="247">
        <v>151.98844499999998</v>
      </c>
      <c r="BH88" s="248">
        <v>31.018049999999999</v>
      </c>
    </row>
    <row r="89" spans="1:60" s="65" customFormat="1">
      <c r="A89" s="180" t="s">
        <v>358</v>
      </c>
      <c r="B89" s="204" t="s">
        <v>359</v>
      </c>
      <c r="C89" s="181">
        <f>+FISCAL!I89</f>
        <v>1137.742</v>
      </c>
      <c r="D89" s="194">
        <v>0</v>
      </c>
      <c r="E89" s="194"/>
      <c r="F89" s="164"/>
      <c r="G89" s="195">
        <f t="shared" si="19"/>
        <v>1137.742</v>
      </c>
      <c r="H89" s="195">
        <f t="shared" si="20"/>
        <v>0</v>
      </c>
      <c r="I89" s="195">
        <f t="shared" si="21"/>
        <v>22.754839999999998</v>
      </c>
      <c r="J89" s="195">
        <f t="shared" si="22"/>
        <v>85.330649999999991</v>
      </c>
      <c r="K89" s="195">
        <f>+FISCAL!M89</f>
        <v>0</v>
      </c>
      <c r="L89" s="195">
        <f t="shared" si="23"/>
        <v>1245.8274900000001</v>
      </c>
      <c r="M89" s="195">
        <f t="shared" si="24"/>
        <v>199.33239840000002</v>
      </c>
      <c r="N89" s="195">
        <f t="shared" si="25"/>
        <v>1445.1598884000002</v>
      </c>
      <c r="O89" s="164"/>
      <c r="P89" s="195">
        <f t="shared" si="26"/>
        <v>0</v>
      </c>
      <c r="Q89" s="195">
        <f t="shared" si="27"/>
        <v>0</v>
      </c>
      <c r="R89" s="195">
        <f t="shared" si="28"/>
        <v>0</v>
      </c>
      <c r="S89" s="65" t="b">
        <f t="shared" si="29"/>
        <v>1</v>
      </c>
      <c r="T89" s="379" t="s">
        <v>45</v>
      </c>
      <c r="U89" s="379" t="s">
        <v>191</v>
      </c>
      <c r="V89" s="379"/>
      <c r="W89" s="379"/>
      <c r="X89" s="379" t="s">
        <v>531</v>
      </c>
      <c r="Y89" s="409">
        <v>42604</v>
      </c>
      <c r="Z89" s="381">
        <v>577.46199999999999</v>
      </c>
      <c r="AA89" s="381"/>
      <c r="AB89" s="381"/>
      <c r="AC89" s="403"/>
      <c r="AD89" s="404">
        <v>577.46199999999999</v>
      </c>
      <c r="AE89" s="381"/>
      <c r="AF89" s="421"/>
      <c r="AG89" s="381"/>
      <c r="AH89" s="381"/>
      <c r="AI89" s="422"/>
      <c r="AJ89" s="422"/>
      <c r="AK89" s="381"/>
      <c r="AL89" s="377"/>
      <c r="AM89" s="377"/>
      <c r="AN89" s="379"/>
      <c r="AO89" s="379"/>
      <c r="AP89" s="404">
        <v>577.46199999999999</v>
      </c>
      <c r="AQ89" s="377">
        <v>0</v>
      </c>
      <c r="AR89" s="404">
        <v>577.46199999999999</v>
      </c>
      <c r="AS89" s="377"/>
      <c r="AT89" s="377"/>
      <c r="AU89" s="377"/>
      <c r="AV89" s="404"/>
      <c r="AW89" s="410"/>
      <c r="AX89" s="411"/>
      <c r="AY89" s="405"/>
      <c r="AZ89" s="379">
        <v>1258728658</v>
      </c>
      <c r="BA89" s="382"/>
      <c r="BB89" s="227"/>
      <c r="BC89" s="210"/>
      <c r="BF89" s="229" t="s">
        <v>388</v>
      </c>
      <c r="BG89" s="247">
        <v>161.45382400000003</v>
      </c>
      <c r="BH89" s="248">
        <v>32.949760000000005</v>
      </c>
    </row>
    <row r="90" spans="1:60" s="65" customFormat="1">
      <c r="A90" s="477" t="s">
        <v>537</v>
      </c>
      <c r="B90" s="182" t="s">
        <v>532</v>
      </c>
      <c r="C90" s="181">
        <f>+FISCAL!I90</f>
        <v>639.58799999999997</v>
      </c>
      <c r="D90" s="194">
        <v>0</v>
      </c>
      <c r="E90" s="194"/>
      <c r="F90" s="164"/>
      <c r="G90" s="195">
        <f t="shared" si="19"/>
        <v>639.58799999999997</v>
      </c>
      <c r="H90" s="195">
        <f t="shared" si="20"/>
        <v>0</v>
      </c>
      <c r="I90" s="195">
        <f t="shared" si="21"/>
        <v>12.79176</v>
      </c>
      <c r="J90" s="195">
        <f t="shared" si="22"/>
        <v>47.969099999999997</v>
      </c>
      <c r="K90" s="195">
        <f>+FISCAL!M90</f>
        <v>0</v>
      </c>
      <c r="L90" s="195">
        <f t="shared" si="23"/>
        <v>700.34885999999995</v>
      </c>
      <c r="M90" s="195">
        <f t="shared" si="24"/>
        <v>112.0558176</v>
      </c>
      <c r="N90" s="195">
        <f t="shared" si="25"/>
        <v>812.4046775999999</v>
      </c>
      <c r="O90" s="164"/>
      <c r="P90" s="195">
        <f t="shared" si="26"/>
        <v>0</v>
      </c>
      <c r="Q90" s="195">
        <f t="shared" si="27"/>
        <v>0</v>
      </c>
      <c r="R90" s="195">
        <f t="shared" si="28"/>
        <v>0</v>
      </c>
      <c r="S90" s="65" t="b">
        <f t="shared" si="29"/>
        <v>1</v>
      </c>
      <c r="T90" s="379" t="s">
        <v>47</v>
      </c>
      <c r="U90" s="379" t="s">
        <v>532</v>
      </c>
      <c r="V90" s="379"/>
      <c r="W90" s="379"/>
      <c r="X90" s="379" t="s">
        <v>180</v>
      </c>
      <c r="Y90" s="409">
        <v>42719</v>
      </c>
      <c r="Z90" s="381">
        <v>79.308000000000007</v>
      </c>
      <c r="AA90" s="381"/>
      <c r="AB90" s="381"/>
      <c r="AC90" s="403"/>
      <c r="AD90" s="404"/>
      <c r="AE90" s="381"/>
      <c r="AF90" s="421"/>
      <c r="AG90" s="381"/>
      <c r="AH90" s="381"/>
      <c r="AI90" s="422"/>
      <c r="AJ90" s="422"/>
      <c r="AK90" s="381"/>
      <c r="AL90" s="377"/>
      <c r="AM90" s="377"/>
      <c r="AN90" s="379"/>
      <c r="AO90" s="379"/>
      <c r="AP90" s="404"/>
      <c r="AQ90" s="377"/>
      <c r="AR90" s="404"/>
      <c r="AS90" s="377"/>
      <c r="AT90" s="377"/>
      <c r="AU90" s="377"/>
      <c r="AV90" s="404"/>
      <c r="AW90" s="410"/>
      <c r="AX90" s="411"/>
      <c r="AY90" s="405"/>
      <c r="AZ90" s="379" t="s">
        <v>529</v>
      </c>
      <c r="BA90" s="382"/>
      <c r="BB90" s="227"/>
      <c r="BC90" s="210"/>
      <c r="BF90" s="229" t="s">
        <v>396</v>
      </c>
      <c r="BG90" s="247">
        <v>186.99772000000002</v>
      </c>
      <c r="BH90" s="248">
        <v>38.162800000000004</v>
      </c>
    </row>
    <row r="91" spans="1:60" s="65" customFormat="1">
      <c r="A91" s="180" t="s">
        <v>360</v>
      </c>
      <c r="B91" s="204" t="s">
        <v>361</v>
      </c>
      <c r="C91" s="181">
        <f>+FISCAL!I91</f>
        <v>1642.116</v>
      </c>
      <c r="D91" s="194">
        <v>0</v>
      </c>
      <c r="E91" s="194"/>
      <c r="F91" s="164"/>
      <c r="G91" s="195">
        <f t="shared" si="19"/>
        <v>1642.116</v>
      </c>
      <c r="H91" s="195">
        <f t="shared" si="20"/>
        <v>0</v>
      </c>
      <c r="I91" s="195">
        <f t="shared" si="21"/>
        <v>32.842320000000001</v>
      </c>
      <c r="J91" s="195">
        <f t="shared" si="22"/>
        <v>123.1587</v>
      </c>
      <c r="K91" s="195">
        <f>+FISCAL!M91</f>
        <v>0</v>
      </c>
      <c r="L91" s="195">
        <f t="shared" si="23"/>
        <v>1798.1170199999999</v>
      </c>
      <c r="M91" s="195">
        <f t="shared" si="24"/>
        <v>287.69872320000002</v>
      </c>
      <c r="N91" s="195">
        <f t="shared" si="25"/>
        <v>2085.8157431999998</v>
      </c>
      <c r="O91" s="164"/>
      <c r="P91" s="195">
        <f t="shared" si="26"/>
        <v>0</v>
      </c>
      <c r="Q91" s="195">
        <f t="shared" si="27"/>
        <v>0</v>
      </c>
      <c r="R91" s="195">
        <f t="shared" si="28"/>
        <v>0</v>
      </c>
      <c r="S91" s="65" t="b">
        <f t="shared" si="29"/>
        <v>1</v>
      </c>
      <c r="T91" s="379" t="s">
        <v>45</v>
      </c>
      <c r="U91" s="379" t="s">
        <v>123</v>
      </c>
      <c r="V91" s="379"/>
      <c r="W91" s="379" t="s">
        <v>50</v>
      </c>
      <c r="X91" s="379" t="s">
        <v>95</v>
      </c>
      <c r="Y91" s="409">
        <v>42319</v>
      </c>
      <c r="Z91" s="381">
        <v>1026.116</v>
      </c>
      <c r="AA91" s="381"/>
      <c r="AB91" s="381"/>
      <c r="AC91" s="403"/>
      <c r="AD91" s="404">
        <v>1026.116</v>
      </c>
      <c r="AE91" s="381"/>
      <c r="AF91" s="421">
        <v>1</v>
      </c>
      <c r="AG91" s="381"/>
      <c r="AH91" s="381">
        <v>0</v>
      </c>
      <c r="AI91" s="422"/>
      <c r="AJ91" s="422"/>
      <c r="AK91" s="381"/>
      <c r="AL91" s="377"/>
      <c r="AM91" s="377"/>
      <c r="AN91" s="379"/>
      <c r="AO91" s="379">
        <v>0</v>
      </c>
      <c r="AP91" s="404">
        <v>1025.116</v>
      </c>
      <c r="AQ91" s="377">
        <v>0</v>
      </c>
      <c r="AR91" s="404">
        <v>1025.116</v>
      </c>
      <c r="AS91" s="377">
        <v>102.61160000000001</v>
      </c>
      <c r="AT91" s="377">
        <v>19.23</v>
      </c>
      <c r="AU91" s="377">
        <v>0</v>
      </c>
      <c r="AV91" s="404">
        <v>1147.9576</v>
      </c>
      <c r="AW91" s="410"/>
      <c r="AX91" s="411"/>
      <c r="AY91" s="405">
        <v>-1025.116</v>
      </c>
      <c r="AZ91" s="379"/>
      <c r="BA91" s="382"/>
      <c r="BB91" s="227"/>
      <c r="BC91" s="210"/>
      <c r="BF91" s="229" t="s">
        <v>357</v>
      </c>
      <c r="BG91" s="247">
        <v>280.44424799999996</v>
      </c>
      <c r="BH91" s="248">
        <v>57.233519999999992</v>
      </c>
    </row>
    <row r="92" spans="1:60" s="65" customFormat="1">
      <c r="A92" s="180" t="s">
        <v>482</v>
      </c>
      <c r="B92" s="205" t="s">
        <v>486</v>
      </c>
      <c r="C92" s="181">
        <f>+FISCAL!I92</f>
        <v>817.32600000000002</v>
      </c>
      <c r="D92" s="194">
        <v>0</v>
      </c>
      <c r="E92" s="194"/>
      <c r="F92" s="164"/>
      <c r="G92" s="195">
        <f t="shared" si="19"/>
        <v>817.32600000000002</v>
      </c>
      <c r="H92" s="195">
        <f t="shared" si="20"/>
        <v>0</v>
      </c>
      <c r="I92" s="195">
        <f t="shared" si="21"/>
        <v>16.346520000000002</v>
      </c>
      <c r="J92" s="195">
        <f t="shared" si="22"/>
        <v>61.29945</v>
      </c>
      <c r="K92" s="195">
        <f>+FISCAL!M92</f>
        <v>0</v>
      </c>
      <c r="L92" s="195">
        <f t="shared" si="23"/>
        <v>894.97197000000006</v>
      </c>
      <c r="M92" s="195">
        <f t="shared" si="24"/>
        <v>143.19551520000002</v>
      </c>
      <c r="N92" s="195">
        <f t="shared" si="25"/>
        <v>1038.1674852000001</v>
      </c>
      <c r="O92" s="164"/>
      <c r="P92" s="195">
        <f t="shared" si="26"/>
        <v>0</v>
      </c>
      <c r="Q92" s="195">
        <f t="shared" si="27"/>
        <v>0</v>
      </c>
      <c r="R92" s="195">
        <f t="shared" si="28"/>
        <v>0</v>
      </c>
      <c r="S92" s="65" t="b">
        <f t="shared" si="29"/>
        <v>0</v>
      </c>
      <c r="T92" s="379" t="s">
        <v>47</v>
      </c>
      <c r="U92" s="379" t="s">
        <v>599</v>
      </c>
      <c r="V92" s="379"/>
      <c r="W92" s="379"/>
      <c r="X92" s="379" t="s">
        <v>180</v>
      </c>
      <c r="Y92" s="409">
        <v>42654</v>
      </c>
      <c r="Z92" s="381">
        <v>257.04599999999999</v>
      </c>
      <c r="AA92" s="381"/>
      <c r="AB92" s="381"/>
      <c r="AC92" s="403"/>
      <c r="AD92" s="404">
        <v>257.04599999999999</v>
      </c>
      <c r="AE92" s="381"/>
      <c r="AF92" s="421"/>
      <c r="AG92" s="381"/>
      <c r="AH92" s="381"/>
      <c r="AI92" s="422"/>
      <c r="AJ92" s="422"/>
      <c r="AK92" s="381"/>
      <c r="AL92" s="377"/>
      <c r="AM92" s="377"/>
      <c r="AN92" s="379"/>
      <c r="AO92" s="379"/>
      <c r="AP92" s="404">
        <v>257.04599999999999</v>
      </c>
      <c r="AQ92" s="377">
        <v>0</v>
      </c>
      <c r="AR92" s="404">
        <v>257.04599999999999</v>
      </c>
      <c r="AS92" s="377"/>
      <c r="AT92" s="377"/>
      <c r="AU92" s="377"/>
      <c r="AV92" s="404"/>
      <c r="AW92" s="410"/>
      <c r="AX92" s="411"/>
      <c r="AY92" s="405"/>
      <c r="AZ92" s="379">
        <v>1126929044</v>
      </c>
      <c r="BA92" s="382"/>
      <c r="BB92" s="227"/>
      <c r="BC92" s="210"/>
      <c r="BF92" s="229" t="s">
        <v>335</v>
      </c>
      <c r="BG92" s="247">
        <v>287.17601500000006</v>
      </c>
      <c r="BH92" s="248">
        <v>58.607350000000004</v>
      </c>
    </row>
    <row r="93" spans="1:60" s="246" customFormat="1">
      <c r="A93" s="229" t="s">
        <v>364</v>
      </c>
      <c r="B93" s="472" t="s">
        <v>365</v>
      </c>
      <c r="C93" s="258">
        <f>+FISCAL!I93</f>
        <v>1452.7939999999999</v>
      </c>
      <c r="D93" s="230">
        <v>0</v>
      </c>
      <c r="E93" s="230"/>
      <c r="F93" s="245"/>
      <c r="G93" s="231">
        <f t="shared" si="19"/>
        <v>1452.7939999999999</v>
      </c>
      <c r="H93" s="231">
        <f t="shared" si="20"/>
        <v>0</v>
      </c>
      <c r="I93" s="231">
        <f t="shared" si="21"/>
        <v>29.055879999999998</v>
      </c>
      <c r="J93" s="231">
        <f t="shared" si="22"/>
        <v>108.95954999999999</v>
      </c>
      <c r="K93" s="195">
        <f>+FISCAL!M93</f>
        <v>71.19</v>
      </c>
      <c r="L93" s="231">
        <f t="shared" si="23"/>
        <v>1661.9994299999998</v>
      </c>
      <c r="M93" s="231">
        <f t="shared" si="24"/>
        <v>265.91990879999997</v>
      </c>
      <c r="N93" s="231">
        <f t="shared" si="25"/>
        <v>1927.9193387999999</v>
      </c>
      <c r="O93" s="245"/>
      <c r="P93" s="231">
        <f t="shared" si="26"/>
        <v>0</v>
      </c>
      <c r="Q93" s="231">
        <f t="shared" si="27"/>
        <v>0</v>
      </c>
      <c r="R93" s="231">
        <f t="shared" si="28"/>
        <v>0</v>
      </c>
      <c r="S93" s="246" t="b">
        <f t="shared" si="29"/>
        <v>0</v>
      </c>
      <c r="T93" s="259" t="s">
        <v>47</v>
      </c>
      <c r="U93" s="259" t="s">
        <v>600</v>
      </c>
      <c r="V93" s="259"/>
      <c r="W93" s="259" t="s">
        <v>72</v>
      </c>
      <c r="X93" s="259" t="s">
        <v>531</v>
      </c>
      <c r="Y93" s="265">
        <v>41981</v>
      </c>
      <c r="Z93" s="261">
        <v>985.89400000000001</v>
      </c>
      <c r="AA93" s="261"/>
      <c r="AB93" s="261"/>
      <c r="AC93" s="266"/>
      <c r="AD93" s="376">
        <v>985.89400000000001</v>
      </c>
      <c r="AE93" s="261"/>
      <c r="AF93" s="262">
        <v>1</v>
      </c>
      <c r="AG93" s="261"/>
      <c r="AH93" s="261">
        <v>300</v>
      </c>
      <c r="AI93" s="263" t="s">
        <v>192</v>
      </c>
      <c r="AJ93" s="263" t="s">
        <v>192</v>
      </c>
      <c r="AK93" s="261"/>
      <c r="AL93" s="264"/>
      <c r="AM93" s="264"/>
      <c r="AN93" s="259"/>
      <c r="AO93" s="259">
        <v>0</v>
      </c>
      <c r="AP93" s="376">
        <v>684.89400000000001</v>
      </c>
      <c r="AQ93" s="264">
        <v>0</v>
      </c>
      <c r="AR93" s="376">
        <v>684.89400000000001</v>
      </c>
      <c r="AS93" s="264">
        <v>98.589400000000012</v>
      </c>
      <c r="AT93" s="264">
        <v>10.23</v>
      </c>
      <c r="AU93" s="264" t="s">
        <v>192</v>
      </c>
      <c r="AV93" s="376" t="e">
        <v>#VALUE!</v>
      </c>
      <c r="AW93" s="267"/>
      <c r="AX93" s="267"/>
      <c r="AY93" s="269">
        <v>-684.89400000000001</v>
      </c>
      <c r="AZ93" s="259"/>
      <c r="BA93" s="259"/>
      <c r="BB93" s="247">
        <f>+FISCAL!I93*4.9%</f>
        <v>71.186905999999993</v>
      </c>
      <c r="BC93" s="248">
        <f>+FISCAL!I93*1%</f>
        <v>14.527939999999999</v>
      </c>
      <c r="BF93" s="229" t="s">
        <v>382</v>
      </c>
      <c r="BG93" s="247">
        <v>369.28399200000001</v>
      </c>
      <c r="BH93" s="248">
        <v>75.364080000000001</v>
      </c>
    </row>
    <row r="94" spans="1:60" s="246" customFormat="1">
      <c r="A94" s="229" t="s">
        <v>366</v>
      </c>
      <c r="B94" s="472" t="s">
        <v>367</v>
      </c>
      <c r="C94" s="258">
        <f>+FISCAL!I94</f>
        <v>1862.84</v>
      </c>
      <c r="D94" s="230">
        <v>0</v>
      </c>
      <c r="E94" s="230"/>
      <c r="F94" s="245"/>
      <c r="G94" s="231">
        <f t="shared" si="19"/>
        <v>1862.84</v>
      </c>
      <c r="H94" s="231">
        <f t="shared" si="20"/>
        <v>0</v>
      </c>
      <c r="I94" s="231">
        <f t="shared" si="21"/>
        <v>37.256799999999998</v>
      </c>
      <c r="J94" s="231">
        <f t="shared" si="22"/>
        <v>139.71299999999999</v>
      </c>
      <c r="K94" s="195">
        <f>+FISCAL!M94</f>
        <v>91.28</v>
      </c>
      <c r="L94" s="231">
        <f t="shared" si="23"/>
        <v>2131.0897999999997</v>
      </c>
      <c r="M94" s="231">
        <f t="shared" si="24"/>
        <v>340.97436799999997</v>
      </c>
      <c r="N94" s="231">
        <f t="shared" si="25"/>
        <v>2472.0641679999999</v>
      </c>
      <c r="O94" s="245"/>
      <c r="P94" s="231">
        <f t="shared" si="26"/>
        <v>0</v>
      </c>
      <c r="Q94" s="231">
        <f t="shared" si="27"/>
        <v>0</v>
      </c>
      <c r="R94" s="231">
        <f t="shared" si="28"/>
        <v>0</v>
      </c>
      <c r="S94" s="246" t="b">
        <f t="shared" si="29"/>
        <v>1</v>
      </c>
      <c r="T94" s="259" t="s">
        <v>47</v>
      </c>
      <c r="U94" s="259" t="s">
        <v>138</v>
      </c>
      <c r="V94" s="259"/>
      <c r="W94" s="259" t="s">
        <v>139</v>
      </c>
      <c r="X94" s="259" t="s">
        <v>184</v>
      </c>
      <c r="Y94" s="272">
        <v>41284</v>
      </c>
      <c r="Z94" s="261">
        <v>1239.49</v>
      </c>
      <c r="AA94" s="261"/>
      <c r="AB94" s="261"/>
      <c r="AC94" s="266"/>
      <c r="AD94" s="376">
        <v>1239.49</v>
      </c>
      <c r="AE94" s="261"/>
      <c r="AF94" s="262"/>
      <c r="AG94" s="261"/>
      <c r="AH94" s="261">
        <v>0</v>
      </c>
      <c r="AI94" s="263" t="s">
        <v>192</v>
      </c>
      <c r="AJ94" s="263" t="s">
        <v>192</v>
      </c>
      <c r="AK94" s="261"/>
      <c r="AL94" s="264"/>
      <c r="AM94" s="264"/>
      <c r="AN94" s="259"/>
      <c r="AO94" s="259">
        <v>0</v>
      </c>
      <c r="AP94" s="376">
        <v>1239.49</v>
      </c>
      <c r="AQ94" s="264">
        <v>0</v>
      </c>
      <c r="AR94" s="376">
        <v>1239.49</v>
      </c>
      <c r="AS94" s="264">
        <v>123.94900000000001</v>
      </c>
      <c r="AT94" s="264">
        <v>10.23</v>
      </c>
      <c r="AU94" s="264" t="s">
        <v>192</v>
      </c>
      <c r="AV94" s="376" t="e">
        <v>#VALUE!</v>
      </c>
      <c r="AW94" s="267"/>
      <c r="AX94" s="268"/>
      <c r="AY94" s="269">
        <v>-1239.49</v>
      </c>
      <c r="AZ94" s="259">
        <v>2948910731</v>
      </c>
      <c r="BA94" s="270"/>
      <c r="BB94" s="247">
        <f>+FISCAL!I94*4.9%</f>
        <v>91.279160000000005</v>
      </c>
      <c r="BC94" s="248">
        <f>+FISCAL!I94*1%</f>
        <v>18.628399999999999</v>
      </c>
      <c r="BF94" s="229" t="s">
        <v>345</v>
      </c>
      <c r="BG94" s="247">
        <v>396.75829199999998</v>
      </c>
      <c r="BH94" s="248">
        <v>80.971080000000001</v>
      </c>
    </row>
    <row r="95" spans="1:60" s="246" customFormat="1">
      <c r="A95" s="229" t="s">
        <v>368</v>
      </c>
      <c r="B95" s="472" t="s">
        <v>369</v>
      </c>
      <c r="C95" s="258">
        <f>+FISCAL!I95</f>
        <v>1931.5819999999999</v>
      </c>
      <c r="D95" s="230">
        <v>0</v>
      </c>
      <c r="E95" s="230"/>
      <c r="F95" s="245"/>
      <c r="G95" s="231">
        <f t="shared" si="19"/>
        <v>1931.5819999999999</v>
      </c>
      <c r="H95" s="231">
        <f t="shared" si="20"/>
        <v>0</v>
      </c>
      <c r="I95" s="231">
        <f t="shared" si="21"/>
        <v>38.631639999999997</v>
      </c>
      <c r="J95" s="231">
        <f t="shared" si="22"/>
        <v>144.86864999999997</v>
      </c>
      <c r="K95" s="195">
        <f>+FISCAL!M95</f>
        <v>94.65</v>
      </c>
      <c r="L95" s="231">
        <f t="shared" si="23"/>
        <v>2209.7322899999999</v>
      </c>
      <c r="M95" s="231">
        <f t="shared" si="24"/>
        <v>353.55716639999997</v>
      </c>
      <c r="N95" s="231">
        <f t="shared" si="25"/>
        <v>2563.2894563999998</v>
      </c>
      <c r="O95" s="245"/>
      <c r="P95" s="231">
        <f t="shared" si="26"/>
        <v>0</v>
      </c>
      <c r="Q95" s="231">
        <f t="shared" si="27"/>
        <v>0</v>
      </c>
      <c r="R95" s="231">
        <f t="shared" si="28"/>
        <v>0</v>
      </c>
      <c r="S95" s="246" t="b">
        <f t="shared" si="29"/>
        <v>1</v>
      </c>
      <c r="T95" s="259" t="s">
        <v>47</v>
      </c>
      <c r="U95" s="259" t="s">
        <v>104</v>
      </c>
      <c r="V95" s="259"/>
      <c r="W95" s="259" t="s">
        <v>73</v>
      </c>
      <c r="X95" s="259" t="s">
        <v>184</v>
      </c>
      <c r="Y95" s="272">
        <v>41227</v>
      </c>
      <c r="Z95" s="261">
        <v>1308.232</v>
      </c>
      <c r="AA95" s="261"/>
      <c r="AB95" s="261"/>
      <c r="AC95" s="266"/>
      <c r="AD95" s="376">
        <v>1308.232</v>
      </c>
      <c r="AE95" s="261"/>
      <c r="AF95" s="262"/>
      <c r="AG95" s="261"/>
      <c r="AH95" s="261">
        <v>0</v>
      </c>
      <c r="AI95" s="263" t="s">
        <v>192</v>
      </c>
      <c r="AJ95" s="263" t="s">
        <v>192</v>
      </c>
      <c r="AK95" s="261"/>
      <c r="AL95" s="264"/>
      <c r="AM95" s="264"/>
      <c r="AN95" s="259"/>
      <c r="AO95" s="259">
        <v>0</v>
      </c>
      <c r="AP95" s="376">
        <v>1308.232</v>
      </c>
      <c r="AQ95" s="264">
        <v>0</v>
      </c>
      <c r="AR95" s="376">
        <v>1308.232</v>
      </c>
      <c r="AS95" s="264">
        <v>130.82320000000001</v>
      </c>
      <c r="AT95" s="264">
        <v>10.23</v>
      </c>
      <c r="AU95" s="264" t="s">
        <v>192</v>
      </c>
      <c r="AV95" s="376" t="e">
        <v>#VALUE!</v>
      </c>
      <c r="AW95" s="267"/>
      <c r="AX95" s="267"/>
      <c r="AY95" s="269">
        <v>-1308.232</v>
      </c>
      <c r="AZ95" s="259"/>
      <c r="BA95" s="270"/>
      <c r="BB95" s="247">
        <f>+FISCAL!I95*4.9%</f>
        <v>94.647517999999991</v>
      </c>
      <c r="BC95" s="248">
        <f>+FISCAL!I95*1%</f>
        <v>19.315819999999999</v>
      </c>
      <c r="BF95" s="477" t="s">
        <v>535</v>
      </c>
      <c r="BG95" s="227"/>
      <c r="BH95" s="210"/>
    </row>
    <row r="96" spans="1:60" s="65" customFormat="1">
      <c r="A96" s="180" t="s">
        <v>370</v>
      </c>
      <c r="B96" s="204" t="s">
        <v>371</v>
      </c>
      <c r="C96" s="181">
        <f>+FISCAL!I96</f>
        <v>4937.1260000000002</v>
      </c>
      <c r="D96" s="194">
        <v>0</v>
      </c>
      <c r="E96" s="194"/>
      <c r="F96" s="164"/>
      <c r="G96" s="195">
        <f t="shared" si="19"/>
        <v>4937.1260000000002</v>
      </c>
      <c r="H96" s="195">
        <f t="shared" si="20"/>
        <v>0</v>
      </c>
      <c r="I96" s="195">
        <f t="shared" si="21"/>
        <v>98.742520000000013</v>
      </c>
      <c r="J96" s="195">
        <f t="shared" si="22"/>
        <v>370.28444999999999</v>
      </c>
      <c r="K96" s="195">
        <f>+FISCAL!M96</f>
        <v>0</v>
      </c>
      <c r="L96" s="195">
        <f t="shared" si="23"/>
        <v>5406.1529700000001</v>
      </c>
      <c r="M96" s="195">
        <f t="shared" si="24"/>
        <v>864.98447520000002</v>
      </c>
      <c r="N96" s="195">
        <f t="shared" si="25"/>
        <v>6271.1374452</v>
      </c>
      <c r="O96" s="164"/>
      <c r="P96" s="195">
        <f t="shared" si="26"/>
        <v>0</v>
      </c>
      <c r="Q96" s="195">
        <f t="shared" si="27"/>
        <v>0</v>
      </c>
      <c r="R96" s="195">
        <f t="shared" si="28"/>
        <v>0</v>
      </c>
      <c r="S96" s="65" t="b">
        <f t="shared" si="29"/>
        <v>1</v>
      </c>
      <c r="T96" s="379" t="s">
        <v>45</v>
      </c>
      <c r="U96" s="379" t="s">
        <v>124</v>
      </c>
      <c r="V96" s="379"/>
      <c r="W96" s="379" t="s">
        <v>51</v>
      </c>
      <c r="X96" s="379" t="s">
        <v>95</v>
      </c>
      <c r="Y96" s="408">
        <v>41493</v>
      </c>
      <c r="Z96" s="381">
        <v>4197.9260000000004</v>
      </c>
      <c r="AA96" s="381"/>
      <c r="AB96" s="381"/>
      <c r="AC96" s="403"/>
      <c r="AD96" s="404">
        <v>4197.9260000000004</v>
      </c>
      <c r="AE96" s="381"/>
      <c r="AF96" s="421"/>
      <c r="AG96" s="381"/>
      <c r="AH96" s="381">
        <v>0</v>
      </c>
      <c r="AI96" s="422"/>
      <c r="AJ96" s="422"/>
      <c r="AK96" s="381"/>
      <c r="AL96" s="377"/>
      <c r="AM96" s="377"/>
      <c r="AN96" s="379"/>
      <c r="AO96" s="379">
        <v>0</v>
      </c>
      <c r="AP96" s="404">
        <v>4197.9260000000004</v>
      </c>
      <c r="AQ96" s="377">
        <v>419.79260000000005</v>
      </c>
      <c r="AR96" s="404">
        <v>3778.1334000000002</v>
      </c>
      <c r="AS96" s="377">
        <v>0</v>
      </c>
      <c r="AT96" s="377">
        <v>10.23</v>
      </c>
      <c r="AU96" s="377">
        <v>0</v>
      </c>
      <c r="AV96" s="404">
        <v>4208.1559999999999</v>
      </c>
      <c r="AW96" s="410"/>
      <c r="AX96" s="411"/>
      <c r="AY96" s="405">
        <v>-3778.1334000000002</v>
      </c>
      <c r="AZ96" s="379"/>
      <c r="BA96" s="382"/>
      <c r="BB96" s="227"/>
      <c r="BC96" s="210"/>
      <c r="BF96" s="204" t="s">
        <v>353</v>
      </c>
      <c r="BG96" s="227"/>
      <c r="BH96" s="210"/>
    </row>
    <row r="97" spans="1:60" s="246" customFormat="1">
      <c r="A97" s="229" t="s">
        <v>372</v>
      </c>
      <c r="B97" s="472" t="s">
        <v>373</v>
      </c>
      <c r="C97" s="258">
        <f>+FISCAL!I97</f>
        <v>1572.2239999999999</v>
      </c>
      <c r="D97" s="230">
        <v>0</v>
      </c>
      <c r="E97" s="230"/>
      <c r="F97" s="245"/>
      <c r="G97" s="231">
        <f t="shared" si="19"/>
        <v>1572.2239999999999</v>
      </c>
      <c r="H97" s="231">
        <f t="shared" si="20"/>
        <v>0</v>
      </c>
      <c r="I97" s="231">
        <f t="shared" si="21"/>
        <v>31.444479999999999</v>
      </c>
      <c r="J97" s="231">
        <f t="shared" si="22"/>
        <v>117.91679999999999</v>
      </c>
      <c r="K97" s="195">
        <f>+FISCAL!M97</f>
        <v>77.040000000000006</v>
      </c>
      <c r="L97" s="231">
        <f t="shared" si="23"/>
        <v>1798.6252799999997</v>
      </c>
      <c r="M97" s="231">
        <f t="shared" si="24"/>
        <v>287.78004479999998</v>
      </c>
      <c r="N97" s="231">
        <f t="shared" si="25"/>
        <v>2086.4053247999996</v>
      </c>
      <c r="O97" s="245"/>
      <c r="P97" s="231">
        <f t="shared" si="26"/>
        <v>0</v>
      </c>
      <c r="Q97" s="231">
        <f t="shared" si="27"/>
        <v>0</v>
      </c>
      <c r="R97" s="231">
        <f t="shared" si="28"/>
        <v>0</v>
      </c>
      <c r="S97" s="246" t="b">
        <f t="shared" si="29"/>
        <v>1</v>
      </c>
      <c r="T97" s="259" t="s">
        <v>47</v>
      </c>
      <c r="U97" s="259" t="s">
        <v>177</v>
      </c>
      <c r="V97" s="259"/>
      <c r="W97" s="259"/>
      <c r="X97" s="259" t="s">
        <v>531</v>
      </c>
      <c r="Y97" s="265">
        <v>42493</v>
      </c>
      <c r="Z97" s="261">
        <v>1011.944</v>
      </c>
      <c r="AA97" s="261"/>
      <c r="AB97" s="261"/>
      <c r="AC97" s="266"/>
      <c r="AD97" s="376">
        <v>1011.944</v>
      </c>
      <c r="AE97" s="261"/>
      <c r="AF97" s="262"/>
      <c r="AG97" s="261"/>
      <c r="AH97" s="261">
        <v>0</v>
      </c>
      <c r="AI97" s="263" t="s">
        <v>192</v>
      </c>
      <c r="AJ97" s="263" t="s">
        <v>192</v>
      </c>
      <c r="AK97" s="261"/>
      <c r="AL97" s="264"/>
      <c r="AM97" s="264"/>
      <c r="AN97" s="259"/>
      <c r="AO97" s="259">
        <v>0</v>
      </c>
      <c r="AP97" s="376">
        <v>1011.944</v>
      </c>
      <c r="AQ97" s="264">
        <v>0</v>
      </c>
      <c r="AR97" s="376">
        <v>1011.944</v>
      </c>
      <c r="AS97" s="264">
        <v>101.1944</v>
      </c>
      <c r="AT97" s="264">
        <v>10.23</v>
      </c>
      <c r="AU97" s="264" t="s">
        <v>192</v>
      </c>
      <c r="AV97" s="376" t="e">
        <v>#VALUE!</v>
      </c>
      <c r="AW97" s="267"/>
      <c r="AX97" s="267"/>
      <c r="AY97" s="269">
        <v>-1011.944</v>
      </c>
      <c r="AZ97" s="259"/>
      <c r="BA97" s="270"/>
      <c r="BB97" s="247">
        <f>+FISCAL!I97*4.9%</f>
        <v>77.038976000000005</v>
      </c>
      <c r="BC97" s="248">
        <f>+FISCAL!I97*1%</f>
        <v>15.722239999999999</v>
      </c>
      <c r="BF97" s="316" t="s">
        <v>546</v>
      </c>
      <c r="BG97" s="227"/>
      <c r="BH97" s="210"/>
    </row>
    <row r="98" spans="1:60" s="65" customFormat="1">
      <c r="A98" s="184" t="s">
        <v>374</v>
      </c>
      <c r="B98" s="204" t="s">
        <v>148</v>
      </c>
      <c r="C98" s="181">
        <f>+FISCAL!I98</f>
        <v>2055.0500000000002</v>
      </c>
      <c r="D98" s="194">
        <v>0</v>
      </c>
      <c r="E98" s="194"/>
      <c r="F98" s="164"/>
      <c r="G98" s="195">
        <f t="shared" si="19"/>
        <v>2055.0500000000002</v>
      </c>
      <c r="H98" s="195">
        <f t="shared" si="20"/>
        <v>0</v>
      </c>
      <c r="I98" s="195">
        <f t="shared" si="21"/>
        <v>41.101000000000006</v>
      </c>
      <c r="J98" s="195">
        <f t="shared" si="22"/>
        <v>154.12875</v>
      </c>
      <c r="K98" s="195">
        <f>+FISCAL!M98</f>
        <v>0</v>
      </c>
      <c r="L98" s="195">
        <f t="shared" si="23"/>
        <v>2250.2797500000001</v>
      </c>
      <c r="M98" s="195">
        <f t="shared" si="24"/>
        <v>360.04476000000005</v>
      </c>
      <c r="N98" s="195">
        <f t="shared" si="25"/>
        <v>2610.3245100000004</v>
      </c>
      <c r="O98" s="164"/>
      <c r="P98" s="195">
        <f t="shared" si="26"/>
        <v>0</v>
      </c>
      <c r="Q98" s="195">
        <f t="shared" si="27"/>
        <v>0</v>
      </c>
      <c r="R98" s="195">
        <f t="shared" si="28"/>
        <v>0</v>
      </c>
      <c r="S98" s="65" t="b">
        <f t="shared" si="29"/>
        <v>1</v>
      </c>
      <c r="T98" s="379" t="s">
        <v>31</v>
      </c>
      <c r="U98" s="379" t="s">
        <v>148</v>
      </c>
      <c r="V98" s="379"/>
      <c r="W98" s="379"/>
      <c r="X98" s="379" t="s">
        <v>97</v>
      </c>
      <c r="Y98" s="380">
        <v>40813</v>
      </c>
      <c r="Z98" s="429">
        <v>430</v>
      </c>
      <c r="AA98" s="381"/>
      <c r="AB98" s="381"/>
      <c r="AC98" s="381"/>
      <c r="AD98" s="404">
        <v>430</v>
      </c>
      <c r="AE98" s="381"/>
      <c r="AF98" s="421"/>
      <c r="AG98" s="381"/>
      <c r="AH98" s="381"/>
      <c r="AI98" s="422"/>
      <c r="AJ98" s="422"/>
      <c r="AK98" s="381"/>
      <c r="AL98" s="377"/>
      <c r="AM98" s="377"/>
      <c r="AN98" s="379"/>
      <c r="AO98" s="379"/>
      <c r="AP98" s="404">
        <v>430</v>
      </c>
      <c r="AQ98" s="377">
        <v>21.5</v>
      </c>
      <c r="AR98" s="404">
        <v>430</v>
      </c>
      <c r="AS98" s="377">
        <v>43</v>
      </c>
      <c r="AT98" s="377"/>
      <c r="AU98" s="377"/>
      <c r="AV98" s="404">
        <v>473</v>
      </c>
      <c r="AW98" s="476"/>
      <c r="AX98" s="476"/>
      <c r="AY98" s="378"/>
      <c r="AZ98" s="379"/>
      <c r="BA98" s="382"/>
      <c r="BB98" s="227"/>
      <c r="BC98" s="210"/>
      <c r="BF98" s="180" t="s">
        <v>497</v>
      </c>
      <c r="BG98" s="227"/>
      <c r="BH98" s="210"/>
    </row>
    <row r="99" spans="1:60" s="65" customFormat="1">
      <c r="A99" s="477" t="s">
        <v>524</v>
      </c>
      <c r="B99" s="182" t="s">
        <v>512</v>
      </c>
      <c r="C99" s="181">
        <f>+FISCAL!I99</f>
        <v>1371.44</v>
      </c>
      <c r="D99" s="194">
        <v>0</v>
      </c>
      <c r="E99" s="194"/>
      <c r="F99" s="164"/>
      <c r="G99" s="195">
        <f t="shared" si="19"/>
        <v>1371.44</v>
      </c>
      <c r="H99" s="195">
        <f t="shared" si="20"/>
        <v>0</v>
      </c>
      <c r="I99" s="195">
        <f t="shared" si="21"/>
        <v>27.428800000000003</v>
      </c>
      <c r="J99" s="195">
        <f t="shared" si="22"/>
        <v>102.858</v>
      </c>
      <c r="K99" s="195">
        <f>+FISCAL!M99</f>
        <v>0</v>
      </c>
      <c r="L99" s="195">
        <f t="shared" si="23"/>
        <v>1501.7267999999999</v>
      </c>
      <c r="M99" s="195">
        <f t="shared" si="24"/>
        <v>240.27628799999999</v>
      </c>
      <c r="N99" s="195">
        <f t="shared" si="25"/>
        <v>1742.0030879999999</v>
      </c>
      <c r="O99" s="164"/>
      <c r="P99" s="195">
        <f t="shared" si="26"/>
        <v>0</v>
      </c>
      <c r="Q99" s="195">
        <f t="shared" si="27"/>
        <v>0</v>
      </c>
      <c r="R99" s="195">
        <f t="shared" si="28"/>
        <v>0</v>
      </c>
      <c r="S99" s="65" t="b">
        <f t="shared" si="29"/>
        <v>1</v>
      </c>
      <c r="T99" s="379" t="s">
        <v>45</v>
      </c>
      <c r="U99" s="379" t="s">
        <v>512</v>
      </c>
      <c r="V99" s="379"/>
      <c r="W99" s="379"/>
      <c r="X99" s="379" t="s">
        <v>180</v>
      </c>
      <c r="Y99" s="409">
        <v>42716</v>
      </c>
      <c r="Z99" s="381">
        <v>171.43</v>
      </c>
      <c r="AA99" s="381"/>
      <c r="AB99" s="381"/>
      <c r="AC99" s="403"/>
      <c r="AD99" s="404">
        <v>171.43</v>
      </c>
      <c r="AE99" s="381"/>
      <c r="AF99" s="421"/>
      <c r="AG99" s="381"/>
      <c r="AH99" s="381"/>
      <c r="AI99" s="422"/>
      <c r="AJ99" s="422"/>
      <c r="AK99" s="381"/>
      <c r="AL99" s="377"/>
      <c r="AM99" s="377"/>
      <c r="AN99" s="379"/>
      <c r="AO99" s="419">
        <v>327</v>
      </c>
      <c r="AP99" s="404">
        <v>-155.57</v>
      </c>
      <c r="AQ99" s="377">
        <v>0</v>
      </c>
      <c r="AR99" s="404">
        <v>-155.57</v>
      </c>
      <c r="AS99" s="377"/>
      <c r="AT99" s="377"/>
      <c r="AU99" s="377"/>
      <c r="AV99" s="404"/>
      <c r="AW99" s="410"/>
      <c r="AX99" s="410"/>
      <c r="AY99" s="405"/>
      <c r="AZ99" s="379"/>
      <c r="BA99" s="382"/>
      <c r="BB99" s="227"/>
      <c r="BC99" s="210"/>
      <c r="BF99" s="180" t="s">
        <v>481</v>
      </c>
      <c r="BG99" s="227"/>
      <c r="BH99" s="210"/>
    </row>
    <row r="100" spans="1:60" s="246" customFormat="1">
      <c r="A100" s="229" t="s">
        <v>376</v>
      </c>
      <c r="B100" s="474" t="s">
        <v>377</v>
      </c>
      <c r="C100" s="258">
        <f>+FISCAL!I100</f>
        <v>2027.799</v>
      </c>
      <c r="D100" s="230">
        <v>0</v>
      </c>
      <c r="E100" s="230"/>
      <c r="F100" s="245"/>
      <c r="G100" s="231">
        <f t="shared" si="19"/>
        <v>2027.799</v>
      </c>
      <c r="H100" s="231">
        <f t="shared" si="20"/>
        <v>0</v>
      </c>
      <c r="I100" s="231">
        <f t="shared" si="21"/>
        <v>40.555979999999998</v>
      </c>
      <c r="J100" s="231">
        <f t="shared" si="22"/>
        <v>152.084925</v>
      </c>
      <c r="K100" s="195">
        <f>+FISCAL!M100</f>
        <v>99.36</v>
      </c>
      <c r="L100" s="231">
        <f t="shared" si="23"/>
        <v>2319.7999050000003</v>
      </c>
      <c r="M100" s="231">
        <f t="shared" si="24"/>
        <v>371.16798480000006</v>
      </c>
      <c r="N100" s="231">
        <f t="shared" si="25"/>
        <v>2690.9678898000002</v>
      </c>
      <c r="O100" s="245"/>
      <c r="P100" s="231">
        <f t="shared" si="26"/>
        <v>0</v>
      </c>
      <c r="Q100" s="231">
        <f t="shared" si="27"/>
        <v>0</v>
      </c>
      <c r="R100" s="231">
        <f t="shared" si="28"/>
        <v>0</v>
      </c>
      <c r="S100" s="246" t="b">
        <f t="shared" si="29"/>
        <v>1</v>
      </c>
      <c r="T100" s="259" t="s">
        <v>47</v>
      </c>
      <c r="U100" s="259" t="s">
        <v>126</v>
      </c>
      <c r="V100" s="259"/>
      <c r="W100" s="259" t="s">
        <v>74</v>
      </c>
      <c r="X100" s="259" t="s">
        <v>531</v>
      </c>
      <c r="Y100" s="265">
        <v>42242</v>
      </c>
      <c r="Z100" s="261">
        <v>1467.519</v>
      </c>
      <c r="AA100" s="261"/>
      <c r="AB100" s="261"/>
      <c r="AC100" s="266"/>
      <c r="AD100" s="376">
        <v>1467.519</v>
      </c>
      <c r="AE100" s="261"/>
      <c r="AF100" s="262"/>
      <c r="AG100" s="261"/>
      <c r="AH100" s="261">
        <v>0</v>
      </c>
      <c r="AI100" s="263" t="s">
        <v>192</v>
      </c>
      <c r="AJ100" s="263" t="s">
        <v>192</v>
      </c>
      <c r="AK100" s="261"/>
      <c r="AL100" s="264"/>
      <c r="AM100" s="264"/>
      <c r="AN100" s="259"/>
      <c r="AO100" s="259">
        <v>0</v>
      </c>
      <c r="AP100" s="376">
        <v>1467.519</v>
      </c>
      <c r="AQ100" s="264">
        <v>0</v>
      </c>
      <c r="AR100" s="376">
        <v>1467.519</v>
      </c>
      <c r="AS100" s="264">
        <v>146.75190000000001</v>
      </c>
      <c r="AT100" s="264">
        <v>10.23</v>
      </c>
      <c r="AU100" s="264" t="s">
        <v>192</v>
      </c>
      <c r="AV100" s="376" t="e">
        <v>#VALUE!</v>
      </c>
      <c r="AW100" s="267"/>
      <c r="AX100" s="267"/>
      <c r="AY100" s="269">
        <v>-1467.519</v>
      </c>
      <c r="AZ100" s="259"/>
      <c r="BA100" s="270"/>
      <c r="BB100" s="247">
        <f>+FISCAL!I100*4.9%</f>
        <v>99.362150999999997</v>
      </c>
      <c r="BC100" s="248">
        <f>+FISCAL!I100*1%</f>
        <v>20.277989999999999</v>
      </c>
      <c r="BF100" s="180" t="s">
        <v>358</v>
      </c>
      <c r="BG100" s="227"/>
      <c r="BH100" s="210"/>
    </row>
    <row r="101" spans="1:60" s="65" customFormat="1">
      <c r="A101" s="180" t="s">
        <v>378</v>
      </c>
      <c r="B101" s="463" t="s">
        <v>379</v>
      </c>
      <c r="C101" s="181">
        <f>+FISCAL!I101</f>
        <v>4006.6550000000007</v>
      </c>
      <c r="D101" s="194">
        <v>0</v>
      </c>
      <c r="E101" s="194"/>
      <c r="F101" s="164"/>
      <c r="G101" s="195">
        <f t="shared" si="19"/>
        <v>4006.6550000000007</v>
      </c>
      <c r="H101" s="195">
        <f t="shared" si="20"/>
        <v>0</v>
      </c>
      <c r="I101" s="195">
        <f t="shared" si="21"/>
        <v>80.133100000000013</v>
      </c>
      <c r="J101" s="195">
        <f t="shared" si="22"/>
        <v>300.49912500000005</v>
      </c>
      <c r="K101" s="195">
        <f>+FISCAL!M101</f>
        <v>0</v>
      </c>
      <c r="L101" s="195">
        <f t="shared" si="23"/>
        <v>4387.2872250000009</v>
      </c>
      <c r="M101" s="195">
        <f t="shared" si="24"/>
        <v>701.96595600000012</v>
      </c>
      <c r="N101" s="195">
        <f t="shared" si="25"/>
        <v>5089.253181000001</v>
      </c>
      <c r="O101" s="164"/>
      <c r="P101" s="195">
        <f t="shared" si="26"/>
        <v>0</v>
      </c>
      <c r="Q101" s="195">
        <f t="shared" si="27"/>
        <v>0</v>
      </c>
      <c r="R101" s="195">
        <f t="shared" si="28"/>
        <v>0</v>
      </c>
      <c r="S101" s="65" t="b">
        <f t="shared" si="29"/>
        <v>0</v>
      </c>
      <c r="T101" s="379" t="s">
        <v>45</v>
      </c>
      <c r="U101" s="379" t="s">
        <v>601</v>
      </c>
      <c r="V101" s="379"/>
      <c r="W101" s="379" t="s">
        <v>52</v>
      </c>
      <c r="X101" s="379" t="s">
        <v>95</v>
      </c>
      <c r="Y101" s="409">
        <v>42170</v>
      </c>
      <c r="Z101" s="381">
        <v>3267.4550000000004</v>
      </c>
      <c r="AA101" s="381"/>
      <c r="AB101" s="381"/>
      <c r="AC101" s="403"/>
      <c r="AD101" s="404">
        <v>3267.4550000000004</v>
      </c>
      <c r="AE101" s="421">
        <v>250</v>
      </c>
      <c r="AF101" s="421"/>
      <c r="AG101" s="381"/>
      <c r="AH101" s="381">
        <v>0</v>
      </c>
      <c r="AI101" s="422"/>
      <c r="AJ101" s="422"/>
      <c r="AK101" s="381"/>
      <c r="AL101" s="377"/>
      <c r="AM101" s="377"/>
      <c r="AN101" s="379"/>
      <c r="AO101" s="379">
        <v>0</v>
      </c>
      <c r="AP101" s="404">
        <v>3017.4550000000004</v>
      </c>
      <c r="AQ101" s="377">
        <v>326.74550000000005</v>
      </c>
      <c r="AR101" s="404">
        <v>2690.7095000000004</v>
      </c>
      <c r="AS101" s="377">
        <v>0</v>
      </c>
      <c r="AT101" s="377">
        <v>10.23</v>
      </c>
      <c r="AU101" s="377">
        <v>0</v>
      </c>
      <c r="AV101" s="404">
        <v>3277.6850000000004</v>
      </c>
      <c r="AW101" s="410"/>
      <c r="AX101" s="411"/>
      <c r="AY101" s="405">
        <v>-2690.7095000000004</v>
      </c>
      <c r="AZ101" s="379"/>
      <c r="BA101" s="382" t="s">
        <v>190</v>
      </c>
      <c r="BB101" s="227"/>
      <c r="BC101" s="210"/>
      <c r="BF101" s="477" t="s">
        <v>537</v>
      </c>
      <c r="BG101" s="227"/>
      <c r="BH101" s="210"/>
    </row>
    <row r="102" spans="1:60" s="246" customFormat="1">
      <c r="A102" s="229" t="s">
        <v>380</v>
      </c>
      <c r="B102" s="474" t="s">
        <v>381</v>
      </c>
      <c r="C102" s="258">
        <f>+FISCAL!I102</f>
        <v>3101.8049999999998</v>
      </c>
      <c r="D102" s="230">
        <v>0</v>
      </c>
      <c r="E102" s="230"/>
      <c r="F102" s="245"/>
      <c r="G102" s="231">
        <f t="shared" si="19"/>
        <v>3101.8049999999998</v>
      </c>
      <c r="H102" s="231">
        <f t="shared" si="20"/>
        <v>0</v>
      </c>
      <c r="I102" s="231">
        <f t="shared" si="21"/>
        <v>62.036099999999998</v>
      </c>
      <c r="J102" s="231">
        <f t="shared" si="22"/>
        <v>232.63537499999998</v>
      </c>
      <c r="K102" s="195">
        <f>+FISCAL!M102</f>
        <v>151.99</v>
      </c>
      <c r="L102" s="231">
        <f t="shared" si="23"/>
        <v>3548.4664749999993</v>
      </c>
      <c r="M102" s="231">
        <f t="shared" si="24"/>
        <v>567.75463599999989</v>
      </c>
      <c r="N102" s="231">
        <f t="shared" si="25"/>
        <v>4116.2211109999989</v>
      </c>
      <c r="O102" s="245"/>
      <c r="P102" s="231">
        <f t="shared" si="26"/>
        <v>0</v>
      </c>
      <c r="Q102" s="231">
        <f t="shared" si="27"/>
        <v>0</v>
      </c>
      <c r="R102" s="231">
        <f t="shared" si="28"/>
        <v>0</v>
      </c>
      <c r="S102" s="246" t="b">
        <f t="shared" si="29"/>
        <v>1</v>
      </c>
      <c r="T102" s="259" t="s">
        <v>47</v>
      </c>
      <c r="U102" s="259" t="s">
        <v>112</v>
      </c>
      <c r="V102" s="259"/>
      <c r="W102" s="259" t="s">
        <v>75</v>
      </c>
      <c r="X102" s="259" t="s">
        <v>183</v>
      </c>
      <c r="Y102" s="265">
        <v>36868</v>
      </c>
      <c r="Z102" s="261">
        <v>2478.4549999999999</v>
      </c>
      <c r="AA102" s="261"/>
      <c r="AB102" s="261"/>
      <c r="AC102" s="266"/>
      <c r="AD102" s="376">
        <v>2478.4549999999999</v>
      </c>
      <c r="AE102" s="261"/>
      <c r="AF102" s="262"/>
      <c r="AG102" s="261"/>
      <c r="AH102" s="261">
        <v>0</v>
      </c>
      <c r="AI102" s="263" t="s">
        <v>192</v>
      </c>
      <c r="AJ102" s="263" t="s">
        <v>192</v>
      </c>
      <c r="AK102" s="261"/>
      <c r="AL102" s="264"/>
      <c r="AM102" s="264"/>
      <c r="AN102" s="259"/>
      <c r="AO102" s="259">
        <v>0</v>
      </c>
      <c r="AP102" s="376">
        <v>2478.4549999999999</v>
      </c>
      <c r="AQ102" s="264">
        <v>247.84550000000002</v>
      </c>
      <c r="AR102" s="376">
        <v>2230.6095</v>
      </c>
      <c r="AS102" s="264">
        <v>0</v>
      </c>
      <c r="AT102" s="264">
        <v>10.23</v>
      </c>
      <c r="AU102" s="264" t="s">
        <v>192</v>
      </c>
      <c r="AV102" s="376" t="e">
        <v>#VALUE!</v>
      </c>
      <c r="AW102" s="267"/>
      <c r="AX102" s="267"/>
      <c r="AY102" s="269">
        <v>-2230.6095</v>
      </c>
      <c r="AZ102" s="259"/>
      <c r="BA102" s="259"/>
      <c r="BB102" s="247">
        <f>+FISCAL!I102*4.9%</f>
        <v>151.98844499999998</v>
      </c>
      <c r="BC102" s="248">
        <f>+FISCAL!I102*1%</f>
        <v>31.018049999999999</v>
      </c>
      <c r="BF102" s="180" t="s">
        <v>360</v>
      </c>
      <c r="BG102" s="227"/>
      <c r="BH102" s="210"/>
    </row>
    <row r="103" spans="1:60" s="246" customFormat="1">
      <c r="A103" s="229" t="s">
        <v>382</v>
      </c>
      <c r="B103" s="474" t="s">
        <v>383</v>
      </c>
      <c r="C103" s="258">
        <f>+FISCAL!I103</f>
        <v>7536.4079999999994</v>
      </c>
      <c r="D103" s="230">
        <v>0</v>
      </c>
      <c r="E103" s="230"/>
      <c r="F103" s="245"/>
      <c r="G103" s="231">
        <f t="shared" si="19"/>
        <v>7536.4079999999994</v>
      </c>
      <c r="H103" s="231">
        <f t="shared" si="20"/>
        <v>0</v>
      </c>
      <c r="I103" s="231">
        <f t="shared" si="21"/>
        <v>150.72816</v>
      </c>
      <c r="J103" s="231">
        <f t="shared" si="22"/>
        <v>565.23059999999998</v>
      </c>
      <c r="K103" s="195">
        <f>+FISCAL!M103</f>
        <v>369.28</v>
      </c>
      <c r="L103" s="231">
        <f t="shared" si="23"/>
        <v>8621.6467599999996</v>
      </c>
      <c r="M103" s="231">
        <f t="shared" si="24"/>
        <v>1379.4634816</v>
      </c>
      <c r="N103" s="231">
        <f t="shared" si="25"/>
        <v>10001.110241599999</v>
      </c>
      <c r="O103" s="245"/>
      <c r="P103" s="231">
        <f t="shared" si="26"/>
        <v>0</v>
      </c>
      <c r="Q103" s="231">
        <f t="shared" si="27"/>
        <v>0</v>
      </c>
      <c r="R103" s="231">
        <f t="shared" si="28"/>
        <v>0</v>
      </c>
      <c r="S103" s="246" t="b">
        <f t="shared" si="29"/>
        <v>1</v>
      </c>
      <c r="T103" s="259" t="s">
        <v>47</v>
      </c>
      <c r="U103" s="259" t="s">
        <v>108</v>
      </c>
      <c r="V103" s="259"/>
      <c r="W103" s="259" t="s">
        <v>76</v>
      </c>
      <c r="X103" s="259" t="s">
        <v>181</v>
      </c>
      <c r="Y103" s="265">
        <v>41949</v>
      </c>
      <c r="Z103" s="261">
        <v>6976.1279999999997</v>
      </c>
      <c r="AA103" s="261"/>
      <c r="AB103" s="261"/>
      <c r="AC103" s="266"/>
      <c r="AD103" s="376">
        <v>6976.1279999999997</v>
      </c>
      <c r="AE103" s="261"/>
      <c r="AF103" s="262"/>
      <c r="AG103" s="261"/>
      <c r="AH103" s="261">
        <v>250</v>
      </c>
      <c r="AI103" s="263" t="s">
        <v>192</v>
      </c>
      <c r="AJ103" s="263" t="s">
        <v>192</v>
      </c>
      <c r="AK103" s="261"/>
      <c r="AL103" s="264"/>
      <c r="AM103" s="264"/>
      <c r="AN103" s="259"/>
      <c r="AO103" s="259">
        <v>0</v>
      </c>
      <c r="AP103" s="376">
        <v>6726.1279999999997</v>
      </c>
      <c r="AQ103" s="264">
        <v>697.61279999999999</v>
      </c>
      <c r="AR103" s="376">
        <v>6028.5151999999998</v>
      </c>
      <c r="AS103" s="264">
        <v>0</v>
      </c>
      <c r="AT103" s="264">
        <v>10.23</v>
      </c>
      <c r="AU103" s="264" t="s">
        <v>192</v>
      </c>
      <c r="AV103" s="376" t="e">
        <v>#VALUE!</v>
      </c>
      <c r="AW103" s="267"/>
      <c r="AX103" s="268"/>
      <c r="AY103" s="269">
        <v>-6028.5151999999998</v>
      </c>
      <c r="AZ103" s="259"/>
      <c r="BA103" s="259"/>
      <c r="BB103" s="247">
        <f>+FISCAL!I103*4.9%</f>
        <v>369.28399200000001</v>
      </c>
      <c r="BC103" s="248">
        <f>+FISCAL!I103*1%</f>
        <v>75.364080000000001</v>
      </c>
      <c r="BF103" s="180" t="s">
        <v>482</v>
      </c>
      <c r="BG103" s="227"/>
      <c r="BH103" s="210"/>
    </row>
    <row r="104" spans="1:60" s="65" customFormat="1">
      <c r="A104" s="180" t="s">
        <v>526</v>
      </c>
      <c r="B104" s="182" t="s">
        <v>513</v>
      </c>
      <c r="C104" s="181">
        <f>+FISCAL!I104</f>
        <v>1092.595</v>
      </c>
      <c r="D104" s="194">
        <v>0</v>
      </c>
      <c r="E104" s="194"/>
      <c r="F104" s="164"/>
      <c r="G104" s="195">
        <f t="shared" si="19"/>
        <v>1092.595</v>
      </c>
      <c r="H104" s="195">
        <f t="shared" si="20"/>
        <v>0</v>
      </c>
      <c r="I104" s="195">
        <f t="shared" si="21"/>
        <v>21.851900000000001</v>
      </c>
      <c r="J104" s="195">
        <f t="shared" si="22"/>
        <v>81.944625000000002</v>
      </c>
      <c r="K104" s="195">
        <f>+FISCAL!M104</f>
        <v>0</v>
      </c>
      <c r="L104" s="195">
        <f t="shared" si="23"/>
        <v>1196.391525</v>
      </c>
      <c r="M104" s="195">
        <f t="shared" si="24"/>
        <v>191.42264399999999</v>
      </c>
      <c r="N104" s="195">
        <f t="shared" si="25"/>
        <v>1387.814169</v>
      </c>
      <c r="O104" s="164"/>
      <c r="P104" s="195">
        <f t="shared" si="26"/>
        <v>0</v>
      </c>
      <c r="Q104" s="195">
        <f t="shared" si="27"/>
        <v>0</v>
      </c>
      <c r="R104" s="195">
        <f t="shared" si="28"/>
        <v>0</v>
      </c>
      <c r="S104" s="65" t="b">
        <f t="shared" si="29"/>
        <v>1</v>
      </c>
      <c r="T104" s="379" t="s">
        <v>47</v>
      </c>
      <c r="U104" s="379" t="s">
        <v>513</v>
      </c>
      <c r="V104" s="379"/>
      <c r="W104" s="379"/>
      <c r="X104" s="379" t="s">
        <v>180</v>
      </c>
      <c r="Y104" s="409">
        <v>42712</v>
      </c>
      <c r="Z104" s="381">
        <v>532.31500000000005</v>
      </c>
      <c r="AA104" s="381"/>
      <c r="AB104" s="381"/>
      <c r="AC104" s="403"/>
      <c r="AD104" s="404"/>
      <c r="AE104" s="381"/>
      <c r="AF104" s="421"/>
      <c r="AG104" s="381"/>
      <c r="AH104" s="381"/>
      <c r="AI104" s="422"/>
      <c r="AJ104" s="422"/>
      <c r="AK104" s="381"/>
      <c r="AL104" s="377"/>
      <c r="AM104" s="377"/>
      <c r="AN104" s="379"/>
      <c r="AO104" s="379"/>
      <c r="AP104" s="404"/>
      <c r="AQ104" s="377"/>
      <c r="AR104" s="404"/>
      <c r="AS104" s="377"/>
      <c r="AT104" s="377"/>
      <c r="AU104" s="377"/>
      <c r="AV104" s="404"/>
      <c r="AW104" s="410"/>
      <c r="AX104" s="410"/>
      <c r="AY104" s="405"/>
      <c r="AZ104" s="379"/>
      <c r="BA104" s="382"/>
      <c r="BB104" s="227"/>
      <c r="BC104" s="210"/>
      <c r="BF104" s="180" t="s">
        <v>370</v>
      </c>
      <c r="BG104" s="227"/>
      <c r="BH104" s="210"/>
    </row>
    <row r="105" spans="1:60" s="65" customFormat="1">
      <c r="A105" s="180" t="s">
        <v>384</v>
      </c>
      <c r="B105" s="463" t="s">
        <v>385</v>
      </c>
      <c r="C105" s="181">
        <f>+FISCAL!I105</f>
        <v>6642.2250000000004</v>
      </c>
      <c r="D105" s="194">
        <v>0</v>
      </c>
      <c r="E105" s="194"/>
      <c r="F105" s="164"/>
      <c r="G105" s="195">
        <f t="shared" si="19"/>
        <v>6642.2250000000004</v>
      </c>
      <c r="H105" s="195">
        <f t="shared" si="20"/>
        <v>0</v>
      </c>
      <c r="I105" s="195">
        <f t="shared" si="21"/>
        <v>132.84450000000001</v>
      </c>
      <c r="J105" s="195">
        <f t="shared" si="22"/>
        <v>498.166875</v>
      </c>
      <c r="K105" s="195">
        <f>+FISCAL!M105</f>
        <v>0</v>
      </c>
      <c r="L105" s="195">
        <f t="shared" si="23"/>
        <v>7273.2363750000004</v>
      </c>
      <c r="M105" s="195">
        <f t="shared" si="24"/>
        <v>1163.7178200000001</v>
      </c>
      <c r="N105" s="195">
        <f t="shared" si="25"/>
        <v>8436.9541950000003</v>
      </c>
      <c r="O105" s="164"/>
      <c r="P105" s="195">
        <f t="shared" si="26"/>
        <v>0</v>
      </c>
      <c r="Q105" s="195">
        <f t="shared" si="27"/>
        <v>0</v>
      </c>
      <c r="R105" s="195">
        <f t="shared" si="28"/>
        <v>0</v>
      </c>
      <c r="S105" s="65" t="b">
        <f t="shared" si="29"/>
        <v>1</v>
      </c>
      <c r="T105" s="379" t="s">
        <v>45</v>
      </c>
      <c r="U105" s="379" t="s">
        <v>37</v>
      </c>
      <c r="V105" s="379"/>
      <c r="W105" s="379" t="s">
        <v>53</v>
      </c>
      <c r="X105" s="379" t="s">
        <v>95</v>
      </c>
      <c r="Y105" s="409">
        <v>42129</v>
      </c>
      <c r="Z105" s="381">
        <v>5903.0250000000005</v>
      </c>
      <c r="AA105" s="383"/>
      <c r="AB105" s="381"/>
      <c r="AC105" s="403"/>
      <c r="AD105" s="404">
        <v>5903.0250000000005</v>
      </c>
      <c r="AE105" s="381"/>
      <c r="AF105" s="421"/>
      <c r="AG105" s="381"/>
      <c r="AH105" s="381">
        <v>0</v>
      </c>
      <c r="AI105" s="422"/>
      <c r="AJ105" s="422"/>
      <c r="AK105" s="381"/>
      <c r="AL105" s="377"/>
      <c r="AM105" s="377"/>
      <c r="AN105" s="379"/>
      <c r="AO105" s="379">
        <v>0</v>
      </c>
      <c r="AP105" s="404">
        <v>5903.0250000000005</v>
      </c>
      <c r="AQ105" s="377">
        <v>590.30250000000012</v>
      </c>
      <c r="AR105" s="404">
        <v>5312.7225000000008</v>
      </c>
      <c r="AS105" s="377">
        <v>0</v>
      </c>
      <c r="AT105" s="377">
        <v>10.23</v>
      </c>
      <c r="AU105" s="377">
        <v>0</v>
      </c>
      <c r="AV105" s="404">
        <v>5913.2550000000001</v>
      </c>
      <c r="AW105" s="410"/>
      <c r="AX105" s="411"/>
      <c r="AY105" s="405">
        <v>-5312.7225000000008</v>
      </c>
      <c r="AZ105" s="379"/>
      <c r="BA105" s="382"/>
      <c r="BB105" s="227"/>
      <c r="BC105" s="210"/>
      <c r="BF105" s="184" t="s">
        <v>374</v>
      </c>
      <c r="BG105" s="227"/>
      <c r="BH105" s="210"/>
    </row>
    <row r="106" spans="1:60" s="65" customFormat="1">
      <c r="A106" s="180" t="s">
        <v>386</v>
      </c>
      <c r="B106" s="463" t="s">
        <v>387</v>
      </c>
      <c r="C106" s="181">
        <f>+FISCAL!I106</f>
        <v>8064.451</v>
      </c>
      <c r="D106" s="194">
        <v>0</v>
      </c>
      <c r="E106" s="194"/>
      <c r="F106" s="164"/>
      <c r="G106" s="195">
        <f t="shared" si="19"/>
        <v>8064.451</v>
      </c>
      <c r="H106" s="195">
        <f t="shared" si="20"/>
        <v>0</v>
      </c>
      <c r="I106" s="195">
        <f t="shared" si="21"/>
        <v>161.28901999999999</v>
      </c>
      <c r="J106" s="195">
        <f t="shared" si="22"/>
        <v>604.83382499999993</v>
      </c>
      <c r="K106" s="195">
        <f>+FISCAL!M106</f>
        <v>0</v>
      </c>
      <c r="L106" s="195">
        <f t="shared" si="23"/>
        <v>8830.573844999999</v>
      </c>
      <c r="M106" s="195">
        <f t="shared" si="24"/>
        <v>1412.8918151999999</v>
      </c>
      <c r="N106" s="195">
        <f t="shared" si="25"/>
        <v>10243.4656602</v>
      </c>
      <c r="O106" s="164"/>
      <c r="P106" s="195">
        <f t="shared" si="26"/>
        <v>0</v>
      </c>
      <c r="Q106" s="195">
        <f t="shared" si="27"/>
        <v>0</v>
      </c>
      <c r="R106" s="195">
        <f t="shared" si="28"/>
        <v>0</v>
      </c>
      <c r="S106" s="65" t="b">
        <f t="shared" si="29"/>
        <v>1</v>
      </c>
      <c r="T106" s="379" t="s">
        <v>45</v>
      </c>
      <c r="U106" s="379" t="s">
        <v>142</v>
      </c>
      <c r="V106" s="379"/>
      <c r="W106" s="379"/>
      <c r="X106" s="379" t="s">
        <v>180</v>
      </c>
      <c r="Y106" s="409">
        <v>42422</v>
      </c>
      <c r="Z106" s="381">
        <v>7325.2510000000002</v>
      </c>
      <c r="AA106" s="381"/>
      <c r="AB106" s="381"/>
      <c r="AC106" s="403"/>
      <c r="AD106" s="404">
        <v>7325.2510000000002</v>
      </c>
      <c r="AE106" s="381"/>
      <c r="AF106" s="421"/>
      <c r="AG106" s="381"/>
      <c r="AH106" s="381">
        <v>0</v>
      </c>
      <c r="AI106" s="422"/>
      <c r="AJ106" s="422"/>
      <c r="AK106" s="381"/>
      <c r="AL106" s="377"/>
      <c r="AM106" s="377"/>
      <c r="AN106" s="379"/>
      <c r="AO106" s="379">
        <v>0</v>
      </c>
      <c r="AP106" s="404">
        <v>7325.2510000000002</v>
      </c>
      <c r="AQ106" s="377">
        <v>732.52510000000007</v>
      </c>
      <c r="AR106" s="404">
        <v>6592.7259000000004</v>
      </c>
      <c r="AS106" s="377">
        <v>0</v>
      </c>
      <c r="AT106" s="377">
        <v>10.23</v>
      </c>
      <c r="AU106" s="377">
        <v>0</v>
      </c>
      <c r="AV106" s="404">
        <v>7335.4809999999998</v>
      </c>
      <c r="AW106" s="410"/>
      <c r="AX106" s="411"/>
      <c r="AY106" s="405">
        <v>-6592.7259000000004</v>
      </c>
      <c r="AZ106" s="379"/>
      <c r="BA106" s="382"/>
      <c r="BB106" s="227"/>
      <c r="BC106" s="210"/>
      <c r="BF106" s="477" t="s">
        <v>524</v>
      </c>
      <c r="BG106" s="227"/>
      <c r="BH106" s="210"/>
    </row>
    <row r="107" spans="1:60" s="246" customFormat="1">
      <c r="A107" s="229" t="s">
        <v>388</v>
      </c>
      <c r="B107" s="474" t="s">
        <v>389</v>
      </c>
      <c r="C107" s="258">
        <f>+FISCAL!I107</f>
        <v>5371.8760000000002</v>
      </c>
      <c r="D107" s="230">
        <v>0</v>
      </c>
      <c r="E107" s="230"/>
      <c r="F107" s="245"/>
      <c r="G107" s="231">
        <f t="shared" si="19"/>
        <v>5371.8760000000002</v>
      </c>
      <c r="H107" s="231">
        <f t="shared" si="20"/>
        <v>0</v>
      </c>
      <c r="I107" s="231">
        <f t="shared" si="21"/>
        <v>107.43752000000001</v>
      </c>
      <c r="J107" s="231">
        <f t="shared" si="22"/>
        <v>402.89069999999998</v>
      </c>
      <c r="K107" s="195">
        <f>+FISCAL!M107</f>
        <v>161.44999999999999</v>
      </c>
      <c r="L107" s="231">
        <f t="shared" si="23"/>
        <v>6043.6542200000004</v>
      </c>
      <c r="M107" s="231">
        <f t="shared" si="24"/>
        <v>966.98467520000008</v>
      </c>
      <c r="N107" s="231">
        <f t="shared" si="25"/>
        <v>7010.6388952000007</v>
      </c>
      <c r="O107" s="245"/>
      <c r="P107" s="231">
        <f t="shared" si="26"/>
        <v>0</v>
      </c>
      <c r="Q107" s="231">
        <f t="shared" si="27"/>
        <v>0</v>
      </c>
      <c r="R107" s="231">
        <f t="shared" si="28"/>
        <v>0</v>
      </c>
      <c r="S107" s="246" t="b">
        <f t="shared" si="29"/>
        <v>1</v>
      </c>
      <c r="T107" s="259" t="s">
        <v>47</v>
      </c>
      <c r="U107" s="259" t="s">
        <v>158</v>
      </c>
      <c r="V107" s="259"/>
      <c r="W107" s="259" t="s">
        <v>77</v>
      </c>
      <c r="X107" s="259" t="s">
        <v>184</v>
      </c>
      <c r="Y107" s="265">
        <v>41227</v>
      </c>
      <c r="Z107" s="261">
        <v>2775.5160000000001</v>
      </c>
      <c r="AA107" s="261">
        <v>2076.9</v>
      </c>
      <c r="AB107" s="261"/>
      <c r="AC107" s="266"/>
      <c r="AD107" s="376">
        <v>4852.4160000000002</v>
      </c>
      <c r="AE107" s="261"/>
      <c r="AF107" s="262">
        <v>1</v>
      </c>
      <c r="AG107" s="261"/>
      <c r="AH107" s="261">
        <v>200</v>
      </c>
      <c r="AI107" s="263" t="s">
        <v>192</v>
      </c>
      <c r="AJ107" s="263" t="s">
        <v>192</v>
      </c>
      <c r="AK107" s="261"/>
      <c r="AL107" s="264"/>
      <c r="AM107" s="264"/>
      <c r="AN107" s="259"/>
      <c r="AO107" s="259">
        <v>0</v>
      </c>
      <c r="AP107" s="376">
        <v>4651.4160000000002</v>
      </c>
      <c r="AQ107" s="264">
        <v>485.24160000000006</v>
      </c>
      <c r="AR107" s="376">
        <v>4166.1743999999999</v>
      </c>
      <c r="AS107" s="264">
        <v>0</v>
      </c>
      <c r="AT107" s="264">
        <v>10.23</v>
      </c>
      <c r="AU107" s="264" t="s">
        <v>192</v>
      </c>
      <c r="AV107" s="376" t="e">
        <v>#VALUE!</v>
      </c>
      <c r="AW107" s="267"/>
      <c r="AX107" s="267"/>
      <c r="AY107" s="269">
        <v>-4166.1743999999999</v>
      </c>
      <c r="AZ107" s="259"/>
      <c r="BA107" s="485" t="s">
        <v>613</v>
      </c>
      <c r="BB107" s="247">
        <f>+FISCAL!I107*4.9%</f>
        <v>263.221924</v>
      </c>
      <c r="BC107" s="248">
        <f>+FISCAL!I107*1%</f>
        <v>53.718760000000003</v>
      </c>
      <c r="BF107" s="180" t="s">
        <v>378</v>
      </c>
      <c r="BG107" s="227"/>
      <c r="BH107" s="210"/>
    </row>
    <row r="108" spans="1:60" s="65" customFormat="1">
      <c r="A108" s="65" t="s">
        <v>492</v>
      </c>
      <c r="B108" s="463" t="s">
        <v>491</v>
      </c>
      <c r="C108" s="181">
        <f>+FISCAL!I108</f>
        <v>2534.7840000000001</v>
      </c>
      <c r="D108" s="194">
        <v>0</v>
      </c>
      <c r="E108" s="194"/>
      <c r="F108" s="164"/>
      <c r="G108" s="195">
        <f t="shared" si="19"/>
        <v>2534.7840000000001</v>
      </c>
      <c r="H108" s="195">
        <f t="shared" si="20"/>
        <v>0</v>
      </c>
      <c r="I108" s="195">
        <f t="shared" si="21"/>
        <v>50.695680000000003</v>
      </c>
      <c r="J108" s="195">
        <f t="shared" si="22"/>
        <v>190.1088</v>
      </c>
      <c r="K108" s="195">
        <f>+FISCAL!M108</f>
        <v>0</v>
      </c>
      <c r="L108" s="195">
        <f t="shared" si="23"/>
        <v>2775.5884799999999</v>
      </c>
      <c r="M108" s="195">
        <f t="shared" si="24"/>
        <v>444.09415680000001</v>
      </c>
      <c r="N108" s="195">
        <f t="shared" si="25"/>
        <v>3219.6826367999997</v>
      </c>
      <c r="O108" s="164"/>
      <c r="P108" s="195">
        <f t="shared" si="26"/>
        <v>0</v>
      </c>
      <c r="Q108" s="195">
        <f t="shared" si="27"/>
        <v>0</v>
      </c>
      <c r="R108" s="195">
        <f t="shared" si="28"/>
        <v>0</v>
      </c>
      <c r="S108" s="65" t="b">
        <f t="shared" si="29"/>
        <v>1</v>
      </c>
      <c r="T108" s="379" t="s">
        <v>45</v>
      </c>
      <c r="U108" s="379" t="s">
        <v>491</v>
      </c>
      <c r="V108" s="379"/>
      <c r="W108" s="379"/>
      <c r="X108" s="379" t="s">
        <v>95</v>
      </c>
      <c r="Y108" s="409">
        <v>42671</v>
      </c>
      <c r="Z108" s="381">
        <v>1795.7940000000001</v>
      </c>
      <c r="AA108" s="381"/>
      <c r="AB108" s="381"/>
      <c r="AC108" s="403"/>
      <c r="AD108" s="404">
        <v>1795.7940000000001</v>
      </c>
      <c r="AE108" s="381"/>
      <c r="AF108" s="421"/>
      <c r="AG108" s="381"/>
      <c r="AH108" s="381"/>
      <c r="AI108" s="422"/>
      <c r="AJ108" s="422"/>
      <c r="AK108" s="381"/>
      <c r="AL108" s="377"/>
      <c r="AM108" s="377"/>
      <c r="AN108" s="379"/>
      <c r="AO108" s="379"/>
      <c r="AP108" s="404">
        <v>1795.7940000000001</v>
      </c>
      <c r="AQ108" s="377">
        <v>0</v>
      </c>
      <c r="AR108" s="404">
        <v>1795.7940000000001</v>
      </c>
      <c r="AS108" s="377"/>
      <c r="AT108" s="377"/>
      <c r="AU108" s="377"/>
      <c r="AV108" s="404"/>
      <c r="AW108" s="410"/>
      <c r="AX108" s="410"/>
      <c r="AY108" s="405"/>
      <c r="AZ108" s="382" t="s">
        <v>505</v>
      </c>
      <c r="BA108" s="382" t="s">
        <v>506</v>
      </c>
      <c r="BB108" s="227"/>
      <c r="BC108" s="210"/>
      <c r="BF108" s="180" t="s">
        <v>526</v>
      </c>
      <c r="BG108" s="227"/>
      <c r="BH108" s="210"/>
    </row>
    <row r="109" spans="1:60" s="65" customFormat="1">
      <c r="A109" s="65" t="s">
        <v>510</v>
      </c>
      <c r="B109" s="463" t="s">
        <v>507</v>
      </c>
      <c r="C109" s="181">
        <f>+FISCAL!I109</f>
        <v>4288.2110000000002</v>
      </c>
      <c r="D109" s="194">
        <v>0</v>
      </c>
      <c r="E109" s="194"/>
      <c r="F109" s="164"/>
      <c r="G109" s="195">
        <f t="shared" si="19"/>
        <v>4288.2110000000002</v>
      </c>
      <c r="H109" s="195">
        <f t="shared" si="20"/>
        <v>0</v>
      </c>
      <c r="I109" s="195">
        <f t="shared" si="21"/>
        <v>85.764220000000009</v>
      </c>
      <c r="J109" s="195">
        <f t="shared" si="22"/>
        <v>321.61582500000003</v>
      </c>
      <c r="K109" s="195">
        <f>+FISCAL!M109</f>
        <v>0</v>
      </c>
      <c r="L109" s="195">
        <f t="shared" si="23"/>
        <v>4695.5910450000001</v>
      </c>
      <c r="M109" s="195">
        <f t="shared" si="24"/>
        <v>751.29456720000007</v>
      </c>
      <c r="N109" s="195">
        <f t="shared" si="25"/>
        <v>5446.8856121999997</v>
      </c>
      <c r="O109" s="164"/>
      <c r="P109" s="195">
        <f t="shared" si="26"/>
        <v>0</v>
      </c>
      <c r="Q109" s="195">
        <f t="shared" si="27"/>
        <v>0</v>
      </c>
      <c r="R109" s="195">
        <f t="shared" si="28"/>
        <v>0</v>
      </c>
      <c r="S109" s="65" t="b">
        <f t="shared" si="29"/>
        <v>1</v>
      </c>
      <c r="T109" s="379" t="s">
        <v>47</v>
      </c>
      <c r="U109" s="379" t="s">
        <v>507</v>
      </c>
      <c r="V109" s="379"/>
      <c r="W109" s="379"/>
      <c r="X109" s="379" t="s">
        <v>180</v>
      </c>
      <c r="Y109" s="409">
        <v>42699</v>
      </c>
      <c r="Z109" s="381">
        <v>3727.931</v>
      </c>
      <c r="AA109" s="381"/>
      <c r="AB109" s="381"/>
      <c r="AC109" s="403"/>
      <c r="AD109" s="404">
        <v>3727.931</v>
      </c>
      <c r="AE109" s="381"/>
      <c r="AF109" s="421"/>
      <c r="AG109" s="381"/>
      <c r="AH109" s="381"/>
      <c r="AI109" s="422"/>
      <c r="AJ109" s="422"/>
      <c r="AK109" s="381"/>
      <c r="AL109" s="377"/>
      <c r="AM109" s="377"/>
      <c r="AN109" s="379"/>
      <c r="AO109" s="379"/>
      <c r="AP109" s="404">
        <v>3727.931</v>
      </c>
      <c r="AQ109" s="377">
        <v>372.79310000000004</v>
      </c>
      <c r="AR109" s="404">
        <v>3355.1379000000002</v>
      </c>
      <c r="AS109" s="377"/>
      <c r="AT109" s="377"/>
      <c r="AU109" s="377"/>
      <c r="AV109" s="404"/>
      <c r="AW109" s="410"/>
      <c r="AX109" s="411"/>
      <c r="AY109" s="405"/>
      <c r="AZ109" s="379" t="s">
        <v>208</v>
      </c>
      <c r="BA109" s="379"/>
      <c r="BB109" s="227"/>
      <c r="BC109" s="210"/>
      <c r="BF109" s="180" t="s">
        <v>384</v>
      </c>
      <c r="BG109" s="227"/>
      <c r="BH109" s="210"/>
    </row>
    <row r="110" spans="1:60" s="65" customFormat="1">
      <c r="A110" s="180" t="s">
        <v>392</v>
      </c>
      <c r="B110" s="463" t="s">
        <v>393</v>
      </c>
      <c r="C110" s="181">
        <f>+FISCAL!I110</f>
        <v>1351.28</v>
      </c>
      <c r="D110" s="194">
        <v>0</v>
      </c>
      <c r="E110" s="194"/>
      <c r="F110" s="164"/>
      <c r="G110" s="195">
        <f t="shared" si="19"/>
        <v>1351.28</v>
      </c>
      <c r="H110" s="195">
        <f t="shared" si="20"/>
        <v>0</v>
      </c>
      <c r="I110" s="195">
        <f t="shared" si="21"/>
        <v>27.025600000000001</v>
      </c>
      <c r="J110" s="195">
        <f t="shared" si="22"/>
        <v>101.34599999999999</v>
      </c>
      <c r="K110" s="195">
        <f>+FISCAL!M110</f>
        <v>0</v>
      </c>
      <c r="L110" s="195">
        <f t="shared" si="23"/>
        <v>1479.6515999999999</v>
      </c>
      <c r="M110" s="195">
        <f t="shared" si="24"/>
        <v>236.74425599999998</v>
      </c>
      <c r="N110" s="195">
        <f t="shared" si="25"/>
        <v>1716.3958559999999</v>
      </c>
      <c r="O110" s="164"/>
      <c r="P110" s="195">
        <f t="shared" si="26"/>
        <v>0</v>
      </c>
      <c r="Q110" s="195">
        <f t="shared" si="27"/>
        <v>0</v>
      </c>
      <c r="R110" s="195">
        <f t="shared" si="28"/>
        <v>0</v>
      </c>
      <c r="S110" s="65" t="b">
        <f t="shared" si="29"/>
        <v>1</v>
      </c>
      <c r="T110" s="379" t="s">
        <v>47</v>
      </c>
      <c r="U110" s="379" t="s">
        <v>202</v>
      </c>
      <c r="V110" s="379"/>
      <c r="W110" s="379"/>
      <c r="X110" s="379" t="s">
        <v>180</v>
      </c>
      <c r="Y110" s="409">
        <v>42635</v>
      </c>
      <c r="Z110" s="381">
        <v>791</v>
      </c>
      <c r="AA110" s="381"/>
      <c r="AB110" s="381"/>
      <c r="AC110" s="403"/>
      <c r="AD110" s="404">
        <v>791</v>
      </c>
      <c r="AE110" s="381"/>
      <c r="AF110" s="421"/>
      <c r="AG110" s="381"/>
      <c r="AH110" s="381"/>
      <c r="AI110" s="422"/>
      <c r="AJ110" s="422"/>
      <c r="AK110" s="381"/>
      <c r="AL110" s="377"/>
      <c r="AM110" s="377"/>
      <c r="AN110" s="379"/>
      <c r="AO110" s="379"/>
      <c r="AP110" s="404">
        <v>791</v>
      </c>
      <c r="AQ110" s="377">
        <v>0</v>
      </c>
      <c r="AR110" s="404">
        <v>791</v>
      </c>
      <c r="AS110" s="377"/>
      <c r="AT110" s="377"/>
      <c r="AU110" s="377"/>
      <c r="AV110" s="404"/>
      <c r="AW110" s="410"/>
      <c r="AX110" s="410"/>
      <c r="AY110" s="405"/>
      <c r="AZ110" s="379">
        <v>1133340031</v>
      </c>
      <c r="BA110" s="379"/>
      <c r="BB110" s="227"/>
      <c r="BC110" s="210"/>
      <c r="BF110" s="180" t="s">
        <v>386</v>
      </c>
      <c r="BG110" s="227"/>
      <c r="BH110" s="210"/>
    </row>
    <row r="111" spans="1:60" s="246" customFormat="1">
      <c r="A111" s="229" t="s">
        <v>394</v>
      </c>
      <c r="B111" s="474" t="s">
        <v>395</v>
      </c>
      <c r="C111" s="258">
        <f>+FISCAL!I111</f>
        <v>1689.5349999999999</v>
      </c>
      <c r="D111" s="230">
        <v>0</v>
      </c>
      <c r="E111" s="230"/>
      <c r="F111" s="245"/>
      <c r="G111" s="231">
        <f t="shared" si="19"/>
        <v>1689.5349999999999</v>
      </c>
      <c r="H111" s="231">
        <f t="shared" si="20"/>
        <v>0</v>
      </c>
      <c r="I111" s="231">
        <f t="shared" si="21"/>
        <v>33.790700000000001</v>
      </c>
      <c r="J111" s="231">
        <f t="shared" si="22"/>
        <v>126.71512499999999</v>
      </c>
      <c r="K111" s="195">
        <f>+FISCAL!M111</f>
        <v>82.79</v>
      </c>
      <c r="L111" s="231">
        <f t="shared" si="23"/>
        <v>1932.8308249999998</v>
      </c>
      <c r="M111" s="231">
        <f t="shared" si="24"/>
        <v>309.25293199999999</v>
      </c>
      <c r="N111" s="231">
        <f t="shared" si="25"/>
        <v>2242.0837569999999</v>
      </c>
      <c r="O111" s="245"/>
      <c r="P111" s="231">
        <f t="shared" si="26"/>
        <v>0</v>
      </c>
      <c r="Q111" s="231">
        <f t="shared" si="27"/>
        <v>0</v>
      </c>
      <c r="R111" s="231">
        <f t="shared" si="28"/>
        <v>0</v>
      </c>
      <c r="S111" s="246" t="b">
        <f t="shared" si="29"/>
        <v>1</v>
      </c>
      <c r="T111" s="259" t="s">
        <v>47</v>
      </c>
      <c r="U111" s="259" t="s">
        <v>160</v>
      </c>
      <c r="V111" s="259"/>
      <c r="W111" s="259" t="s">
        <v>79</v>
      </c>
      <c r="X111" s="259" t="s">
        <v>184</v>
      </c>
      <c r="Y111" s="265">
        <v>41703</v>
      </c>
      <c r="Z111" s="261">
        <v>1066.1849999999999</v>
      </c>
      <c r="AA111" s="261"/>
      <c r="AB111" s="261"/>
      <c r="AC111" s="266"/>
      <c r="AD111" s="376">
        <v>1066.1849999999999</v>
      </c>
      <c r="AE111" s="261"/>
      <c r="AF111" s="262"/>
      <c r="AG111" s="261"/>
      <c r="AH111" s="261">
        <v>0</v>
      </c>
      <c r="AI111" s="263" t="s">
        <v>192</v>
      </c>
      <c r="AJ111" s="263" t="s">
        <v>192</v>
      </c>
      <c r="AK111" s="261"/>
      <c r="AL111" s="264"/>
      <c r="AM111" s="264"/>
      <c r="AN111" s="259"/>
      <c r="AO111" s="259">
        <v>0</v>
      </c>
      <c r="AP111" s="376">
        <v>1066.1849999999999</v>
      </c>
      <c r="AQ111" s="264">
        <v>0</v>
      </c>
      <c r="AR111" s="376">
        <v>1066.1849999999999</v>
      </c>
      <c r="AS111" s="264">
        <v>106.6185</v>
      </c>
      <c r="AT111" s="264">
        <v>10.23</v>
      </c>
      <c r="AU111" s="264" t="s">
        <v>192</v>
      </c>
      <c r="AV111" s="376" t="e">
        <v>#VALUE!</v>
      </c>
      <c r="AW111" s="267"/>
      <c r="AX111" s="267"/>
      <c r="AY111" s="269">
        <v>-1066.1849999999999</v>
      </c>
      <c r="AZ111" s="259"/>
      <c r="BA111" s="259"/>
      <c r="BB111" s="247">
        <f>+FISCAL!I111*4.9%</f>
        <v>82.787214999999989</v>
      </c>
      <c r="BC111" s="248">
        <f>+FISCAL!I111*1%</f>
        <v>16.895350000000001</v>
      </c>
      <c r="BF111" s="65" t="s">
        <v>492</v>
      </c>
      <c r="BG111" s="227"/>
      <c r="BH111" s="210"/>
    </row>
    <row r="112" spans="1:60" s="246" customFormat="1">
      <c r="A112" s="229" t="s">
        <v>396</v>
      </c>
      <c r="B112" s="474" t="s">
        <v>397</v>
      </c>
      <c r="C112" s="258">
        <f>+FISCAL!I112</f>
        <v>3816.28</v>
      </c>
      <c r="D112" s="230">
        <v>0</v>
      </c>
      <c r="E112" s="230"/>
      <c r="F112" s="245"/>
      <c r="G112" s="231">
        <f t="shared" si="19"/>
        <v>3816.28</v>
      </c>
      <c r="H112" s="231">
        <f t="shared" si="20"/>
        <v>0</v>
      </c>
      <c r="I112" s="231">
        <f t="shared" si="21"/>
        <v>76.325600000000009</v>
      </c>
      <c r="J112" s="231">
        <f t="shared" si="22"/>
        <v>286.221</v>
      </c>
      <c r="K112" s="195">
        <f>+FISCAL!M112</f>
        <v>187</v>
      </c>
      <c r="L112" s="231">
        <f t="shared" si="23"/>
        <v>4365.8266000000003</v>
      </c>
      <c r="M112" s="231">
        <f t="shared" si="24"/>
        <v>698.53225600000007</v>
      </c>
      <c r="N112" s="231">
        <f t="shared" si="25"/>
        <v>5064.3588560000007</v>
      </c>
      <c r="O112" s="245"/>
      <c r="P112" s="231">
        <f t="shared" si="26"/>
        <v>0</v>
      </c>
      <c r="Q112" s="231">
        <f t="shared" si="27"/>
        <v>0</v>
      </c>
      <c r="R112" s="231">
        <f t="shared" si="28"/>
        <v>0</v>
      </c>
      <c r="S112" s="246" t="b">
        <f t="shared" si="29"/>
        <v>1</v>
      </c>
      <c r="T112" s="259" t="s">
        <v>47</v>
      </c>
      <c r="U112" s="259" t="s">
        <v>103</v>
      </c>
      <c r="V112" s="259"/>
      <c r="W112" s="259" t="s">
        <v>80</v>
      </c>
      <c r="X112" s="259" t="s">
        <v>184</v>
      </c>
      <c r="Y112" s="265">
        <v>41291</v>
      </c>
      <c r="Z112" s="261">
        <v>3192.9300000000003</v>
      </c>
      <c r="AA112" s="261"/>
      <c r="AB112" s="261"/>
      <c r="AC112" s="266"/>
      <c r="AD112" s="376">
        <v>3192.9300000000003</v>
      </c>
      <c r="AE112" s="261"/>
      <c r="AF112" s="262"/>
      <c r="AG112" s="261"/>
      <c r="AH112" s="261">
        <v>200</v>
      </c>
      <c r="AI112" s="263" t="s">
        <v>192</v>
      </c>
      <c r="AJ112" s="263" t="s">
        <v>192</v>
      </c>
      <c r="AK112" s="261"/>
      <c r="AL112" s="264"/>
      <c r="AM112" s="264"/>
      <c r="AN112" s="259"/>
      <c r="AO112" s="259">
        <v>0</v>
      </c>
      <c r="AP112" s="376">
        <v>2992.9300000000003</v>
      </c>
      <c r="AQ112" s="264">
        <v>319.29300000000006</v>
      </c>
      <c r="AR112" s="376">
        <v>2673.6370000000002</v>
      </c>
      <c r="AS112" s="264">
        <v>0</v>
      </c>
      <c r="AT112" s="264">
        <v>10.23</v>
      </c>
      <c r="AU112" s="264" t="s">
        <v>192</v>
      </c>
      <c r="AV112" s="376" t="e">
        <v>#VALUE!</v>
      </c>
      <c r="AW112" s="267"/>
      <c r="AX112" s="267"/>
      <c r="AY112" s="269">
        <v>-2673.6370000000002</v>
      </c>
      <c r="AZ112" s="259"/>
      <c r="BA112" s="270"/>
      <c r="BB112" s="247">
        <f>+FISCAL!I112*4.9%</f>
        <v>186.99772000000002</v>
      </c>
      <c r="BC112" s="248">
        <f>+FISCAL!I112*1%</f>
        <v>38.162800000000004</v>
      </c>
      <c r="BF112" s="65" t="s">
        <v>510</v>
      </c>
      <c r="BG112" s="227"/>
      <c r="BH112" s="210"/>
    </row>
    <row r="113" spans="1:60" s="65" customFormat="1">
      <c r="A113" s="180" t="s">
        <v>398</v>
      </c>
      <c r="B113" s="463" t="s">
        <v>399</v>
      </c>
      <c r="C113" s="181">
        <f>+FISCAL!I113</f>
        <v>2932.8239999999996</v>
      </c>
      <c r="D113" s="194">
        <v>0</v>
      </c>
      <c r="E113" s="194"/>
      <c r="F113" s="164"/>
      <c r="G113" s="195">
        <f t="shared" si="19"/>
        <v>2932.8239999999996</v>
      </c>
      <c r="H113" s="195">
        <f t="shared" si="20"/>
        <v>0</v>
      </c>
      <c r="I113" s="195">
        <f t="shared" si="21"/>
        <v>58.656479999999995</v>
      </c>
      <c r="J113" s="195">
        <f t="shared" si="22"/>
        <v>219.96179999999995</v>
      </c>
      <c r="K113" s="195">
        <f>+FISCAL!M113</f>
        <v>0</v>
      </c>
      <c r="L113" s="195">
        <f t="shared" si="23"/>
        <v>3211.4422799999998</v>
      </c>
      <c r="M113" s="195">
        <f t="shared" si="24"/>
        <v>513.8307648</v>
      </c>
      <c r="N113" s="195">
        <f t="shared" si="25"/>
        <v>3725.2730447999998</v>
      </c>
      <c r="O113" s="164"/>
      <c r="P113" s="195">
        <f t="shared" si="26"/>
        <v>0</v>
      </c>
      <c r="Q113" s="195">
        <f t="shared" si="27"/>
        <v>0</v>
      </c>
      <c r="R113" s="195">
        <f t="shared" si="28"/>
        <v>0</v>
      </c>
      <c r="S113" s="65" t="b">
        <f t="shared" si="29"/>
        <v>1</v>
      </c>
      <c r="T113" s="379" t="s">
        <v>45</v>
      </c>
      <c r="U113" s="379" t="s">
        <v>114</v>
      </c>
      <c r="V113" s="379"/>
      <c r="W113" s="379" t="s">
        <v>54</v>
      </c>
      <c r="X113" s="379" t="s">
        <v>95</v>
      </c>
      <c r="Y113" s="409">
        <v>41666</v>
      </c>
      <c r="Z113" s="381">
        <v>2193.6239999999998</v>
      </c>
      <c r="AA113" s="381"/>
      <c r="AB113" s="381"/>
      <c r="AC113" s="403"/>
      <c r="AD113" s="404">
        <v>2193.6239999999998</v>
      </c>
      <c r="AE113" s="381"/>
      <c r="AF113" s="421"/>
      <c r="AG113" s="381"/>
      <c r="AH113" s="381">
        <v>150</v>
      </c>
      <c r="AI113" s="422"/>
      <c r="AJ113" s="422"/>
      <c r="AK113" s="381"/>
      <c r="AL113" s="377"/>
      <c r="AM113" s="377"/>
      <c r="AN113" s="379"/>
      <c r="AO113" s="379">
        <v>0</v>
      </c>
      <c r="AP113" s="404">
        <v>2043.6239999999998</v>
      </c>
      <c r="AQ113" s="377">
        <v>0</v>
      </c>
      <c r="AR113" s="404">
        <v>2043.6239999999998</v>
      </c>
      <c r="AS113" s="377">
        <v>219.36239999999998</v>
      </c>
      <c r="AT113" s="377">
        <v>10.23</v>
      </c>
      <c r="AU113" s="377">
        <v>0</v>
      </c>
      <c r="AV113" s="404">
        <v>2423.2163999999998</v>
      </c>
      <c r="AW113" s="410"/>
      <c r="AX113" s="411"/>
      <c r="AY113" s="405">
        <v>-2043.6239999999998</v>
      </c>
      <c r="AZ113" s="379"/>
      <c r="BA113" s="379"/>
      <c r="BB113" s="227"/>
      <c r="BC113" s="210"/>
      <c r="BF113" s="180" t="s">
        <v>392</v>
      </c>
      <c r="BG113" s="227"/>
      <c r="BH113" s="210"/>
    </row>
    <row r="114" spans="1:60" s="478" customFormat="1">
      <c r="A114" s="229" t="s">
        <v>402</v>
      </c>
      <c r="B114" s="472" t="s">
        <v>511</v>
      </c>
      <c r="C114" s="258">
        <f>+FISCAL!I114</f>
        <v>2563.4749999999999</v>
      </c>
      <c r="D114" s="230">
        <v>0</v>
      </c>
      <c r="E114" s="230"/>
      <c r="F114" s="245"/>
      <c r="G114" s="231">
        <f t="shared" si="19"/>
        <v>2563.4749999999999</v>
      </c>
      <c r="H114" s="231">
        <f t="shared" si="20"/>
        <v>0</v>
      </c>
      <c r="I114" s="231">
        <f t="shared" si="21"/>
        <v>51.269500000000001</v>
      </c>
      <c r="J114" s="231">
        <f t="shared" si="22"/>
        <v>192.26062499999998</v>
      </c>
      <c r="K114" s="195">
        <f>+FISCAL!M114</f>
        <v>125.61</v>
      </c>
      <c r="L114" s="231">
        <f t="shared" si="23"/>
        <v>2932.6151249999998</v>
      </c>
      <c r="M114" s="231">
        <f t="shared" si="24"/>
        <v>469.21841999999998</v>
      </c>
      <c r="N114" s="231">
        <f t="shared" si="25"/>
        <v>3401.833545</v>
      </c>
      <c r="O114" s="245"/>
      <c r="P114" s="231">
        <f t="shared" si="26"/>
        <v>0</v>
      </c>
      <c r="Q114" s="231">
        <f t="shared" si="27"/>
        <v>0</v>
      </c>
      <c r="R114" s="231">
        <f t="shared" si="28"/>
        <v>0</v>
      </c>
      <c r="S114" s="246" t="b">
        <f t="shared" si="29"/>
        <v>1</v>
      </c>
      <c r="T114" s="259" t="s">
        <v>47</v>
      </c>
      <c r="U114" s="259" t="s">
        <v>602</v>
      </c>
      <c r="V114" s="259"/>
      <c r="W114" s="259" t="s">
        <v>81</v>
      </c>
      <c r="X114" s="259" t="s">
        <v>183</v>
      </c>
      <c r="Y114" s="265">
        <v>29733</v>
      </c>
      <c r="Z114" s="261">
        <v>1940.125</v>
      </c>
      <c r="AA114" s="261"/>
      <c r="AB114" s="261"/>
      <c r="AC114" s="266"/>
      <c r="AD114" s="376">
        <v>1940.125</v>
      </c>
      <c r="AE114" s="261"/>
      <c r="AF114" s="262"/>
      <c r="AG114" s="261"/>
      <c r="AH114" s="261">
        <v>50</v>
      </c>
      <c r="AI114" s="263" t="s">
        <v>192</v>
      </c>
      <c r="AJ114" s="263" t="s">
        <v>192</v>
      </c>
      <c r="AK114" s="261"/>
      <c r="AL114" s="264"/>
      <c r="AM114" s="264"/>
      <c r="AN114" s="259"/>
      <c r="AO114" s="259">
        <v>0</v>
      </c>
      <c r="AP114" s="376">
        <v>1890.125</v>
      </c>
      <c r="AQ114" s="264">
        <v>0</v>
      </c>
      <c r="AR114" s="376">
        <v>1890.125</v>
      </c>
      <c r="AS114" s="264">
        <v>194.01250000000002</v>
      </c>
      <c r="AT114" s="264">
        <v>10.23</v>
      </c>
      <c r="AU114" s="264" t="s">
        <v>192</v>
      </c>
      <c r="AV114" s="376" t="e">
        <v>#VALUE!</v>
      </c>
      <c r="AW114" s="267"/>
      <c r="AX114" s="268"/>
      <c r="AY114" s="269">
        <v>-1890.125</v>
      </c>
      <c r="AZ114" s="259"/>
      <c r="BA114" s="270"/>
      <c r="BB114" s="247">
        <f>+FISCAL!I114*4.9%</f>
        <v>125.610275</v>
      </c>
      <c r="BC114" s="248">
        <f>+FISCAL!I114*1%</f>
        <v>25.63475</v>
      </c>
      <c r="BF114" s="180" t="s">
        <v>398</v>
      </c>
      <c r="BG114" s="227"/>
      <c r="BH114" s="210"/>
    </row>
    <row r="115" spans="1:60" s="65" customFormat="1">
      <c r="A115" s="180" t="s">
        <v>404</v>
      </c>
      <c r="B115" s="204" t="s">
        <v>405</v>
      </c>
      <c r="C115" s="181">
        <f>+FISCAL!I115</f>
        <v>846.38</v>
      </c>
      <c r="D115" s="194">
        <v>0</v>
      </c>
      <c r="E115" s="194"/>
      <c r="F115" s="164"/>
      <c r="G115" s="195">
        <f t="shared" si="19"/>
        <v>846.38</v>
      </c>
      <c r="H115" s="195">
        <f t="shared" si="20"/>
        <v>0</v>
      </c>
      <c r="I115" s="195">
        <f t="shared" si="21"/>
        <v>16.927600000000002</v>
      </c>
      <c r="J115" s="195">
        <f t="shared" si="22"/>
        <v>63.478499999999997</v>
      </c>
      <c r="K115" s="195">
        <f>+FISCAL!M115</f>
        <v>0</v>
      </c>
      <c r="L115" s="195">
        <f t="shared" si="23"/>
        <v>926.78610000000003</v>
      </c>
      <c r="M115" s="195">
        <f t="shared" si="24"/>
        <v>148.285776</v>
      </c>
      <c r="N115" s="195">
        <f t="shared" si="25"/>
        <v>1075.071876</v>
      </c>
      <c r="O115" s="164"/>
      <c r="P115" s="195">
        <f t="shared" si="26"/>
        <v>0</v>
      </c>
      <c r="Q115" s="195">
        <f t="shared" si="27"/>
        <v>0</v>
      </c>
      <c r="R115" s="195">
        <f t="shared" si="28"/>
        <v>0</v>
      </c>
      <c r="S115" s="65" t="b">
        <f t="shared" si="29"/>
        <v>0</v>
      </c>
      <c r="T115" s="379" t="s">
        <v>45</v>
      </c>
      <c r="U115" s="379" t="s">
        <v>603</v>
      </c>
      <c r="V115" s="379"/>
      <c r="W115" s="379"/>
      <c r="X115" s="379" t="s">
        <v>531</v>
      </c>
      <c r="Y115" s="409">
        <v>42604</v>
      </c>
      <c r="Z115" s="381">
        <v>286.10000000000002</v>
      </c>
      <c r="AA115" s="381"/>
      <c r="AB115" s="381"/>
      <c r="AC115" s="403"/>
      <c r="AD115" s="404">
        <v>286.10000000000002</v>
      </c>
      <c r="AE115" s="381"/>
      <c r="AF115" s="421"/>
      <c r="AG115" s="381"/>
      <c r="AH115" s="381"/>
      <c r="AI115" s="422"/>
      <c r="AJ115" s="422"/>
      <c r="AK115" s="381"/>
      <c r="AL115" s="377"/>
      <c r="AM115" s="377"/>
      <c r="AN115" s="379"/>
      <c r="AO115" s="379"/>
      <c r="AP115" s="404">
        <v>286.10000000000002</v>
      </c>
      <c r="AQ115" s="377">
        <v>0</v>
      </c>
      <c r="AR115" s="404">
        <v>286.10000000000002</v>
      </c>
      <c r="AS115" s="377"/>
      <c r="AT115" s="377"/>
      <c r="AU115" s="377"/>
      <c r="AV115" s="404"/>
      <c r="AW115" s="410"/>
      <c r="AX115" s="417"/>
      <c r="AY115" s="405"/>
      <c r="AZ115" s="379">
        <v>1258728771</v>
      </c>
      <c r="BA115" s="379"/>
      <c r="BB115" s="320"/>
      <c r="BC115" s="321"/>
    </row>
    <row r="116" spans="1:60" s="65" customFormat="1">
      <c r="A116" s="180" t="s">
        <v>406</v>
      </c>
      <c r="B116" s="204" t="s">
        <v>407</v>
      </c>
      <c r="C116" s="258">
        <f>+FISCAL!I116</f>
        <v>2718.1559999999999</v>
      </c>
      <c r="D116" s="194">
        <v>0</v>
      </c>
      <c r="E116" s="194"/>
      <c r="F116" s="164"/>
      <c r="G116" s="195">
        <f t="shared" si="19"/>
        <v>2718.1559999999999</v>
      </c>
      <c r="H116" s="195">
        <f t="shared" si="20"/>
        <v>0</v>
      </c>
      <c r="I116" s="195">
        <f t="shared" si="21"/>
        <v>54.363120000000002</v>
      </c>
      <c r="J116" s="195">
        <f t="shared" si="22"/>
        <v>203.86169999999998</v>
      </c>
      <c r="K116" s="195">
        <f>+FISCAL!M116</f>
        <v>0</v>
      </c>
      <c r="L116" s="195">
        <f t="shared" si="23"/>
        <v>2976.3808199999999</v>
      </c>
      <c r="M116" s="195">
        <f t="shared" si="24"/>
        <v>476.2209312</v>
      </c>
      <c r="N116" s="195">
        <f t="shared" si="25"/>
        <v>3452.6017511999999</v>
      </c>
      <c r="O116" s="164"/>
      <c r="P116" s="195">
        <f t="shared" si="26"/>
        <v>0</v>
      </c>
      <c r="Q116" s="195">
        <f t="shared" si="27"/>
        <v>0</v>
      </c>
      <c r="R116" s="195">
        <f t="shared" si="28"/>
        <v>0</v>
      </c>
      <c r="S116" s="65" t="b">
        <f t="shared" si="29"/>
        <v>1</v>
      </c>
      <c r="T116" s="379" t="s">
        <v>45</v>
      </c>
      <c r="U116" s="379" t="s">
        <v>39</v>
      </c>
      <c r="V116" s="379"/>
      <c r="W116" s="379" t="s">
        <v>57</v>
      </c>
      <c r="X116" s="379" t="s">
        <v>95</v>
      </c>
      <c r="Y116" s="409">
        <v>42361</v>
      </c>
      <c r="Z116" s="381">
        <v>1978.9560000000001</v>
      </c>
      <c r="AA116" s="381"/>
      <c r="AB116" s="381"/>
      <c r="AC116" s="403"/>
      <c r="AD116" s="404">
        <v>1978.9560000000001</v>
      </c>
      <c r="AE116" s="381">
        <v>150</v>
      </c>
      <c r="AF116" s="421"/>
      <c r="AG116" s="381"/>
      <c r="AH116" s="381">
        <v>0</v>
      </c>
      <c r="AI116" s="422"/>
      <c r="AJ116" s="422"/>
      <c r="AK116" s="381"/>
      <c r="AL116" s="377"/>
      <c r="AM116" s="377"/>
      <c r="AN116" s="379"/>
      <c r="AO116" s="379">
        <v>0</v>
      </c>
      <c r="AP116" s="404">
        <v>1828.9560000000001</v>
      </c>
      <c r="AQ116" s="377">
        <v>0</v>
      </c>
      <c r="AR116" s="404">
        <v>1828.9560000000001</v>
      </c>
      <c r="AS116" s="377">
        <v>197.89560000000003</v>
      </c>
      <c r="AT116" s="377">
        <v>10.23</v>
      </c>
      <c r="AU116" s="377">
        <v>0</v>
      </c>
      <c r="AV116" s="404">
        <v>2187.0816</v>
      </c>
      <c r="AW116" s="410"/>
      <c r="AX116" s="416"/>
      <c r="AY116" s="405">
        <v>-1828.9560000000001</v>
      </c>
      <c r="AZ116" s="379"/>
      <c r="BA116" s="382" t="s">
        <v>190</v>
      </c>
      <c r="BB116" s="227"/>
      <c r="BC116" s="210"/>
      <c r="BE116" s="344"/>
    </row>
    <row r="117" spans="1:60" s="65" customFormat="1">
      <c r="A117" s="180" t="s">
        <v>408</v>
      </c>
      <c r="B117" s="204" t="s">
        <v>409</v>
      </c>
      <c r="C117" s="258">
        <f>+FISCAL!I117</f>
        <v>6817.7110000000002</v>
      </c>
      <c r="D117" s="194">
        <v>0</v>
      </c>
      <c r="E117" s="194"/>
      <c r="F117" s="164"/>
      <c r="G117" s="195">
        <f t="shared" si="19"/>
        <v>6817.7110000000002</v>
      </c>
      <c r="H117" s="195">
        <f t="shared" si="20"/>
        <v>0</v>
      </c>
      <c r="I117" s="195">
        <f t="shared" si="21"/>
        <v>136.35422</v>
      </c>
      <c r="J117" s="195">
        <f t="shared" si="22"/>
        <v>511.32832500000001</v>
      </c>
      <c r="K117" s="195">
        <f>+FISCAL!M117</f>
        <v>0</v>
      </c>
      <c r="L117" s="195">
        <f t="shared" si="23"/>
        <v>7465.3935450000008</v>
      </c>
      <c r="M117" s="195">
        <f t="shared" si="24"/>
        <v>1194.4629672000001</v>
      </c>
      <c r="N117" s="195">
        <f t="shared" si="25"/>
        <v>8659.8565122</v>
      </c>
      <c r="O117" s="164"/>
      <c r="P117" s="195">
        <f t="shared" si="26"/>
        <v>0</v>
      </c>
      <c r="Q117" s="195">
        <f t="shared" si="27"/>
        <v>0</v>
      </c>
      <c r="R117" s="195">
        <f t="shared" si="28"/>
        <v>0</v>
      </c>
      <c r="S117" s="65" t="b">
        <f t="shared" si="29"/>
        <v>1</v>
      </c>
      <c r="T117" s="379" t="s">
        <v>45</v>
      </c>
      <c r="U117" s="379" t="s">
        <v>113</v>
      </c>
      <c r="V117" s="379"/>
      <c r="W117" s="379" t="s">
        <v>56</v>
      </c>
      <c r="X117" s="379" t="s">
        <v>95</v>
      </c>
      <c r="Y117" s="409">
        <v>41549</v>
      </c>
      <c r="Z117" s="381">
        <v>6078.5110000000004</v>
      </c>
      <c r="AA117" s="381"/>
      <c r="AB117" s="381"/>
      <c r="AC117" s="403"/>
      <c r="AD117" s="404">
        <v>6078.5110000000004</v>
      </c>
      <c r="AE117" s="381"/>
      <c r="AF117" s="421"/>
      <c r="AG117" s="381"/>
      <c r="AH117" s="381">
        <v>500</v>
      </c>
      <c r="AI117" s="422"/>
      <c r="AJ117" s="422"/>
      <c r="AK117" s="381"/>
      <c r="AL117" s="377"/>
      <c r="AM117" s="377"/>
      <c r="AN117" s="379"/>
      <c r="AO117" s="379">
        <v>0</v>
      </c>
      <c r="AP117" s="404">
        <v>5578.5110000000004</v>
      </c>
      <c r="AQ117" s="377">
        <v>607.85110000000009</v>
      </c>
      <c r="AR117" s="404">
        <v>4970.6599000000006</v>
      </c>
      <c r="AS117" s="377">
        <v>0</v>
      </c>
      <c r="AT117" s="377">
        <v>10.23</v>
      </c>
      <c r="AU117" s="377">
        <v>0</v>
      </c>
      <c r="AV117" s="404">
        <v>6088.741</v>
      </c>
      <c r="AW117" s="410"/>
      <c r="AX117" s="411"/>
      <c r="AY117" s="405">
        <v>-4970.6599000000006</v>
      </c>
      <c r="AZ117" s="379"/>
      <c r="BA117" s="382"/>
      <c r="BB117" s="227"/>
      <c r="BC117" s="210"/>
      <c r="BE117" s="344"/>
    </row>
    <row r="118" spans="1:60" s="65" customFormat="1">
      <c r="A118" s="180"/>
      <c r="B118" s="204"/>
      <c r="C118" s="181"/>
      <c r="D118" s="194"/>
      <c r="E118" s="194"/>
      <c r="F118" s="164"/>
      <c r="G118" s="195"/>
      <c r="H118" s="195"/>
      <c r="I118" s="195"/>
      <c r="J118" s="195"/>
      <c r="K118" s="195"/>
      <c r="L118" s="195"/>
      <c r="M118" s="195"/>
      <c r="N118" s="195"/>
      <c r="O118" s="164"/>
      <c r="P118" s="195"/>
      <c r="Q118" s="195"/>
      <c r="R118" s="195"/>
      <c r="T118" s="374"/>
      <c r="U118" s="379"/>
      <c r="V118" s="374"/>
      <c r="W118" s="374"/>
      <c r="X118" s="374"/>
      <c r="Y118" s="420"/>
      <c r="Z118" s="375"/>
      <c r="AA118" s="375"/>
      <c r="AB118" s="375"/>
      <c r="AC118" s="375"/>
      <c r="AD118" s="376"/>
      <c r="AE118" s="393"/>
      <c r="AF118" s="393"/>
      <c r="AG118" s="393"/>
      <c r="AH118" s="393"/>
      <c r="AI118" s="393"/>
      <c r="AJ118" s="393"/>
      <c r="AK118" s="393"/>
      <c r="AL118" s="415"/>
      <c r="AM118" s="415"/>
      <c r="AN118" s="415"/>
      <c r="AO118" s="415"/>
      <c r="AP118" s="414"/>
      <c r="AQ118" s="415"/>
      <c r="AR118" s="414"/>
      <c r="AS118" s="415"/>
      <c r="AT118" s="415"/>
      <c r="AU118" s="415"/>
      <c r="AV118" s="414"/>
      <c r="AW118" s="398"/>
      <c r="AX118" s="398"/>
      <c r="AY118" s="389"/>
      <c r="AZ118" s="374"/>
      <c r="BA118" s="374"/>
      <c r="BB118" s="227"/>
      <c r="BC118" s="210"/>
      <c r="BE118" s="344"/>
    </row>
    <row r="119" spans="1:60" s="65" customFormat="1">
      <c r="A119" s="180"/>
      <c r="B119" s="204"/>
      <c r="C119" s="181"/>
      <c r="D119" s="194"/>
      <c r="E119" s="194"/>
      <c r="F119" s="164"/>
      <c r="G119" s="195"/>
      <c r="H119" s="195"/>
      <c r="I119" s="195"/>
      <c r="J119" s="195"/>
      <c r="K119" s="195"/>
      <c r="L119" s="195"/>
      <c r="M119" s="195"/>
      <c r="N119" s="195"/>
      <c r="O119" s="164"/>
      <c r="P119" s="195"/>
      <c r="Q119" s="195"/>
      <c r="R119" s="195"/>
      <c r="T119" s="345"/>
      <c r="U119" s="345"/>
      <c r="V119" s="345"/>
      <c r="W119" s="345"/>
      <c r="X119" s="345"/>
      <c r="Y119" s="345"/>
      <c r="Z119" s="345"/>
      <c r="AA119" s="345"/>
      <c r="AB119" s="345"/>
      <c r="AC119" s="345"/>
      <c r="AD119" s="345"/>
      <c r="AE119" s="345"/>
      <c r="AF119" s="345"/>
      <c r="AG119" s="345"/>
      <c r="AH119" s="345"/>
      <c r="AI119" s="345"/>
      <c r="AJ119" s="345"/>
      <c r="AK119" s="345"/>
      <c r="AL119" s="345"/>
      <c r="AM119" s="345"/>
      <c r="AN119" s="345"/>
      <c r="AO119" s="345"/>
      <c r="AP119" s="345"/>
      <c r="AQ119" s="345"/>
      <c r="AR119" s="345"/>
      <c r="AS119" s="345"/>
      <c r="AT119" s="345"/>
      <c r="AU119" s="345"/>
      <c r="AV119" s="358">
        <v>0</v>
      </c>
      <c r="AW119" s="345"/>
      <c r="AX119" s="345"/>
      <c r="AY119" s="345"/>
      <c r="AZ119" s="345"/>
      <c r="BA119" s="345"/>
      <c r="BB119" s="227"/>
      <c r="BC119" s="210"/>
      <c r="BE119" s="344"/>
    </row>
    <row r="120" spans="1:60" s="65" customFormat="1">
      <c r="A120" s="223" t="s">
        <v>551</v>
      </c>
      <c r="B120" s="207"/>
      <c r="C120" s="181"/>
      <c r="D120" s="194"/>
      <c r="E120" s="194"/>
      <c r="F120" s="164"/>
      <c r="G120" s="195"/>
      <c r="H120" s="195"/>
      <c r="I120" s="195"/>
      <c r="J120" s="195"/>
      <c r="K120" s="195"/>
      <c r="L120" s="195"/>
      <c r="M120" s="195"/>
      <c r="N120" s="195"/>
      <c r="O120" s="164"/>
      <c r="P120" s="195"/>
      <c r="Q120" s="195"/>
      <c r="R120" s="195"/>
      <c r="T120" s="496" t="s">
        <v>604</v>
      </c>
      <c r="U120" s="496"/>
      <c r="V120" s="390"/>
      <c r="W120" s="374"/>
      <c r="X120" s="374"/>
      <c r="Y120" s="374"/>
      <c r="Z120" s="375"/>
      <c r="AA120" s="375"/>
      <c r="AB120" s="375"/>
      <c r="AC120" s="375"/>
      <c r="AD120" s="387"/>
      <c r="AE120" s="375"/>
      <c r="AF120" s="375"/>
      <c r="AG120" s="375"/>
      <c r="AH120" s="381"/>
      <c r="AI120" s="381"/>
      <c r="AJ120" s="381"/>
      <c r="AK120" s="381"/>
      <c r="AL120" s="375"/>
      <c r="AM120" s="375"/>
      <c r="AN120" s="375"/>
      <c r="AO120" s="375"/>
      <c r="AP120" s="387"/>
      <c r="AQ120" s="375"/>
      <c r="AR120" s="387"/>
      <c r="AS120" s="375"/>
      <c r="AT120" s="375"/>
      <c r="AU120" s="375"/>
      <c r="AV120" s="387">
        <v>0</v>
      </c>
      <c r="AW120" s="398"/>
      <c r="AX120" s="398"/>
      <c r="AY120" s="389"/>
      <c r="AZ120" s="374"/>
      <c r="BA120" s="374"/>
      <c r="BB120" s="227"/>
      <c r="BC120" s="210"/>
      <c r="BE120" s="344"/>
    </row>
    <row r="121" spans="1:60" s="65" customFormat="1" ht="15" customHeight="1">
      <c r="A121" s="250"/>
      <c r="B121" s="251" t="s">
        <v>489</v>
      </c>
      <c r="C121" s="464">
        <v>0</v>
      </c>
      <c r="D121" s="465">
        <f>+Z121</f>
        <v>1025.69</v>
      </c>
      <c r="E121" s="164"/>
      <c r="F121" s="164"/>
      <c r="G121" s="195">
        <v>0</v>
      </c>
      <c r="H121" s="195">
        <v>0</v>
      </c>
      <c r="I121" s="195">
        <v>0</v>
      </c>
      <c r="J121" s="195">
        <v>0</v>
      </c>
      <c r="K121" s="195">
        <v>0</v>
      </c>
      <c r="L121" s="195">
        <v>0</v>
      </c>
      <c r="M121" s="195">
        <v>0</v>
      </c>
      <c r="N121" s="195">
        <v>0</v>
      </c>
      <c r="O121" s="160"/>
      <c r="P121" s="160">
        <f>+D121</f>
        <v>1025.69</v>
      </c>
      <c r="Q121" s="195">
        <f t="shared" ref="Q121:Q124" si="30">+P121*0.16</f>
        <v>164.1104</v>
      </c>
      <c r="R121" s="160">
        <f>+P121+Q121</f>
        <v>1189.8004000000001</v>
      </c>
      <c r="S121" s="65" t="b">
        <f t="shared" ref="S121:S124" si="31">B121=U121</f>
        <v>1</v>
      </c>
      <c r="T121" s="430" t="s">
        <v>31</v>
      </c>
      <c r="U121" s="430" t="s">
        <v>489</v>
      </c>
      <c r="V121" s="430"/>
      <c r="W121" s="430"/>
      <c r="X121" s="430" t="s">
        <v>33</v>
      </c>
      <c r="Y121" s="433">
        <v>42668</v>
      </c>
      <c r="Z121" s="393">
        <v>1025.69</v>
      </c>
      <c r="AA121" s="393"/>
      <c r="AB121" s="393"/>
      <c r="AC121" s="403"/>
      <c r="AD121" s="404">
        <v>0</v>
      </c>
      <c r="AE121" s="381"/>
      <c r="AF121" s="421"/>
      <c r="AG121" s="381"/>
      <c r="AH121" s="381"/>
      <c r="AI121" s="422"/>
      <c r="AJ121" s="422"/>
      <c r="AK121" s="381"/>
      <c r="AL121" s="377"/>
      <c r="AM121" s="428"/>
      <c r="AN121" s="379"/>
      <c r="AO121" s="418"/>
      <c r="AP121" s="404">
        <v>0</v>
      </c>
      <c r="AQ121" s="377">
        <v>0</v>
      </c>
      <c r="AR121" s="404">
        <v>0</v>
      </c>
      <c r="AS121" s="377"/>
      <c r="AT121" s="377"/>
      <c r="AU121" s="377"/>
      <c r="AV121" s="404"/>
      <c r="AW121" s="412"/>
      <c r="AX121" s="410"/>
      <c r="AY121" s="405"/>
      <c r="AZ121" s="379">
        <v>1196048064</v>
      </c>
      <c r="BA121" s="432" t="s">
        <v>204</v>
      </c>
      <c r="BB121" s="227"/>
      <c r="BC121" s="210"/>
      <c r="BE121" s="344"/>
    </row>
    <row r="122" spans="1:60" s="65" customFormat="1" ht="38.25" customHeight="1">
      <c r="A122" s="252"/>
      <c r="B122" s="253" t="s">
        <v>490</v>
      </c>
      <c r="C122" s="464">
        <v>0</v>
      </c>
      <c r="D122" s="465">
        <f t="shared" ref="D122:D124" si="32">+Z122</f>
        <v>3196.66</v>
      </c>
      <c r="E122" s="224"/>
      <c r="F122" s="224"/>
      <c r="G122" s="195">
        <v>0</v>
      </c>
      <c r="H122" s="195">
        <v>0</v>
      </c>
      <c r="I122" s="195">
        <v>0</v>
      </c>
      <c r="J122" s="195">
        <v>0</v>
      </c>
      <c r="K122" s="195">
        <v>0</v>
      </c>
      <c r="L122" s="195">
        <v>0</v>
      </c>
      <c r="M122" s="195">
        <v>0</v>
      </c>
      <c r="N122" s="195">
        <v>0</v>
      </c>
      <c r="O122" s="164"/>
      <c r="P122" s="195">
        <f t="shared" ref="P122:P124" si="33">+D122</f>
        <v>3196.66</v>
      </c>
      <c r="Q122" s="195">
        <f t="shared" si="30"/>
        <v>511.46559999999999</v>
      </c>
      <c r="R122" s="195">
        <f t="shared" ref="R122:R124" si="34">+P122+Q122</f>
        <v>3708.1255999999998</v>
      </c>
      <c r="S122" s="65" t="b">
        <f t="shared" si="31"/>
        <v>1</v>
      </c>
      <c r="T122" s="430" t="s">
        <v>46</v>
      </c>
      <c r="U122" s="430" t="s">
        <v>490</v>
      </c>
      <c r="V122" s="430"/>
      <c r="W122" s="430"/>
      <c r="X122" s="430" t="s">
        <v>97</v>
      </c>
      <c r="Y122" s="433"/>
      <c r="Z122" s="393">
        <f>1516.66+1680</f>
        <v>3196.66</v>
      </c>
      <c r="AA122" s="393"/>
      <c r="AB122" s="393"/>
      <c r="AC122" s="403"/>
      <c r="AD122" s="404">
        <v>1680</v>
      </c>
      <c r="AE122" s="381"/>
      <c r="AF122" s="421"/>
      <c r="AG122" s="381"/>
      <c r="AH122" s="381">
        <v>150</v>
      </c>
      <c r="AI122" s="422"/>
      <c r="AJ122" s="422"/>
      <c r="AK122" s="381"/>
      <c r="AL122" s="377"/>
      <c r="AM122" s="428"/>
      <c r="AN122" s="379"/>
      <c r="AO122" s="418"/>
      <c r="AP122" s="404">
        <v>1530</v>
      </c>
      <c r="AQ122" s="377">
        <v>0</v>
      </c>
      <c r="AR122" s="404">
        <v>1530</v>
      </c>
      <c r="AS122" s="377"/>
      <c r="AT122" s="377"/>
      <c r="AU122" s="377"/>
      <c r="AV122" s="404"/>
      <c r="AW122" s="412"/>
      <c r="AX122" s="410"/>
      <c r="AY122" s="405"/>
      <c r="AZ122" s="379"/>
      <c r="BA122" s="483" t="s">
        <v>605</v>
      </c>
      <c r="BB122" s="65">
        <v>2500</v>
      </c>
      <c r="BE122" s="344"/>
    </row>
    <row r="123" spans="1:60" s="65" customFormat="1" ht="15" customHeight="1">
      <c r="A123" s="252" t="s">
        <v>229</v>
      </c>
      <c r="B123" s="251" t="s">
        <v>230</v>
      </c>
      <c r="C123" s="464">
        <v>0</v>
      </c>
      <c r="D123" s="465">
        <f t="shared" si="32"/>
        <v>1667</v>
      </c>
      <c r="E123" s="166"/>
      <c r="F123" s="224"/>
      <c r="G123" s="195">
        <v>0</v>
      </c>
      <c r="H123" s="195">
        <v>0</v>
      </c>
      <c r="I123" s="195">
        <v>0</v>
      </c>
      <c r="J123" s="195">
        <v>0</v>
      </c>
      <c r="K123" s="195">
        <v>0</v>
      </c>
      <c r="L123" s="195">
        <v>0</v>
      </c>
      <c r="M123" s="195">
        <v>0</v>
      </c>
      <c r="N123" s="195">
        <v>0</v>
      </c>
      <c r="O123" s="164"/>
      <c r="P123" s="195">
        <f t="shared" si="33"/>
        <v>1667</v>
      </c>
      <c r="Q123" s="195">
        <f t="shared" si="30"/>
        <v>266.72000000000003</v>
      </c>
      <c r="R123" s="195">
        <f t="shared" si="34"/>
        <v>1933.72</v>
      </c>
      <c r="S123" s="65" t="b">
        <f t="shared" si="31"/>
        <v>1</v>
      </c>
      <c r="T123" s="430" t="s">
        <v>46</v>
      </c>
      <c r="U123" s="430" t="s">
        <v>185</v>
      </c>
      <c r="V123" s="430"/>
      <c r="W123" s="430"/>
      <c r="X123" s="430" t="s">
        <v>97</v>
      </c>
      <c r="Y123" s="433">
        <v>32540</v>
      </c>
      <c r="Z123" s="393">
        <v>1667</v>
      </c>
      <c r="AA123" s="393"/>
      <c r="AB123" s="393"/>
      <c r="AC123" s="434"/>
      <c r="AD123" s="404">
        <v>0</v>
      </c>
      <c r="AE123" s="381"/>
      <c r="AF123" s="421"/>
      <c r="AG123" s="381"/>
      <c r="AH123" s="381"/>
      <c r="AI123" s="422"/>
      <c r="AJ123" s="422"/>
      <c r="AK123" s="381"/>
      <c r="AL123" s="377"/>
      <c r="AM123" s="428"/>
      <c r="AN123" s="379"/>
      <c r="AO123" s="418">
        <v>0</v>
      </c>
      <c r="AP123" s="404">
        <v>0</v>
      </c>
      <c r="AQ123" s="377">
        <v>0</v>
      </c>
      <c r="AR123" s="404">
        <v>0</v>
      </c>
      <c r="AS123" s="377">
        <v>0</v>
      </c>
      <c r="AT123" s="377">
        <v>11.23</v>
      </c>
      <c r="AU123" s="377">
        <v>0</v>
      </c>
      <c r="AV123" s="404">
        <v>11.23</v>
      </c>
      <c r="AW123" s="412"/>
      <c r="AX123" s="410"/>
      <c r="AY123" s="405"/>
      <c r="AZ123" s="379">
        <v>1461266403</v>
      </c>
      <c r="BA123" s="432" t="s">
        <v>503</v>
      </c>
      <c r="BE123" s="344"/>
    </row>
    <row r="124" spans="1:60" s="65" customFormat="1" ht="35.25" customHeight="1">
      <c r="A124" s="243"/>
      <c r="B124" s="251" t="s">
        <v>187</v>
      </c>
      <c r="C124" s="464">
        <v>0</v>
      </c>
      <c r="D124" s="465">
        <f t="shared" si="32"/>
        <v>1949</v>
      </c>
      <c r="E124" s="225"/>
      <c r="F124" s="224"/>
      <c r="G124" s="195">
        <v>0</v>
      </c>
      <c r="H124" s="195">
        <v>0</v>
      </c>
      <c r="I124" s="195">
        <v>0</v>
      </c>
      <c r="J124" s="195">
        <v>0</v>
      </c>
      <c r="K124" s="195">
        <v>0</v>
      </c>
      <c r="L124" s="195">
        <v>0</v>
      </c>
      <c r="M124" s="195">
        <v>0</v>
      </c>
      <c r="N124" s="195">
        <v>0</v>
      </c>
      <c r="O124" s="164"/>
      <c r="P124" s="195">
        <f t="shared" si="33"/>
        <v>1949</v>
      </c>
      <c r="Q124" s="195">
        <f t="shared" si="30"/>
        <v>311.84000000000003</v>
      </c>
      <c r="R124" s="195">
        <f t="shared" si="34"/>
        <v>2260.84</v>
      </c>
      <c r="S124" s="65" t="b">
        <f t="shared" si="31"/>
        <v>1</v>
      </c>
      <c r="T124" s="430" t="s">
        <v>44</v>
      </c>
      <c r="U124" s="430" t="s">
        <v>187</v>
      </c>
      <c r="V124" s="430"/>
      <c r="W124" s="430"/>
      <c r="X124" s="430" t="s">
        <v>97</v>
      </c>
      <c r="Y124" s="431">
        <v>34275</v>
      </c>
      <c r="Z124" s="393">
        <f>1516+433</f>
        <v>1949</v>
      </c>
      <c r="AA124" s="393"/>
      <c r="AB124" s="393"/>
      <c r="AC124" s="375"/>
      <c r="AD124" s="404">
        <v>433</v>
      </c>
      <c r="AE124" s="381"/>
      <c r="AF124" s="421"/>
      <c r="AG124" s="381"/>
      <c r="AH124" s="381"/>
      <c r="AI124" s="422"/>
      <c r="AJ124" s="422"/>
      <c r="AK124" s="381"/>
      <c r="AL124" s="377"/>
      <c r="AM124" s="377"/>
      <c r="AN124" s="379"/>
      <c r="AO124" s="379"/>
      <c r="AP124" s="404">
        <v>433</v>
      </c>
      <c r="AQ124" s="377">
        <v>21.650000000000002</v>
      </c>
      <c r="AR124" s="404">
        <v>433</v>
      </c>
      <c r="AS124" s="415"/>
      <c r="AT124" s="415"/>
      <c r="AU124" s="415"/>
      <c r="AV124" s="414"/>
      <c r="AW124" s="398"/>
      <c r="AX124" s="398"/>
      <c r="AY124" s="389"/>
      <c r="AZ124" s="374"/>
      <c r="BA124" s="483" t="s">
        <v>606</v>
      </c>
      <c r="BB124" s="482">
        <v>1400</v>
      </c>
      <c r="BE124" s="344"/>
    </row>
    <row r="125" spans="1:60" s="65" customFormat="1">
      <c r="A125" s="190" t="s">
        <v>331</v>
      </c>
      <c r="B125" s="206"/>
      <c r="C125" s="181"/>
      <c r="D125" s="194"/>
      <c r="E125" s="194"/>
      <c r="F125" s="164"/>
      <c r="G125" s="195"/>
      <c r="H125" s="195"/>
      <c r="I125" s="195"/>
      <c r="J125" s="195"/>
      <c r="K125" s="195"/>
      <c r="L125" s="195"/>
      <c r="M125" s="195"/>
      <c r="N125" s="195"/>
      <c r="O125" s="164"/>
      <c r="P125" s="195"/>
      <c r="Q125" s="195"/>
      <c r="R125" s="195"/>
      <c r="T125" s="374"/>
      <c r="U125" s="379"/>
      <c r="V125" s="374"/>
      <c r="W125" s="374"/>
      <c r="X125" s="374"/>
      <c r="Y125" s="420"/>
      <c r="Z125" s="375"/>
      <c r="AA125" s="375"/>
      <c r="AB125" s="375"/>
      <c r="AC125" s="375"/>
      <c r="AD125" s="376"/>
      <c r="AE125" s="393"/>
      <c r="AF125" s="393"/>
      <c r="AG125" s="393"/>
      <c r="AH125" s="393"/>
      <c r="AI125" s="393"/>
      <c r="AJ125" s="393"/>
      <c r="AK125" s="393"/>
      <c r="AL125" s="415"/>
      <c r="AM125" s="415"/>
      <c r="AN125" s="415"/>
      <c r="AO125" s="415"/>
      <c r="AP125" s="414"/>
      <c r="AQ125" s="415"/>
      <c r="AR125" s="414"/>
      <c r="AS125" s="415"/>
      <c r="AT125" s="415"/>
      <c r="AU125" s="415"/>
      <c r="AV125" s="414"/>
      <c r="AW125" s="398"/>
      <c r="AX125" s="398"/>
      <c r="AY125" s="389"/>
      <c r="AZ125" s="374"/>
      <c r="BA125" s="374"/>
      <c r="BE125" s="344"/>
    </row>
    <row r="126" spans="1:60" s="65" customFormat="1" ht="15.75" thickBot="1">
      <c r="A126" s="192"/>
      <c r="B126" s="207"/>
      <c r="C126" s="191">
        <f>SUM(C77:C125)</f>
        <v>122034.47400000002</v>
      </c>
      <c r="D126" s="191">
        <f t="shared" ref="D126:R126" si="35">SUM(D77:D125)</f>
        <v>7838.35</v>
      </c>
      <c r="E126" s="191">
        <f t="shared" si="35"/>
        <v>0</v>
      </c>
      <c r="F126" s="191">
        <f t="shared" si="35"/>
        <v>0</v>
      </c>
      <c r="G126" s="191">
        <f t="shared" si="35"/>
        <v>122034.47400000002</v>
      </c>
      <c r="H126" s="191">
        <f t="shared" si="35"/>
        <v>0</v>
      </c>
      <c r="I126" s="191">
        <f t="shared" si="35"/>
        <v>2440.68948</v>
      </c>
      <c r="J126" s="191">
        <f t="shared" si="35"/>
        <v>9152.585549999998</v>
      </c>
      <c r="K126" s="191">
        <f t="shared" si="35"/>
        <v>2863.56</v>
      </c>
      <c r="L126" s="191">
        <f t="shared" si="35"/>
        <v>136491.30903</v>
      </c>
      <c r="M126" s="191">
        <f t="shared" si="35"/>
        <v>21838.609444800008</v>
      </c>
      <c r="N126" s="191">
        <f t="shared" si="35"/>
        <v>158329.91847480001</v>
      </c>
      <c r="O126" s="191">
        <f t="shared" si="35"/>
        <v>0</v>
      </c>
      <c r="P126" s="191">
        <f t="shared" si="35"/>
        <v>7838.35</v>
      </c>
      <c r="Q126" s="191">
        <f t="shared" si="35"/>
        <v>1254.136</v>
      </c>
      <c r="R126" s="191">
        <f t="shared" si="35"/>
        <v>9092.4860000000008</v>
      </c>
      <c r="T126" s="345"/>
      <c r="U126" s="363"/>
      <c r="V126" s="363"/>
      <c r="W126" s="363"/>
      <c r="X126" s="345"/>
      <c r="Y126" s="345"/>
      <c r="Z126" s="345"/>
      <c r="AA126" s="345"/>
      <c r="AB126" s="345"/>
      <c r="AC126" s="345"/>
      <c r="AD126" s="345"/>
      <c r="AE126" s="345"/>
      <c r="AF126" s="345"/>
      <c r="AG126" s="345"/>
      <c r="AH126" s="345"/>
      <c r="AI126" s="345"/>
      <c r="AJ126" s="345"/>
      <c r="AK126" s="345"/>
      <c r="AL126" s="345"/>
      <c r="AM126" s="345"/>
      <c r="AN126" s="345"/>
      <c r="AO126" s="345"/>
      <c r="AP126" s="345"/>
      <c r="AQ126" s="345"/>
      <c r="AR126" s="345"/>
      <c r="AS126" s="345"/>
      <c r="AT126" s="345"/>
      <c r="AU126" s="345"/>
      <c r="AV126" s="358">
        <v>75.680000000000007</v>
      </c>
      <c r="AW126" s="345"/>
      <c r="AX126" s="345"/>
      <c r="AY126" s="345"/>
      <c r="AZ126" s="345"/>
      <c r="BA126" s="345"/>
      <c r="BB126" s="227"/>
      <c r="BC126" s="210"/>
      <c r="BE126" s="344"/>
    </row>
    <row r="127" spans="1:60" s="65" customFormat="1" ht="15.75" thickTop="1">
      <c r="A127"/>
      <c r="B127" s="203" t="s">
        <v>431</v>
      </c>
      <c r="C127" s="188"/>
      <c r="D127" s="164"/>
      <c r="E127" s="164"/>
      <c r="F127" s="164"/>
      <c r="G127" s="163"/>
      <c r="H127" s="163"/>
      <c r="I127" s="163"/>
      <c r="J127" s="163"/>
      <c r="K127" s="160"/>
      <c r="L127" s="163"/>
      <c r="M127" s="163"/>
      <c r="N127" s="163"/>
      <c r="O127" s="164"/>
      <c r="P127" s="163"/>
      <c r="Q127" s="163"/>
      <c r="R127" s="163"/>
      <c r="T127" s="487" t="s">
        <v>153</v>
      </c>
      <c r="U127" s="487"/>
      <c r="V127" s="363"/>
      <c r="W127" s="363"/>
      <c r="X127" s="345"/>
      <c r="Y127" s="345"/>
      <c r="Z127" s="345"/>
      <c r="AA127" s="345"/>
      <c r="AB127" s="345"/>
      <c r="AC127" s="345"/>
      <c r="AD127" s="345"/>
      <c r="AE127" s="345"/>
      <c r="AF127" s="345"/>
      <c r="AG127" s="345"/>
      <c r="AH127" s="345"/>
      <c r="AI127" s="345"/>
      <c r="AJ127" s="345"/>
      <c r="AK127" s="345"/>
      <c r="AL127" s="345"/>
      <c r="AM127" s="345"/>
      <c r="AN127" s="345"/>
      <c r="AO127" s="345"/>
      <c r="AP127" s="345"/>
      <c r="AQ127" s="345"/>
      <c r="AR127" s="345"/>
      <c r="AS127" s="345"/>
      <c r="AT127" s="345"/>
      <c r="AU127" s="345"/>
      <c r="AV127" s="358">
        <v>548.68000000000006</v>
      </c>
      <c r="AW127" s="345"/>
      <c r="AX127" s="345"/>
      <c r="AY127" s="345"/>
      <c r="AZ127" s="345"/>
      <c r="BA127" s="345"/>
      <c r="BE127" s="344"/>
    </row>
    <row r="128" spans="1:60" ht="15.75" thickBot="1">
      <c r="C128" s="165">
        <f t="shared" ref="C128:M128" si="36">+C126+C75</f>
        <v>384763.87400000007</v>
      </c>
      <c r="D128" s="165">
        <f t="shared" si="36"/>
        <v>7838.35</v>
      </c>
      <c r="E128" s="165">
        <f t="shared" si="36"/>
        <v>0</v>
      </c>
      <c r="F128" s="165">
        <f t="shared" si="36"/>
        <v>0</v>
      </c>
      <c r="G128" s="165">
        <f t="shared" si="36"/>
        <v>384763.87400000007</v>
      </c>
      <c r="H128" s="165">
        <f t="shared" si="36"/>
        <v>0</v>
      </c>
      <c r="I128" s="165">
        <f t="shared" si="36"/>
        <v>7695.2774800000016</v>
      </c>
      <c r="J128" s="165">
        <f t="shared" si="36"/>
        <v>28857.290549999998</v>
      </c>
      <c r="K128" s="165">
        <f t="shared" si="36"/>
        <v>2863.56</v>
      </c>
      <c r="L128" s="165">
        <f t="shared" si="36"/>
        <v>424180.00202999997</v>
      </c>
      <c r="M128" s="165">
        <f t="shared" si="36"/>
        <v>67868.800324800017</v>
      </c>
      <c r="N128" s="165">
        <f>+N126+N75</f>
        <v>492048.80235480017</v>
      </c>
      <c r="O128" s="164"/>
      <c r="P128" s="299">
        <f>+P126+P75</f>
        <v>7838.35</v>
      </c>
      <c r="Q128" s="299">
        <f>+Q126+Q75</f>
        <v>1254.136</v>
      </c>
      <c r="R128" s="299">
        <f>+R126+R75</f>
        <v>9092.4860000000008</v>
      </c>
      <c r="T128" s="379"/>
      <c r="U128" s="379"/>
      <c r="V128" s="379"/>
      <c r="W128" s="384"/>
      <c r="X128" s="379"/>
      <c r="Y128" s="380"/>
      <c r="Z128" s="381"/>
      <c r="AA128" s="381"/>
      <c r="AB128" s="381"/>
      <c r="AC128" s="403"/>
      <c r="AD128" s="404"/>
      <c r="AE128" s="381"/>
      <c r="AF128" s="381"/>
      <c r="AG128" s="381"/>
      <c r="AH128" s="381"/>
      <c r="AI128" s="381"/>
      <c r="AJ128" s="381"/>
      <c r="AK128" s="381"/>
      <c r="AL128" s="377"/>
      <c r="AM128" s="377"/>
      <c r="AN128" s="379"/>
      <c r="AO128" s="379"/>
      <c r="AP128" s="404"/>
      <c r="AQ128" s="377"/>
      <c r="AR128" s="404"/>
      <c r="AS128" s="377"/>
      <c r="AT128" s="377"/>
      <c r="AU128" s="377"/>
      <c r="AV128" s="404"/>
      <c r="AW128" s="400"/>
      <c r="AX128" s="401"/>
      <c r="AY128" s="378">
        <v>0</v>
      </c>
      <c r="AZ128" s="379"/>
      <c r="BA128" s="402"/>
      <c r="BB128" s="65"/>
      <c r="BC128" s="65"/>
    </row>
    <row r="129" spans="1:55" ht="13.5" thickTop="1">
      <c r="A129" s="146" t="s">
        <v>457</v>
      </c>
      <c r="E129" s="164"/>
      <c r="F129" s="164"/>
      <c r="G129" s="161"/>
      <c r="H129" s="161"/>
      <c r="I129" s="161"/>
      <c r="J129" s="161"/>
      <c r="K129" s="160"/>
      <c r="L129" s="161"/>
      <c r="M129" s="161"/>
      <c r="N129" s="161"/>
      <c r="O129" s="161"/>
      <c r="P129" s="161"/>
      <c r="Q129" s="161"/>
      <c r="R129" s="161"/>
      <c r="T129" s="345"/>
      <c r="U129" s="345"/>
      <c r="V129" s="345"/>
      <c r="W129" s="345"/>
      <c r="X129" s="345"/>
      <c r="Y129" s="345"/>
      <c r="Z129" s="345"/>
      <c r="AA129" s="345"/>
      <c r="AB129" s="345"/>
      <c r="AC129" s="345"/>
      <c r="AD129" s="345"/>
      <c r="AE129" s="345"/>
      <c r="AF129" s="345"/>
      <c r="AG129" s="345"/>
      <c r="AH129" s="345"/>
      <c r="AI129" s="345"/>
      <c r="AJ129" s="345"/>
      <c r="AK129" s="345"/>
      <c r="AL129" s="345"/>
      <c r="AM129" s="345"/>
      <c r="AN129" s="345"/>
      <c r="AO129" s="345"/>
      <c r="AP129" s="345"/>
      <c r="AQ129" s="345"/>
      <c r="AR129" s="345"/>
      <c r="AS129" s="345"/>
      <c r="AT129" s="345"/>
      <c r="AU129" s="345"/>
      <c r="AV129" s="345"/>
      <c r="AW129" s="345"/>
      <c r="AX129" s="345"/>
      <c r="AY129" s="345"/>
      <c r="AZ129" s="345"/>
      <c r="BA129" s="345"/>
      <c r="BB129" s="65"/>
      <c r="BC129" s="65"/>
    </row>
    <row r="130" spans="1:55" ht="12.75">
      <c r="A130" s="141"/>
      <c r="B130" s="203"/>
      <c r="G130" s="161"/>
      <c r="H130" s="161"/>
      <c r="I130" s="161"/>
      <c r="J130" s="161"/>
      <c r="K130" s="160"/>
      <c r="L130" s="161"/>
      <c r="M130" s="161"/>
      <c r="N130" s="161"/>
      <c r="O130" s="161"/>
      <c r="P130" s="228"/>
      <c r="Q130" s="161"/>
      <c r="R130" s="161"/>
      <c r="T130" s="345"/>
      <c r="U130" s="345"/>
      <c r="V130" s="345"/>
      <c r="W130" s="345"/>
      <c r="X130" s="345"/>
      <c r="Y130" s="345"/>
      <c r="Z130" s="345"/>
      <c r="AA130" s="345"/>
      <c r="AB130" s="345"/>
      <c r="AC130" s="345"/>
      <c r="AD130" s="345"/>
      <c r="AE130" s="345"/>
      <c r="AF130" s="345"/>
      <c r="AG130" s="345"/>
      <c r="AH130" s="345"/>
      <c r="AI130" s="345"/>
      <c r="AJ130" s="345"/>
      <c r="AK130" s="345"/>
      <c r="AL130" s="345"/>
      <c r="AM130" s="345"/>
      <c r="AN130" s="345"/>
      <c r="AO130" s="345"/>
      <c r="AP130" s="345"/>
      <c r="AQ130" s="345"/>
      <c r="AR130" s="345"/>
      <c r="AS130" s="345"/>
      <c r="AT130" s="345"/>
      <c r="AU130" s="345"/>
      <c r="AV130" s="345"/>
      <c r="AW130" s="345"/>
      <c r="AX130" s="345"/>
      <c r="AY130" s="345"/>
      <c r="AZ130" s="345"/>
      <c r="BA130" s="345"/>
      <c r="BB130" s="65"/>
      <c r="BC130" s="65"/>
    </row>
    <row r="131" spans="1:55" ht="12.75">
      <c r="A131" s="149"/>
      <c r="B131" s="203"/>
      <c r="C131" s="151"/>
      <c r="D131" s="159"/>
      <c r="E131" s="159"/>
      <c r="G131" s="160"/>
      <c r="H131" s="160"/>
      <c r="I131" s="160"/>
      <c r="J131" s="160"/>
      <c r="K131" s="160"/>
      <c r="L131" s="160"/>
      <c r="M131" s="160"/>
      <c r="N131" s="160"/>
      <c r="O131" s="161"/>
      <c r="P131" s="160"/>
      <c r="Q131" s="160"/>
      <c r="R131" s="160"/>
      <c r="T131" s="345"/>
      <c r="U131" s="345"/>
      <c r="V131" s="345"/>
      <c r="W131" s="345"/>
      <c r="X131" s="345"/>
      <c r="Y131" s="345"/>
      <c r="Z131" s="345"/>
      <c r="AA131" s="345"/>
      <c r="AB131" s="345"/>
      <c r="AC131" s="345"/>
      <c r="AD131" s="345"/>
      <c r="AE131" s="345"/>
      <c r="AF131" s="345"/>
      <c r="AG131" s="345"/>
      <c r="AH131" s="345"/>
      <c r="AI131" s="345"/>
      <c r="AJ131" s="345"/>
      <c r="AK131" s="345"/>
      <c r="AL131" s="345"/>
      <c r="AM131" s="345"/>
      <c r="AN131" s="345"/>
      <c r="AO131" s="345"/>
      <c r="AP131" s="345"/>
      <c r="AQ131" s="345"/>
      <c r="AR131" s="345"/>
      <c r="AS131" s="345"/>
      <c r="AT131" s="345"/>
      <c r="AU131" s="345"/>
      <c r="AV131" s="345"/>
      <c r="AW131" s="345"/>
      <c r="AX131" s="345"/>
      <c r="AY131" s="345"/>
      <c r="AZ131" s="345"/>
      <c r="BA131" s="345"/>
      <c r="BB131" s="65"/>
      <c r="BC131" s="65"/>
    </row>
    <row r="132" spans="1:55">
      <c r="A132" s="149"/>
      <c r="B132" s="203"/>
      <c r="C132" s="151"/>
      <c r="D132" s="159"/>
      <c r="E132" s="159"/>
      <c r="G132" s="195"/>
      <c r="H132" s="195"/>
      <c r="I132" s="195"/>
      <c r="J132" s="195"/>
      <c r="K132" s="195"/>
      <c r="L132" s="195"/>
      <c r="M132" s="195"/>
      <c r="N132" s="195"/>
      <c r="O132" s="161"/>
      <c r="P132" s="195"/>
      <c r="Q132" s="195"/>
      <c r="R132" s="195"/>
      <c r="S132" s="209"/>
      <c r="T132" s="362" t="s">
        <v>19</v>
      </c>
      <c r="U132" s="357"/>
      <c r="V132" s="357"/>
      <c r="W132" s="345"/>
      <c r="X132" s="345"/>
      <c r="Y132" s="345"/>
      <c r="Z132" s="345"/>
      <c r="AA132" s="345"/>
      <c r="AB132" s="345"/>
      <c r="AC132" s="345"/>
      <c r="AD132" s="345"/>
      <c r="AE132" s="345"/>
      <c r="AF132" s="345"/>
      <c r="AG132" s="345"/>
      <c r="AH132" s="345"/>
      <c r="AI132" s="345"/>
      <c r="AJ132" s="345"/>
      <c r="AK132" s="345"/>
      <c r="AL132" s="345"/>
      <c r="AM132" s="345"/>
      <c r="AN132" s="345"/>
      <c r="AO132" s="345"/>
      <c r="AP132" s="345"/>
      <c r="AQ132" s="345"/>
      <c r="AR132" s="345"/>
      <c r="AS132" s="345"/>
      <c r="AT132" s="345"/>
      <c r="AU132" s="345"/>
      <c r="AV132" s="345"/>
      <c r="AW132" s="345"/>
      <c r="AX132" s="345"/>
      <c r="AY132" s="345"/>
      <c r="AZ132" s="345"/>
      <c r="BA132" s="345"/>
      <c r="BB132" s="209"/>
      <c r="BC132" s="209"/>
    </row>
    <row r="133" spans="1:55">
      <c r="A133" s="149"/>
      <c r="B133" s="203"/>
      <c r="C133" s="151"/>
      <c r="D133" s="159"/>
      <c r="E133" s="159"/>
      <c r="G133" s="195"/>
      <c r="H133" s="195"/>
      <c r="I133" s="195"/>
      <c r="J133" s="195"/>
      <c r="K133" s="195"/>
      <c r="L133" s="195"/>
      <c r="M133" s="195"/>
      <c r="N133" s="195"/>
      <c r="O133" s="161"/>
      <c r="P133" s="195"/>
      <c r="Q133" s="195"/>
      <c r="R133" s="195"/>
      <c r="S133" s="209"/>
      <c r="T133" s="362" t="s">
        <v>20</v>
      </c>
      <c r="U133" s="357"/>
      <c r="V133" s="357"/>
      <c r="W133" s="345"/>
      <c r="X133" s="345"/>
      <c r="Y133" s="345"/>
      <c r="Z133" s="345"/>
      <c r="AA133" s="345"/>
      <c r="AB133" s="345"/>
      <c r="AC133" s="345"/>
      <c r="AD133" s="345"/>
      <c r="AE133" s="345"/>
      <c r="AF133" s="345"/>
      <c r="AG133" s="345"/>
      <c r="AH133" s="345"/>
      <c r="AI133" s="345"/>
      <c r="AJ133" s="345"/>
      <c r="AK133" s="345"/>
      <c r="AL133" s="345"/>
      <c r="AM133" s="345"/>
      <c r="AN133" s="345"/>
      <c r="AO133" s="345"/>
      <c r="AP133" s="345"/>
      <c r="AQ133" s="345"/>
      <c r="AR133" s="345"/>
      <c r="AS133" s="345"/>
      <c r="AT133" s="345"/>
      <c r="AU133" s="345"/>
      <c r="AV133" s="345"/>
      <c r="AW133" s="345"/>
      <c r="AX133" s="345"/>
      <c r="AY133" s="345"/>
      <c r="AZ133" s="345"/>
      <c r="BA133" s="345"/>
      <c r="BB133" s="209"/>
      <c r="BC133" s="209"/>
    </row>
    <row r="134" spans="1:55">
      <c r="A134" s="149"/>
      <c r="B134" s="203"/>
      <c r="C134" s="151"/>
      <c r="D134" s="159"/>
      <c r="E134" s="159"/>
      <c r="G134" s="195"/>
      <c r="H134" s="195"/>
      <c r="I134" s="195"/>
      <c r="J134" s="195"/>
      <c r="K134" s="195"/>
      <c r="L134" s="195"/>
      <c r="M134" s="195"/>
      <c r="N134" s="195"/>
      <c r="O134" s="161"/>
      <c r="P134" s="195"/>
      <c r="Q134" s="195"/>
      <c r="R134" s="195"/>
      <c r="S134" s="209"/>
      <c r="T134" s="362" t="s">
        <v>21</v>
      </c>
      <c r="U134" s="357"/>
      <c r="V134" s="357"/>
      <c r="W134" s="345"/>
      <c r="X134" s="345"/>
      <c r="Y134" s="345"/>
      <c r="Z134" s="345"/>
      <c r="AA134" s="345"/>
      <c r="AB134" s="345"/>
      <c r="AC134" s="345"/>
      <c r="AD134" s="345"/>
      <c r="AE134" s="345"/>
      <c r="AF134" s="345"/>
      <c r="AG134" s="345"/>
      <c r="AH134" s="345"/>
      <c r="AI134" s="345"/>
      <c r="AJ134" s="345"/>
      <c r="AK134" s="345"/>
      <c r="AL134" s="345"/>
      <c r="AM134" s="345"/>
      <c r="AN134" s="345"/>
      <c r="AO134" s="345"/>
      <c r="AP134" s="345"/>
      <c r="AQ134" s="345"/>
      <c r="AR134" s="345"/>
      <c r="AS134" s="345"/>
      <c r="AT134" s="345"/>
      <c r="AU134" s="345"/>
      <c r="AV134" s="345"/>
      <c r="AW134" s="345"/>
      <c r="AX134" s="345"/>
      <c r="AY134" s="345"/>
      <c r="AZ134" s="345"/>
      <c r="BA134" s="345"/>
      <c r="BB134" s="209"/>
      <c r="BC134" s="209"/>
    </row>
    <row r="135" spans="1:55">
      <c r="C135" s="151"/>
      <c r="D135" s="159"/>
      <c r="E135" s="159"/>
      <c r="G135" s="195"/>
      <c r="H135" s="195"/>
      <c r="I135" s="195"/>
      <c r="J135" s="195"/>
      <c r="K135" s="195"/>
      <c r="L135" s="195"/>
      <c r="M135" s="195"/>
      <c r="N135" s="195"/>
      <c r="O135" s="161"/>
      <c r="P135" s="195"/>
      <c r="Q135" s="195"/>
      <c r="R135" s="195"/>
      <c r="S135" s="209"/>
      <c r="T135" s="362" t="s">
        <v>22</v>
      </c>
      <c r="U135" s="357"/>
      <c r="V135" s="357"/>
      <c r="W135" s="345"/>
      <c r="X135" s="345"/>
      <c r="Y135" s="345"/>
      <c r="Z135" s="345"/>
      <c r="AA135" s="345"/>
      <c r="AB135" s="345"/>
      <c r="AC135" s="345"/>
      <c r="AD135" s="345"/>
      <c r="AE135" s="345"/>
      <c r="AF135" s="345"/>
      <c r="AG135" s="345"/>
      <c r="AH135" s="345"/>
      <c r="AI135" s="345"/>
      <c r="AJ135" s="345"/>
      <c r="AK135" s="345"/>
      <c r="AL135" s="345"/>
      <c r="AM135" s="345"/>
      <c r="AN135" s="345"/>
      <c r="AO135" s="345"/>
      <c r="AP135" s="345"/>
      <c r="AQ135" s="345"/>
      <c r="AR135" s="345"/>
      <c r="AS135" s="345"/>
      <c r="AT135" s="345"/>
      <c r="AU135" s="345"/>
      <c r="AV135" s="345"/>
      <c r="AW135" s="345"/>
      <c r="AX135" s="345"/>
      <c r="AY135" s="345"/>
      <c r="AZ135" s="345"/>
      <c r="BA135" s="345"/>
      <c r="BB135" s="209"/>
      <c r="BC135" s="209"/>
    </row>
    <row r="136" spans="1:55"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T136" s="362" t="s">
        <v>23</v>
      </c>
      <c r="U136" s="357"/>
      <c r="V136" s="357"/>
      <c r="W136" s="345"/>
      <c r="X136" s="345"/>
      <c r="Y136" s="345"/>
      <c r="Z136" s="345"/>
      <c r="AA136" s="345"/>
      <c r="AB136" s="345"/>
      <c r="AC136" s="345"/>
      <c r="AD136" s="345"/>
      <c r="AE136" s="345"/>
      <c r="AF136" s="345"/>
      <c r="AG136" s="345"/>
      <c r="AH136" s="345"/>
      <c r="AI136" s="345"/>
      <c r="AJ136" s="345"/>
      <c r="AK136" s="345"/>
      <c r="AL136" s="345"/>
      <c r="AM136" s="345"/>
      <c r="AN136" s="345"/>
      <c r="AO136" s="345"/>
      <c r="AP136" s="345"/>
      <c r="AQ136" s="345"/>
      <c r="AR136" s="345"/>
      <c r="AS136" s="345"/>
      <c r="AT136" s="345"/>
      <c r="AU136" s="345"/>
      <c r="AV136" s="345"/>
      <c r="AW136" s="345"/>
      <c r="AX136" s="345"/>
      <c r="AY136" s="345"/>
      <c r="AZ136" s="345"/>
      <c r="BA136" s="345"/>
      <c r="BB136" s="209"/>
      <c r="BC136" s="209"/>
    </row>
    <row r="137" spans="1:55"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T137" s="362" t="s">
        <v>24</v>
      </c>
      <c r="U137" s="357"/>
      <c r="V137" s="357"/>
      <c r="W137" s="345"/>
      <c r="X137" s="345"/>
      <c r="Y137" s="345"/>
      <c r="Z137" s="345"/>
      <c r="AA137" s="345"/>
      <c r="AB137" s="345"/>
      <c r="AC137" s="345"/>
      <c r="AD137" s="345"/>
      <c r="AE137" s="345"/>
      <c r="AF137" s="345"/>
      <c r="AG137" s="345"/>
      <c r="AH137" s="345"/>
      <c r="AI137" s="345"/>
      <c r="AJ137" s="345"/>
      <c r="AK137" s="345"/>
      <c r="AL137" s="345"/>
      <c r="AM137" s="345"/>
      <c r="AN137" s="345"/>
      <c r="AO137" s="345"/>
      <c r="AP137" s="345"/>
      <c r="AQ137" s="345"/>
      <c r="AR137" s="345"/>
      <c r="AS137" s="345"/>
      <c r="AT137" s="345"/>
      <c r="AU137" s="345"/>
      <c r="AV137" s="345"/>
      <c r="AW137" s="345"/>
      <c r="AX137" s="345"/>
      <c r="AY137" s="345"/>
      <c r="AZ137" s="345"/>
      <c r="BA137" s="345"/>
      <c r="BB137" s="209"/>
      <c r="BC137" s="209"/>
    </row>
    <row r="138" spans="1:55" ht="12.75">
      <c r="R138" s="153"/>
      <c r="T138" s="345"/>
      <c r="U138" s="345"/>
      <c r="V138" s="345"/>
      <c r="W138" s="345"/>
      <c r="X138" s="345"/>
      <c r="Y138" s="345"/>
      <c r="Z138" s="345"/>
      <c r="AA138" s="345"/>
      <c r="AB138" s="345"/>
      <c r="AC138" s="345"/>
      <c r="AD138" s="345"/>
      <c r="AE138" s="345"/>
      <c r="AF138" s="345"/>
      <c r="AG138" s="345"/>
      <c r="AH138" s="345"/>
      <c r="AI138" s="345"/>
      <c r="AJ138" s="345"/>
      <c r="AK138" s="345"/>
      <c r="AL138" s="345"/>
      <c r="AM138" s="345"/>
      <c r="AN138" s="345"/>
      <c r="AO138" s="345"/>
      <c r="AP138" s="345"/>
      <c r="AQ138" s="345"/>
      <c r="AR138" s="345"/>
      <c r="AS138" s="345"/>
      <c r="AT138" s="345"/>
      <c r="AU138" s="345"/>
      <c r="AV138" s="345"/>
      <c r="AW138" s="345"/>
      <c r="AX138" s="345"/>
      <c r="AY138" s="345"/>
      <c r="AZ138" s="345"/>
      <c r="BA138" s="345"/>
      <c r="BB138" s="209"/>
      <c r="BC138" s="209"/>
    </row>
    <row r="139" spans="1:55" ht="12.75">
      <c r="R139" s="153"/>
      <c r="T139" s="345"/>
      <c r="U139" s="345"/>
      <c r="V139" s="345"/>
      <c r="W139" s="345"/>
      <c r="X139" s="345"/>
      <c r="Y139" s="345"/>
      <c r="Z139" s="345"/>
      <c r="AA139" s="345"/>
      <c r="AB139" s="345"/>
      <c r="AC139" s="345"/>
      <c r="AD139" s="345"/>
      <c r="AE139" s="345"/>
      <c r="AF139" s="345"/>
      <c r="AG139" s="345"/>
      <c r="AH139" s="345"/>
      <c r="AI139" s="345"/>
      <c r="AJ139" s="345"/>
      <c r="AK139" s="345"/>
      <c r="AL139" s="345"/>
      <c r="AM139" s="345"/>
      <c r="AN139" s="345"/>
      <c r="AO139" s="345"/>
      <c r="AP139" s="345"/>
      <c r="AQ139" s="345"/>
      <c r="AR139" s="345"/>
      <c r="AS139" s="345"/>
      <c r="AT139" s="345"/>
      <c r="AU139" s="345"/>
      <c r="AV139" s="345"/>
      <c r="AW139" s="345"/>
      <c r="AX139" s="345"/>
      <c r="AY139" s="345"/>
      <c r="AZ139" s="345"/>
      <c r="BA139" s="345"/>
      <c r="BB139" s="209"/>
      <c r="BC139" s="209"/>
    </row>
    <row r="140" spans="1:55">
      <c r="D140" s="159"/>
      <c r="E140" s="159"/>
      <c r="R140" s="153"/>
      <c r="T140" s="341"/>
      <c r="U140" s="341"/>
      <c r="V140" s="341"/>
      <c r="W140" s="341"/>
      <c r="X140" s="341"/>
      <c r="Y140" s="341"/>
      <c r="Z140" s="338"/>
      <c r="AA140" s="338"/>
      <c r="AB140" s="338"/>
      <c r="AC140" s="338"/>
      <c r="AD140" s="339"/>
      <c r="AE140" s="338"/>
      <c r="AF140" s="338"/>
      <c r="AG140" s="338"/>
      <c r="AH140" s="340"/>
      <c r="AI140" s="340"/>
      <c r="AJ140" s="340"/>
      <c r="AK140" s="340"/>
      <c r="AL140" s="338"/>
      <c r="AM140" s="338"/>
      <c r="AN140" s="338"/>
      <c r="AO140" s="338"/>
      <c r="AP140" s="339"/>
      <c r="AQ140" s="338"/>
      <c r="AR140" s="339"/>
      <c r="AS140" s="338"/>
      <c r="AT140" s="338"/>
      <c r="AU140" s="338"/>
      <c r="AV140" s="339"/>
      <c r="AW140" s="342"/>
      <c r="AX140" s="342"/>
      <c r="AY140" s="337"/>
      <c r="AZ140" s="341"/>
      <c r="BA140" s="341"/>
      <c r="BB140" s="209"/>
      <c r="BC140" s="209"/>
    </row>
    <row r="141" spans="1:55">
      <c r="D141" s="159"/>
      <c r="E141" s="159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53"/>
      <c r="T141" s="345"/>
      <c r="U141" s="360"/>
      <c r="V141" s="364"/>
      <c r="W141" s="345"/>
      <c r="X141" s="345"/>
      <c r="Y141" s="345"/>
      <c r="Z141" s="345"/>
      <c r="AA141" s="345"/>
      <c r="AB141" s="345"/>
      <c r="AC141" s="345"/>
      <c r="AD141" s="345"/>
      <c r="AE141" s="345"/>
      <c r="AF141" s="345"/>
      <c r="AG141" s="345"/>
      <c r="AH141" s="345"/>
      <c r="AI141" s="345"/>
      <c r="AJ141" s="345"/>
      <c r="AK141" s="345"/>
      <c r="AL141" s="345"/>
      <c r="AM141" s="345"/>
      <c r="AN141" s="345"/>
      <c r="AO141" s="345"/>
      <c r="AP141" s="345"/>
      <c r="AQ141" s="345"/>
      <c r="AR141" s="345"/>
      <c r="AS141" s="345"/>
      <c r="AT141" s="345"/>
      <c r="AU141" s="345"/>
      <c r="AV141" s="345"/>
      <c r="AW141" s="345"/>
      <c r="AX141" s="345"/>
      <c r="AY141" s="345"/>
      <c r="AZ141" s="345"/>
      <c r="BA141" s="345"/>
      <c r="BB141" s="209"/>
      <c r="BC141" s="209"/>
    </row>
    <row r="142" spans="1:55"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53"/>
      <c r="T142" s="341"/>
      <c r="U142" s="360"/>
      <c r="V142" s="364"/>
      <c r="W142" s="341"/>
      <c r="X142" s="341"/>
      <c r="Y142" s="341"/>
      <c r="Z142" s="338"/>
      <c r="AA142" s="338"/>
      <c r="AB142" s="338"/>
      <c r="AC142" s="338"/>
      <c r="AD142" s="339"/>
      <c r="AE142" s="338"/>
      <c r="AF142" s="338"/>
      <c r="AG142" s="338"/>
      <c r="AH142" s="340"/>
      <c r="AI142" s="340"/>
      <c r="AJ142" s="340"/>
      <c r="AK142" s="340"/>
      <c r="AL142" s="338"/>
      <c r="AM142" s="338"/>
      <c r="AN142" s="338"/>
      <c r="AO142" s="338"/>
      <c r="AP142" s="339"/>
      <c r="AQ142" s="338"/>
      <c r="AR142" s="339"/>
      <c r="AS142" s="338"/>
      <c r="AT142" s="338"/>
      <c r="AU142" s="338"/>
      <c r="AV142" s="339"/>
      <c r="AW142" s="342"/>
      <c r="AX142" s="342"/>
      <c r="AY142" s="337"/>
      <c r="AZ142" s="341"/>
      <c r="BA142" s="341"/>
    </row>
    <row r="143" spans="1:55">
      <c r="R143" s="153"/>
      <c r="T143" s="341"/>
      <c r="U143" s="360"/>
      <c r="V143" s="364"/>
      <c r="W143" s="341"/>
      <c r="X143" s="341"/>
      <c r="Y143" s="341"/>
      <c r="Z143" s="338"/>
      <c r="AA143" s="338"/>
      <c r="AB143" s="338"/>
      <c r="AC143" s="338"/>
      <c r="AD143" s="339"/>
      <c r="AE143" s="338"/>
      <c r="AF143" s="338"/>
      <c r="AG143" s="338"/>
      <c r="AH143" s="340"/>
      <c r="AI143" s="340"/>
      <c r="AJ143" s="340"/>
      <c r="AK143" s="340"/>
      <c r="AL143" s="338"/>
      <c r="AM143" s="338"/>
      <c r="AN143" s="338"/>
      <c r="AO143" s="338"/>
      <c r="AP143" s="339"/>
      <c r="AQ143" s="338"/>
      <c r="AR143" s="339"/>
      <c r="AS143" s="338"/>
      <c r="AT143" s="338"/>
      <c r="AU143" s="338"/>
      <c r="AV143" s="339"/>
      <c r="AW143" s="342"/>
      <c r="AX143" s="342"/>
      <c r="AY143" s="337"/>
      <c r="AZ143" s="341"/>
      <c r="BA143" s="341"/>
    </row>
    <row r="144" spans="1:55">
      <c r="R144" s="153"/>
      <c r="U144" s="238"/>
      <c r="V144" s="239"/>
    </row>
    <row r="145" spans="21:22">
      <c r="U145" s="238"/>
      <c r="V145" s="239"/>
    </row>
    <row r="181" spans="1:1">
      <c r="A181" s="196">
        <v>14139601125</v>
      </c>
    </row>
    <row r="182" spans="1:1">
      <c r="A182" s="196" t="s">
        <v>494</v>
      </c>
    </row>
    <row r="183" spans="1:1">
      <c r="A183" s="196" t="s">
        <v>495</v>
      </c>
    </row>
  </sheetData>
  <autoFilter ref="A10:BH72"/>
  <sortState ref="BF77:BH114">
    <sortCondition ref="BH77:BH114"/>
  </sortState>
  <mergeCells count="38">
    <mergeCell ref="BB75:BB76"/>
    <mergeCell ref="BC75:BC76"/>
    <mergeCell ref="G1:H1"/>
    <mergeCell ref="G6:R6"/>
    <mergeCell ref="G7:N7"/>
    <mergeCell ref="P7:R7"/>
    <mergeCell ref="AL7:AL8"/>
    <mergeCell ref="AM7:AM8"/>
    <mergeCell ref="AN7:AN8"/>
    <mergeCell ref="AA7:AA8"/>
    <mergeCell ref="AB7:AB8"/>
    <mergeCell ref="AC7:AC8"/>
    <mergeCell ref="AD7:AD8"/>
    <mergeCell ref="AE7:AE8"/>
    <mergeCell ref="AH7:AH8"/>
    <mergeCell ref="T120:U120"/>
    <mergeCell ref="Z7:Z8"/>
    <mergeCell ref="T7:T8"/>
    <mergeCell ref="U7:U8"/>
    <mergeCell ref="V7:V8"/>
    <mergeCell ref="W7:W8"/>
    <mergeCell ref="X7:X8"/>
    <mergeCell ref="Y7:Y8"/>
    <mergeCell ref="T127:U127"/>
    <mergeCell ref="BA7:BA8"/>
    <mergeCell ref="AV7:AV8"/>
    <mergeCell ref="AW7:AX7"/>
    <mergeCell ref="AY7:AY8"/>
    <mergeCell ref="AZ7:AZ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</mergeCells>
  <pageMargins left="0.7" right="0.7" top="0.75" bottom="0.75" header="0.3" footer="0.3"/>
  <pageSetup paperSize="176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20"/>
  <sheetViews>
    <sheetView topLeftCell="A4" workbookViewId="0">
      <selection activeCell="A11" sqref="A11:A20"/>
    </sheetView>
  </sheetViews>
  <sheetFormatPr baseColWidth="10" defaultRowHeight="15"/>
  <cols>
    <col min="1" max="1" width="30.85546875" style="232" bestFit="1" customWidth="1"/>
    <col min="2" max="2" width="7.85546875" style="235" bestFit="1" customWidth="1"/>
  </cols>
  <sheetData>
    <row r="1" spans="1:2">
      <c r="A1" s="142" t="s">
        <v>430</v>
      </c>
      <c r="B1" s="234"/>
    </row>
    <row r="2" spans="1:2">
      <c r="A2" s="143" t="s">
        <v>432</v>
      </c>
      <c r="B2" s="234"/>
    </row>
    <row r="3" spans="1:2">
      <c r="A3" s="147"/>
      <c r="B3" s="234"/>
    </row>
    <row r="4" spans="1:2">
      <c r="A4" s="147"/>
    </row>
    <row r="5" spans="1:2">
      <c r="A5" s="147"/>
    </row>
    <row r="6" spans="1:2">
      <c r="A6" s="147"/>
    </row>
    <row r="7" spans="1:2">
      <c r="B7" s="331"/>
    </row>
    <row r="8" spans="1:2" ht="15.75" thickBot="1">
      <c r="A8" s="144" t="s">
        <v>437</v>
      </c>
      <c r="B8" s="240" t="s">
        <v>174</v>
      </c>
    </row>
    <row r="9" spans="1:2" ht="15.75" thickTop="1">
      <c r="A9" s="221" t="s">
        <v>453</v>
      </c>
      <c r="B9" s="242"/>
    </row>
    <row r="10" spans="1:2">
      <c r="A10" s="216" t="s">
        <v>454</v>
      </c>
      <c r="B10" s="242"/>
    </row>
    <row r="11" spans="1:2">
      <c r="A11" s="180" t="s">
        <v>544</v>
      </c>
      <c r="B11" s="99">
        <v>1</v>
      </c>
    </row>
    <row r="12" spans="1:2">
      <c r="A12" s="180" t="s">
        <v>239</v>
      </c>
      <c r="B12" s="99">
        <v>1</v>
      </c>
    </row>
    <row r="13" spans="1:2">
      <c r="A13" s="180" t="s">
        <v>253</v>
      </c>
      <c r="B13" s="99">
        <v>1</v>
      </c>
    </row>
    <row r="14" spans="1:2">
      <c r="A14" s="180" t="s">
        <v>305</v>
      </c>
      <c r="B14" s="99">
        <v>1</v>
      </c>
    </row>
    <row r="15" spans="1:2">
      <c r="A15" s="220" t="s">
        <v>535</v>
      </c>
      <c r="B15" s="99">
        <v>1</v>
      </c>
    </row>
    <row r="16" spans="1:2">
      <c r="A16" s="229" t="s">
        <v>364</v>
      </c>
      <c r="B16" s="99">
        <v>1</v>
      </c>
    </row>
    <row r="17" spans="1:2">
      <c r="A17" s="180" t="s">
        <v>370</v>
      </c>
      <c r="B17" s="99">
        <v>1</v>
      </c>
    </row>
    <row r="18" spans="1:2">
      <c r="A18" s="220" t="s">
        <v>524</v>
      </c>
      <c r="B18" s="99">
        <v>1</v>
      </c>
    </row>
    <row r="19" spans="1:2">
      <c r="A19" s="323" t="s">
        <v>487</v>
      </c>
      <c r="B19" s="322">
        <v>1</v>
      </c>
    </row>
    <row r="20" spans="1:2">
      <c r="A20" s="180" t="s">
        <v>406</v>
      </c>
      <c r="B20" s="99">
        <v>1</v>
      </c>
    </row>
  </sheetData>
  <sortState ref="A11:B166">
    <sortCondition ref="B11:B16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/>
  </sheetViews>
  <sheetFormatPr baseColWidth="10" defaultRowHeight="12.75"/>
  <cols>
    <col min="1" max="1" width="11.42578125" style="345"/>
    <col min="2" max="2" width="11.5703125" style="345" bestFit="1" customWidth="1"/>
    <col min="3" max="16384" width="11.42578125" style="345"/>
  </cols>
  <sheetData>
    <row r="1" spans="1:7" ht="15">
      <c r="A1" s="512" t="s">
        <v>617</v>
      </c>
      <c r="B1" s="512"/>
      <c r="C1" s="513"/>
      <c r="D1" s="514"/>
      <c r="E1" s="514"/>
      <c r="F1" s="515"/>
      <c r="G1" s="515"/>
    </row>
    <row r="2" spans="1:7" ht="15">
      <c r="A2" s="512" t="s">
        <v>628</v>
      </c>
      <c r="B2" s="512"/>
      <c r="C2" s="513"/>
      <c r="D2" s="514"/>
      <c r="E2" s="514"/>
      <c r="F2" s="515"/>
      <c r="G2" s="515"/>
    </row>
    <row r="3" spans="1:7" ht="15">
      <c r="A3" s="512" t="s">
        <v>618</v>
      </c>
      <c r="B3" s="516" t="s">
        <v>629</v>
      </c>
      <c r="C3" s="513"/>
      <c r="D3" s="514"/>
      <c r="E3" s="514"/>
      <c r="F3" s="515"/>
      <c r="G3" s="515"/>
    </row>
    <row r="4" spans="1:7" ht="15">
      <c r="A4" s="513"/>
      <c r="B4" s="513"/>
      <c r="C4" s="513"/>
      <c r="D4" s="514"/>
      <c r="E4" s="514"/>
      <c r="F4" s="515"/>
      <c r="G4" s="515"/>
    </row>
    <row r="5" spans="1:7" ht="15">
      <c r="A5" s="513" t="s">
        <v>135</v>
      </c>
      <c r="B5" s="513" t="s">
        <v>619</v>
      </c>
      <c r="C5" s="513"/>
      <c r="D5" s="514"/>
      <c r="E5" s="514"/>
      <c r="F5" s="515"/>
      <c r="G5" s="515"/>
    </row>
    <row r="6" spans="1:7" ht="15">
      <c r="A6" s="514" t="s">
        <v>620</v>
      </c>
      <c r="B6" s="517">
        <f>207206.52+2250.28</f>
        <v>209456.8</v>
      </c>
      <c r="C6" s="514"/>
      <c r="D6" s="514"/>
      <c r="E6" s="514"/>
      <c r="F6" s="515"/>
      <c r="G6" s="515"/>
    </row>
    <row r="7" spans="1:7" ht="15">
      <c r="A7" s="514" t="s">
        <v>621</v>
      </c>
      <c r="B7" s="517">
        <v>29257.11</v>
      </c>
      <c r="C7" s="514"/>
      <c r="D7" s="514"/>
      <c r="E7" s="514"/>
      <c r="F7" s="515"/>
      <c r="G7" s="515"/>
    </row>
    <row r="8" spans="1:7" ht="15">
      <c r="A8" s="514" t="s">
        <v>622</v>
      </c>
      <c r="B8" s="517">
        <v>0</v>
      </c>
      <c r="C8" s="514"/>
      <c r="D8" s="514"/>
      <c r="E8" s="514"/>
      <c r="F8" s="515"/>
      <c r="G8" s="515"/>
    </row>
    <row r="9" spans="1:7" ht="15">
      <c r="A9" s="514" t="s">
        <v>623</v>
      </c>
      <c r="B9" s="517">
        <v>6296.33</v>
      </c>
      <c r="C9" s="514"/>
      <c r="D9" s="514"/>
      <c r="E9" s="514"/>
      <c r="F9" s="515"/>
      <c r="G9" s="515"/>
    </row>
    <row r="10" spans="1:7" ht="15">
      <c r="A10" s="514" t="s">
        <v>624</v>
      </c>
      <c r="B10" s="517">
        <v>0</v>
      </c>
      <c r="C10" s="514"/>
      <c r="D10" s="514"/>
      <c r="E10" s="514"/>
      <c r="F10" s="515"/>
      <c r="G10" s="515"/>
    </row>
    <row r="11" spans="1:7" ht="15">
      <c r="A11" s="514" t="s">
        <v>625</v>
      </c>
      <c r="B11" s="517">
        <v>44928.74</v>
      </c>
      <c r="C11" s="514"/>
      <c r="D11" s="514"/>
      <c r="E11" s="514"/>
      <c r="F11" s="515"/>
      <c r="G11" s="515"/>
    </row>
    <row r="12" spans="1:7" ht="15">
      <c r="A12" s="514" t="s">
        <v>626</v>
      </c>
      <c r="B12" s="518">
        <v>0</v>
      </c>
      <c r="C12" s="514"/>
      <c r="D12" s="514"/>
      <c r="E12" s="514"/>
      <c r="F12" s="515"/>
      <c r="G12" s="515"/>
    </row>
    <row r="13" spans="1:7" ht="15.75" thickBot="1">
      <c r="A13" s="514" t="s">
        <v>627</v>
      </c>
      <c r="B13" s="519">
        <v>134241.03</v>
      </c>
      <c r="C13" s="514"/>
      <c r="D13" s="514"/>
      <c r="E13" s="514"/>
      <c r="F13" s="515"/>
      <c r="G13" s="515"/>
    </row>
    <row r="14" spans="1:7" ht="15">
      <c r="A14" s="514"/>
      <c r="B14" s="520">
        <f>SUM(B6:B13)</f>
        <v>424180.01</v>
      </c>
      <c r="C14" s="514"/>
      <c r="D14" s="520"/>
      <c r="E14" s="514"/>
      <c r="F14" s="515"/>
      <c r="G14" s="515"/>
    </row>
    <row r="15" spans="1:7" ht="15.75" thickBot="1">
      <c r="A15" s="514"/>
      <c r="B15" s="521">
        <f>B14*0.16</f>
        <v>67868.801600000006</v>
      </c>
      <c r="C15" s="514"/>
      <c r="D15" s="515"/>
      <c r="E15" s="514"/>
      <c r="F15" s="515"/>
      <c r="G15" s="515"/>
    </row>
    <row r="16" spans="1:7" ht="15.75" thickTop="1">
      <c r="A16" s="514"/>
      <c r="B16" s="522">
        <f>+B14+B15</f>
        <v>492048.81160000002</v>
      </c>
      <c r="C16" s="514"/>
      <c r="D16" s="522"/>
      <c r="E16" s="514"/>
      <c r="F16" s="515"/>
      <c r="G16" s="515"/>
    </row>
    <row r="17" spans="1:7" ht="15">
      <c r="A17" s="514"/>
      <c r="B17" s="517">
        <v>492048.8</v>
      </c>
      <c r="C17" s="514"/>
      <c r="D17" s="517"/>
      <c r="E17" s="514"/>
      <c r="F17" s="515"/>
      <c r="G17" s="515"/>
    </row>
    <row r="18" spans="1:7" ht="15">
      <c r="A18" s="514"/>
      <c r="B18" s="517">
        <f>+B16-B17</f>
        <v>1.1600000027101487E-2</v>
      </c>
      <c r="C18" s="514"/>
      <c r="D18" s="517"/>
      <c r="E18" s="514"/>
      <c r="F18" s="515"/>
      <c r="G18" s="515"/>
    </row>
    <row r="19" spans="1:7" ht="15">
      <c r="A19" s="514"/>
      <c r="B19" s="517"/>
      <c r="C19" s="514"/>
      <c r="D19" s="514"/>
      <c r="E19" s="514"/>
      <c r="F19" s="515"/>
      <c r="G19" s="515"/>
    </row>
    <row r="20" spans="1:7">
      <c r="A20" s="514"/>
      <c r="B20" s="514"/>
      <c r="C20" s="514"/>
      <c r="D20" s="514"/>
      <c r="E20" s="514"/>
      <c r="F20" s="515"/>
      <c r="G20" s="515"/>
    </row>
    <row r="21" spans="1:7">
      <c r="A21" s="514"/>
      <c r="B21" s="514"/>
      <c r="C21" s="514"/>
      <c r="D21" s="514"/>
      <c r="E21" s="514"/>
      <c r="F21" s="515"/>
      <c r="G21" s="515"/>
    </row>
    <row r="24" spans="1:7" ht="15">
      <c r="A24" s="512" t="s">
        <v>617</v>
      </c>
      <c r="B24" s="512"/>
      <c r="C24" s="513"/>
      <c r="D24" s="514"/>
      <c r="E24" s="514"/>
      <c r="F24" s="515"/>
      <c r="G24" s="515"/>
    </row>
    <row r="25" spans="1:7" ht="15">
      <c r="A25" s="512" t="s">
        <v>628</v>
      </c>
      <c r="B25" s="512"/>
      <c r="C25" s="513"/>
      <c r="D25" s="514"/>
      <c r="E25" s="514"/>
      <c r="F25" s="515"/>
      <c r="G25" s="515"/>
    </row>
    <row r="26" spans="1:7" ht="15">
      <c r="A26" s="512" t="s">
        <v>618</v>
      </c>
      <c r="B26" s="516" t="s">
        <v>629</v>
      </c>
      <c r="C26" s="513"/>
      <c r="D26" s="514"/>
      <c r="E26" s="514"/>
      <c r="F26" s="515"/>
      <c r="G26" s="515"/>
    </row>
    <row r="27" spans="1:7" ht="15">
      <c r="A27" s="513"/>
      <c r="B27" s="513"/>
      <c r="C27" s="513"/>
      <c r="D27" s="514"/>
      <c r="E27" s="514"/>
      <c r="F27" s="515"/>
      <c r="G27" s="515"/>
    </row>
    <row r="28" spans="1:7" ht="15">
      <c r="A28" s="513" t="s">
        <v>135</v>
      </c>
      <c r="B28" s="513" t="s">
        <v>619</v>
      </c>
      <c r="C28" s="513"/>
      <c r="D28" s="514"/>
      <c r="E28" s="514"/>
      <c r="F28" s="515"/>
      <c r="G28" s="515"/>
    </row>
    <row r="29" spans="1:7" ht="15">
      <c r="A29" s="514" t="s">
        <v>620</v>
      </c>
      <c r="B29" s="517">
        <v>1025.69</v>
      </c>
      <c r="C29" s="514"/>
      <c r="D29" s="514"/>
      <c r="E29" s="514"/>
      <c r="F29" s="515"/>
      <c r="G29" s="515"/>
    </row>
    <row r="30" spans="1:7" ht="15">
      <c r="A30" s="514" t="s">
        <v>621</v>
      </c>
      <c r="B30" s="517"/>
      <c r="C30" s="514"/>
      <c r="D30" s="514"/>
      <c r="E30" s="514"/>
      <c r="F30" s="515"/>
      <c r="G30" s="515"/>
    </row>
    <row r="31" spans="1:7" ht="15">
      <c r="A31" s="514" t="s">
        <v>622</v>
      </c>
      <c r="B31" s="517">
        <v>0</v>
      </c>
      <c r="C31" s="514"/>
      <c r="D31" s="514"/>
      <c r="E31" s="514"/>
      <c r="F31" s="515"/>
      <c r="G31" s="515"/>
    </row>
    <row r="32" spans="1:7" ht="15">
      <c r="A32" s="514" t="s">
        <v>623</v>
      </c>
      <c r="B32" s="517">
        <v>4863.66</v>
      </c>
      <c r="C32" s="514"/>
      <c r="D32" s="514"/>
      <c r="E32" s="514"/>
      <c r="F32" s="515"/>
      <c r="G32" s="515"/>
    </row>
    <row r="33" spans="1:7" ht="15">
      <c r="A33" s="514" t="s">
        <v>624</v>
      </c>
      <c r="B33" s="517">
        <v>0</v>
      </c>
      <c r="C33" s="514"/>
      <c r="D33" s="514"/>
      <c r="E33" s="514"/>
      <c r="F33" s="515"/>
      <c r="G33" s="515"/>
    </row>
    <row r="34" spans="1:7" ht="15">
      <c r="A34" s="514" t="s">
        <v>625</v>
      </c>
      <c r="B34" s="517">
        <v>1949</v>
      </c>
      <c r="C34" s="514"/>
      <c r="D34" s="514"/>
      <c r="E34" s="514"/>
      <c r="F34" s="515"/>
      <c r="G34" s="515"/>
    </row>
    <row r="35" spans="1:7" ht="15">
      <c r="A35" s="514" t="s">
        <v>626</v>
      </c>
      <c r="B35" s="518">
        <v>0</v>
      </c>
      <c r="C35" s="514"/>
      <c r="D35" s="514"/>
      <c r="E35" s="514"/>
      <c r="F35" s="515"/>
      <c r="G35" s="515"/>
    </row>
    <row r="36" spans="1:7" ht="15.75" thickBot="1">
      <c r="A36" s="514" t="s">
        <v>627</v>
      </c>
      <c r="B36" s="519">
        <v>0</v>
      </c>
      <c r="C36" s="514"/>
      <c r="D36" s="514"/>
      <c r="E36" s="514"/>
      <c r="F36" s="515"/>
      <c r="G36" s="515"/>
    </row>
    <row r="37" spans="1:7" ht="15">
      <c r="A37" s="514"/>
      <c r="B37" s="520">
        <f>SUM(B29:B36)</f>
        <v>7838.35</v>
      </c>
      <c r="C37" s="514"/>
      <c r="D37" s="520"/>
      <c r="E37" s="514"/>
      <c r="F37" s="515"/>
      <c r="G37" s="515"/>
    </row>
    <row r="38" spans="1:7" ht="15.75" thickBot="1">
      <c r="A38" s="514"/>
      <c r="B38" s="521">
        <f>B37*0.16</f>
        <v>1254.1360000000002</v>
      </c>
      <c r="C38" s="514"/>
      <c r="D38" s="515"/>
      <c r="E38" s="514"/>
      <c r="F38" s="515"/>
      <c r="G38" s="515"/>
    </row>
    <row r="39" spans="1:7" ht="15.75" thickTop="1">
      <c r="A39" s="514"/>
      <c r="B39" s="522">
        <f>+B37+B38</f>
        <v>9092.4860000000008</v>
      </c>
      <c r="C39" s="514"/>
      <c r="D39" s="522"/>
      <c r="E39" s="514"/>
      <c r="F39" s="515"/>
      <c r="G39" s="515"/>
    </row>
    <row r="40" spans="1:7" ht="15">
      <c r="A40" s="514"/>
      <c r="B40" s="517">
        <v>9092.49</v>
      </c>
      <c r="C40" s="514"/>
      <c r="D40" s="517"/>
      <c r="E40" s="514"/>
      <c r="F40" s="515"/>
      <c r="G40" s="515"/>
    </row>
    <row r="41" spans="1:7" ht="15">
      <c r="A41" s="514"/>
      <c r="B41" s="517">
        <f>+B39-B40</f>
        <v>-3.9999999989959178E-3</v>
      </c>
      <c r="C41" s="514"/>
      <c r="D41" s="517"/>
      <c r="E41" s="514"/>
      <c r="F41" s="515"/>
      <c r="G41" s="515"/>
    </row>
    <row r="42" spans="1:7" ht="15">
      <c r="A42" s="514"/>
      <c r="B42" s="517"/>
      <c r="C42" s="514"/>
      <c r="D42" s="514"/>
      <c r="E42" s="514"/>
      <c r="F42" s="515"/>
      <c r="G42" s="515"/>
    </row>
    <row r="43" spans="1:7">
      <c r="A43" s="514"/>
      <c r="B43" s="514"/>
      <c r="C43" s="514"/>
      <c r="D43" s="514"/>
      <c r="E43" s="514"/>
      <c r="F43" s="515"/>
      <c r="G43" s="515"/>
    </row>
    <row r="44" spans="1:7">
      <c r="A44" s="514"/>
      <c r="B44" s="514"/>
      <c r="C44" s="514"/>
      <c r="D44" s="514"/>
      <c r="E44" s="514"/>
      <c r="F44" s="515"/>
      <c r="G44" s="515"/>
    </row>
    <row r="45" spans="1:7">
      <c r="A45" s="514"/>
      <c r="B45" s="514"/>
      <c r="C45" s="514"/>
      <c r="D45" s="514"/>
      <c r="E45" s="514"/>
      <c r="F45" s="515"/>
      <c r="G45" s="5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Z128"/>
  <sheetViews>
    <sheetView zoomScale="110" zoomScaleNormal="110"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Y84" sqref="Y84"/>
    </sheetView>
  </sheetViews>
  <sheetFormatPr baseColWidth="10" defaultColWidth="7.140625" defaultRowHeight="12.75"/>
  <cols>
    <col min="1" max="1" width="25.7109375" style="65" hidden="1" customWidth="1"/>
    <col min="2" max="2" width="12.7109375" style="65" hidden="1" customWidth="1"/>
    <col min="3" max="3" width="5.85546875" style="201" customWidth="1"/>
    <col min="4" max="4" width="21.7109375" customWidth="1"/>
    <col min="5" max="6" width="15" bestFit="1" customWidth="1"/>
    <col min="7" max="7" width="15" style="345" customWidth="1"/>
    <col min="8" max="19" width="15" style="193" bestFit="1" customWidth="1"/>
    <col min="20" max="21" width="15" style="193" customWidth="1"/>
    <col min="22" max="24" width="15" style="193" bestFit="1" customWidth="1"/>
    <col min="25" max="25" width="17.28515625" style="193" customWidth="1"/>
    <col min="26" max="16384" width="7.140625" style="65"/>
  </cols>
  <sheetData>
    <row r="1" spans="1:25" ht="15">
      <c r="C1" s="277" t="s">
        <v>430</v>
      </c>
      <c r="D1" s="510" t="s">
        <v>431</v>
      </c>
      <c r="E1" s="511"/>
      <c r="F1" s="511"/>
      <c r="G1" s="336"/>
      <c r="H1" s="274"/>
      <c r="I1" s="274"/>
      <c r="J1" s="274"/>
      <c r="K1" s="274"/>
      <c r="L1" s="274"/>
      <c r="M1" s="274"/>
      <c r="N1" s="300"/>
      <c r="O1" s="274"/>
      <c r="P1" s="274"/>
      <c r="Q1" s="274"/>
      <c r="R1" s="274"/>
      <c r="S1" s="274"/>
      <c r="T1" s="300"/>
      <c r="U1" s="300"/>
      <c r="V1" s="300"/>
      <c r="W1" s="274"/>
      <c r="X1" s="274"/>
      <c r="Y1" s="274"/>
    </row>
    <row r="2" spans="1:25" ht="18">
      <c r="A2" s="199" t="s">
        <v>433</v>
      </c>
      <c r="C2" s="278" t="s">
        <v>432</v>
      </c>
      <c r="D2" s="295" t="s">
        <v>433</v>
      </c>
      <c r="E2" s="296"/>
      <c r="F2" s="296"/>
      <c r="G2" s="296"/>
      <c r="H2" s="274"/>
      <c r="I2" s="274"/>
      <c r="J2" s="274"/>
      <c r="K2" s="274"/>
      <c r="L2" s="274"/>
      <c r="M2" s="274"/>
      <c r="N2" s="300"/>
      <c r="O2" s="274"/>
      <c r="P2" s="274"/>
      <c r="Q2" s="274"/>
      <c r="R2" s="274"/>
      <c r="S2" s="274"/>
      <c r="T2" s="300"/>
      <c r="U2" s="300"/>
      <c r="V2" s="300"/>
      <c r="W2" s="274"/>
      <c r="X2" s="274"/>
      <c r="Y2" s="274"/>
    </row>
    <row r="3" spans="1:25" ht="15.75">
      <c r="A3" s="200" t="s">
        <v>434</v>
      </c>
      <c r="C3" s="274"/>
      <c r="D3" s="297" t="s">
        <v>434</v>
      </c>
      <c r="E3" s="279"/>
      <c r="F3" s="279"/>
      <c r="G3" s="336"/>
      <c r="H3" s="281"/>
      <c r="I3" s="274"/>
      <c r="J3" s="274"/>
      <c r="K3" s="274"/>
      <c r="L3" s="274"/>
      <c r="M3" s="274"/>
      <c r="N3" s="300"/>
      <c r="O3" s="274"/>
      <c r="P3" s="274"/>
      <c r="Q3" s="274"/>
      <c r="R3" s="274"/>
      <c r="S3" s="274"/>
      <c r="T3" s="300"/>
      <c r="U3" s="300"/>
      <c r="V3" s="300"/>
      <c r="W3" s="274"/>
      <c r="X3" s="274"/>
      <c r="Y3" s="274"/>
    </row>
    <row r="4" spans="1:25" ht="15">
      <c r="A4" s="200" t="s">
        <v>607</v>
      </c>
      <c r="C4" s="274"/>
      <c r="D4" s="298" t="s">
        <v>553</v>
      </c>
      <c r="E4" s="279"/>
      <c r="F4" s="279"/>
      <c r="G4" s="336"/>
      <c r="H4" s="281"/>
      <c r="I4" s="274"/>
      <c r="J4" s="274"/>
      <c r="K4" s="274"/>
      <c r="L4" s="274"/>
      <c r="M4" s="274"/>
      <c r="N4" s="300"/>
      <c r="O4" s="274"/>
      <c r="P4" s="274"/>
      <c r="Q4" s="274"/>
      <c r="R4" s="274"/>
      <c r="S4" s="274"/>
      <c r="T4" s="300"/>
      <c r="U4" s="300"/>
      <c r="V4" s="300"/>
      <c r="W4" s="274"/>
      <c r="X4" s="274"/>
      <c r="Y4" s="274"/>
    </row>
    <row r="5" spans="1:25" s="257" customFormat="1" ht="15">
      <c r="A5" s="200" t="s">
        <v>435</v>
      </c>
      <c r="C5" s="296"/>
      <c r="D5" s="334" t="s">
        <v>554</v>
      </c>
      <c r="E5" s="335"/>
      <c r="F5" s="335"/>
      <c r="G5" s="335"/>
      <c r="H5" s="296"/>
      <c r="I5" s="300"/>
      <c r="J5" s="300"/>
      <c r="K5" s="300"/>
      <c r="L5" s="296"/>
      <c r="M5" s="296"/>
      <c r="N5" s="296"/>
      <c r="O5" s="467" t="s">
        <v>608</v>
      </c>
      <c r="P5" s="467" t="s">
        <v>608</v>
      </c>
      <c r="Q5" s="467" t="s">
        <v>608</v>
      </c>
      <c r="R5" s="467" t="s">
        <v>608</v>
      </c>
      <c r="S5" s="467" t="s">
        <v>608</v>
      </c>
      <c r="T5" s="467"/>
      <c r="V5" s="296"/>
      <c r="W5" s="296"/>
      <c r="X5" s="296"/>
      <c r="Y5" s="296"/>
    </row>
    <row r="6" spans="1:25" ht="15">
      <c r="A6" s="200" t="s">
        <v>436</v>
      </c>
      <c r="C6" s="274"/>
      <c r="D6" s="280" t="s">
        <v>436</v>
      </c>
      <c r="E6" s="294"/>
      <c r="F6" s="294"/>
      <c r="G6" s="294"/>
      <c r="H6" s="274"/>
      <c r="I6" s="300"/>
      <c r="J6" s="300"/>
      <c r="K6" s="300"/>
      <c r="L6" s="274"/>
      <c r="M6" s="466"/>
      <c r="N6" s="466"/>
      <c r="O6" s="274"/>
      <c r="P6" s="274"/>
      <c r="Q6" s="274"/>
      <c r="R6" s="274"/>
      <c r="S6" s="274"/>
      <c r="T6" s="300"/>
      <c r="U6" s="466"/>
      <c r="V6" s="466"/>
      <c r="W6" s="274"/>
      <c r="X6" s="274"/>
      <c r="Y6" s="274"/>
    </row>
    <row r="7" spans="1:25">
      <c r="A7" s="201"/>
      <c r="C7" s="232"/>
      <c r="D7" s="232"/>
      <c r="E7" s="232"/>
      <c r="F7" s="232"/>
      <c r="H7" s="232"/>
      <c r="I7" s="232"/>
      <c r="J7" s="232"/>
      <c r="K7" s="232"/>
      <c r="L7" s="232"/>
      <c r="M7" s="232"/>
      <c r="N7" s="345"/>
      <c r="O7" s="232"/>
      <c r="P7" s="232"/>
      <c r="Q7" s="232"/>
      <c r="R7" s="232"/>
      <c r="S7" s="232"/>
      <c r="T7" s="345"/>
      <c r="U7" s="345"/>
      <c r="V7" s="232"/>
      <c r="W7" s="232"/>
      <c r="X7" s="232"/>
      <c r="Y7" s="232"/>
    </row>
    <row r="8" spans="1:25" s="257" customFormat="1" ht="57" customHeight="1" thickBot="1">
      <c r="A8" s="202" t="s">
        <v>438</v>
      </c>
      <c r="C8" s="290" t="s">
        <v>437</v>
      </c>
      <c r="D8" s="291" t="s">
        <v>438</v>
      </c>
      <c r="E8" s="291" t="s">
        <v>439</v>
      </c>
      <c r="F8" s="291" t="s">
        <v>440</v>
      </c>
      <c r="G8" s="291" t="s">
        <v>615</v>
      </c>
      <c r="H8" s="291" t="s">
        <v>441</v>
      </c>
      <c r="I8" s="292" t="s">
        <v>442</v>
      </c>
      <c r="J8" s="291" t="s">
        <v>443</v>
      </c>
      <c r="K8" s="291" t="s">
        <v>444</v>
      </c>
      <c r="L8" s="291" t="s">
        <v>445</v>
      </c>
      <c r="M8" s="291" t="s">
        <v>523</v>
      </c>
      <c r="N8" s="291" t="s">
        <v>460</v>
      </c>
      <c r="O8" s="291" t="s">
        <v>446</v>
      </c>
      <c r="P8" s="291" t="s">
        <v>447</v>
      </c>
      <c r="Q8" s="291" t="s">
        <v>552</v>
      </c>
      <c r="R8" s="291" t="s">
        <v>449</v>
      </c>
      <c r="S8" s="291" t="s">
        <v>450</v>
      </c>
      <c r="T8" s="291" t="s">
        <v>616</v>
      </c>
      <c r="U8" s="291" t="s">
        <v>609</v>
      </c>
      <c r="V8" s="291" t="s">
        <v>575</v>
      </c>
      <c r="W8" s="291" t="s">
        <v>448</v>
      </c>
      <c r="X8" s="292" t="s">
        <v>451</v>
      </c>
      <c r="Y8" s="293" t="s">
        <v>452</v>
      </c>
    </row>
    <row r="9" spans="1:25" ht="15.75" thickTop="1">
      <c r="A9" s="208"/>
      <c r="C9" s="283" t="s">
        <v>453</v>
      </c>
      <c r="D9" s="274"/>
      <c r="E9" s="274"/>
      <c r="F9" s="274"/>
      <c r="G9" s="300"/>
      <c r="H9" s="274"/>
      <c r="I9" s="274"/>
      <c r="J9" s="274"/>
      <c r="K9" s="274"/>
      <c r="L9" s="274"/>
      <c r="M9" s="274"/>
      <c r="N9" s="300"/>
      <c r="O9" s="274"/>
      <c r="P9" s="274"/>
      <c r="Q9" s="274"/>
      <c r="R9" s="274"/>
      <c r="S9" s="274"/>
      <c r="T9" s="300"/>
      <c r="U9" s="300"/>
      <c r="V9" s="300"/>
      <c r="W9" s="274"/>
      <c r="X9" s="274"/>
      <c r="Y9" s="274"/>
    </row>
    <row r="10" spans="1:25" ht="15">
      <c r="A10" s="208"/>
      <c r="C10" s="282" t="s">
        <v>454</v>
      </c>
      <c r="D10" s="274"/>
      <c r="E10" s="274"/>
      <c r="F10" s="274"/>
      <c r="G10" s="300"/>
      <c r="H10" s="274"/>
      <c r="I10" s="274"/>
      <c r="J10" s="274"/>
      <c r="K10" s="274"/>
      <c r="L10" s="274"/>
      <c r="M10" s="274"/>
      <c r="N10" s="300"/>
      <c r="O10" s="274"/>
      <c r="P10" s="274"/>
      <c r="Q10" s="274"/>
      <c r="R10" s="274"/>
      <c r="S10" s="274"/>
      <c r="T10" s="300"/>
      <c r="U10" s="300"/>
      <c r="V10" s="300"/>
      <c r="W10" s="274"/>
      <c r="X10" s="274"/>
      <c r="Y10" s="274"/>
    </row>
    <row r="11" spans="1:25">
      <c r="A11" s="185" t="s">
        <v>502</v>
      </c>
      <c r="B11" s="65" t="b">
        <f>A11=D11</f>
        <v>1</v>
      </c>
      <c r="C11" s="276" t="s">
        <v>500</v>
      </c>
      <c r="D11" s="275" t="s">
        <v>514</v>
      </c>
      <c r="E11" s="469">
        <v>880.02</v>
      </c>
      <c r="F11" s="469">
        <v>146.66999999999999</v>
      </c>
      <c r="G11" s="480">
        <f>+FACTURA!AA11</f>
        <v>0</v>
      </c>
      <c r="H11" s="284">
        <f>+FACTURA!Z11</f>
        <v>4374.75</v>
      </c>
      <c r="I11" s="284">
        <f>SUM(E11:H11)</f>
        <v>5401.4400000000005</v>
      </c>
      <c r="J11" s="469">
        <v>0</v>
      </c>
      <c r="K11" s="469">
        <v>911.73</v>
      </c>
      <c r="L11" s="469">
        <v>26.05</v>
      </c>
      <c r="M11" s="284">
        <v>0</v>
      </c>
      <c r="N11" s="284">
        <v>0</v>
      </c>
      <c r="O11" s="284">
        <f>+FACTURA!AO11</f>
        <v>0</v>
      </c>
      <c r="P11" s="284">
        <f>+FACTURA!AL11</f>
        <v>0</v>
      </c>
      <c r="Q11" s="284">
        <f>+FACTURA!AG11</f>
        <v>0</v>
      </c>
      <c r="R11" s="284">
        <f>+FACTURA!AH11</f>
        <v>0</v>
      </c>
      <c r="S11" s="284">
        <f>+FACTURA!AE11</f>
        <v>0</v>
      </c>
      <c r="T11" s="284">
        <v>0</v>
      </c>
      <c r="U11" s="284">
        <v>0</v>
      </c>
      <c r="V11" s="284">
        <v>0</v>
      </c>
      <c r="W11" s="480">
        <v>0.06</v>
      </c>
      <c r="X11" s="284">
        <f>SUM(J11:W11)</f>
        <v>937.83999999999992</v>
      </c>
      <c r="Y11" s="284">
        <f>+I11-X11</f>
        <v>4463.6000000000004</v>
      </c>
    </row>
    <row r="12" spans="1:25">
      <c r="A12" s="204" t="s">
        <v>215</v>
      </c>
      <c r="B12" s="65" t="b">
        <f t="shared" ref="B12:B72" si="0">A12=D12</f>
        <v>1</v>
      </c>
      <c r="C12" s="276" t="s">
        <v>214</v>
      </c>
      <c r="D12" s="275" t="s">
        <v>215</v>
      </c>
      <c r="E12" s="469">
        <v>999.66</v>
      </c>
      <c r="F12" s="469">
        <v>166.61</v>
      </c>
      <c r="G12" s="480">
        <f>+FACTURA!AA12</f>
        <v>0</v>
      </c>
      <c r="H12" s="284">
        <f>+FACTURA!Z12</f>
        <v>1969.76</v>
      </c>
      <c r="I12" s="284">
        <f t="shared" ref="I12:I72" si="1">SUM(E12:H12)</f>
        <v>3136.0299999999997</v>
      </c>
      <c r="J12" s="469">
        <v>0</v>
      </c>
      <c r="K12" s="469">
        <v>414.47</v>
      </c>
      <c r="L12" s="469">
        <v>28.99</v>
      </c>
      <c r="M12" s="284">
        <v>0</v>
      </c>
      <c r="N12" s="284">
        <v>0</v>
      </c>
      <c r="O12" s="284">
        <f>+FACTURA!AO12</f>
        <v>0</v>
      </c>
      <c r="P12" s="284">
        <f>+FACTURA!AL12</f>
        <v>0</v>
      </c>
      <c r="Q12" s="284">
        <f>+FACTURA!AG12</f>
        <v>0</v>
      </c>
      <c r="R12" s="284">
        <f>+FACTURA!AH12</f>
        <v>0</v>
      </c>
      <c r="S12" s="284">
        <f>+FACTURA!AE12</f>
        <v>0</v>
      </c>
      <c r="T12" s="284">
        <v>0</v>
      </c>
      <c r="U12" s="284">
        <v>0</v>
      </c>
      <c r="V12" s="284">
        <v>0</v>
      </c>
      <c r="W12" s="481">
        <v>-0.03</v>
      </c>
      <c r="X12" s="284">
        <f t="shared" ref="X12:X72" si="2">SUM(J12:W12)</f>
        <v>443.43000000000006</v>
      </c>
      <c r="Y12" s="284">
        <f t="shared" ref="Y12:Y72" si="3">+I12-X12</f>
        <v>2692.5999999999995</v>
      </c>
    </row>
    <row r="13" spans="1:25">
      <c r="A13" s="204" t="s">
        <v>541</v>
      </c>
      <c r="B13" s="65" t="b">
        <f t="shared" si="0"/>
        <v>1</v>
      </c>
      <c r="C13" s="276" t="s">
        <v>544</v>
      </c>
      <c r="D13" s="275" t="s">
        <v>548</v>
      </c>
      <c r="E13" s="469">
        <v>999.66</v>
      </c>
      <c r="F13" s="469">
        <v>166.61</v>
      </c>
      <c r="G13" s="480">
        <f>+FACTURA!AA13</f>
        <v>0</v>
      </c>
      <c r="H13" s="284">
        <f>+FACTURA!Z13</f>
        <v>1494.35</v>
      </c>
      <c r="I13" s="284">
        <f t="shared" si="1"/>
        <v>2660.62</v>
      </c>
      <c r="J13" s="469">
        <v>0</v>
      </c>
      <c r="K13" s="469">
        <v>312.92</v>
      </c>
      <c r="L13" s="469">
        <v>28.95</v>
      </c>
      <c r="M13" s="284">
        <v>0</v>
      </c>
      <c r="N13" s="284">
        <v>0</v>
      </c>
      <c r="O13" s="284">
        <f>+FACTURA!AO13</f>
        <v>0</v>
      </c>
      <c r="P13" s="284">
        <f>+FACTURA!AL13</f>
        <v>0</v>
      </c>
      <c r="Q13" s="284">
        <f>+FACTURA!AG13</f>
        <v>0</v>
      </c>
      <c r="R13" s="284">
        <f>+FACTURA!AH13</f>
        <v>0</v>
      </c>
      <c r="S13" s="284">
        <f>+FACTURA!AE13</f>
        <v>0</v>
      </c>
      <c r="T13" s="284">
        <v>0</v>
      </c>
      <c r="U13" s="284">
        <v>0</v>
      </c>
      <c r="V13" s="284">
        <v>0</v>
      </c>
      <c r="W13" s="481">
        <v>-0.05</v>
      </c>
      <c r="X13" s="284">
        <f t="shared" si="2"/>
        <v>341.82</v>
      </c>
      <c r="Y13" s="284">
        <f t="shared" si="3"/>
        <v>2318.7999999999997</v>
      </c>
    </row>
    <row r="14" spans="1:25">
      <c r="A14" s="204" t="s">
        <v>217</v>
      </c>
      <c r="B14" s="65" t="b">
        <f t="shared" si="0"/>
        <v>1</v>
      </c>
      <c r="C14" s="276" t="s">
        <v>216</v>
      </c>
      <c r="D14" s="275" t="s">
        <v>217</v>
      </c>
      <c r="E14" s="469">
        <v>4000.02</v>
      </c>
      <c r="F14" s="469">
        <v>666.67</v>
      </c>
      <c r="G14" s="480">
        <f>+FACTURA!AA14</f>
        <v>0</v>
      </c>
      <c r="H14" s="284">
        <f>+FACTURA!Z14</f>
        <v>4287.0200000000004</v>
      </c>
      <c r="I14" s="284">
        <f t="shared" si="1"/>
        <v>8953.7099999999991</v>
      </c>
      <c r="J14" s="469">
        <v>0</v>
      </c>
      <c r="K14" s="469">
        <v>1838.95</v>
      </c>
      <c r="L14" s="469">
        <v>129</v>
      </c>
      <c r="M14" s="284">
        <v>0</v>
      </c>
      <c r="N14" s="284">
        <v>0</v>
      </c>
      <c r="O14" s="284">
        <f>+FACTURA!AO14</f>
        <v>0</v>
      </c>
      <c r="P14" s="284">
        <f>+FACTURA!AL14</f>
        <v>0</v>
      </c>
      <c r="Q14" s="284">
        <f>+FACTURA!AG14</f>
        <v>0</v>
      </c>
      <c r="R14" s="284">
        <f>+FACTURA!AH14</f>
        <v>0</v>
      </c>
      <c r="S14" s="284">
        <f>+FACTURA!AE14</f>
        <v>400</v>
      </c>
      <c r="T14" s="284">
        <v>0</v>
      </c>
      <c r="U14" s="284">
        <v>0</v>
      </c>
      <c r="V14" s="284">
        <v>0</v>
      </c>
      <c r="W14" s="481">
        <v>-0.04</v>
      </c>
      <c r="X14" s="284">
        <f t="shared" si="2"/>
        <v>2367.91</v>
      </c>
      <c r="Y14" s="284">
        <f t="shared" si="3"/>
        <v>6585.7999999999993</v>
      </c>
    </row>
    <row r="15" spans="1:25">
      <c r="A15" s="204" t="s">
        <v>528</v>
      </c>
      <c r="B15" s="65" t="b">
        <f t="shared" si="0"/>
        <v>1</v>
      </c>
      <c r="C15" s="276" t="s">
        <v>533</v>
      </c>
      <c r="D15" s="275" t="s">
        <v>534</v>
      </c>
      <c r="E15" s="469">
        <v>1400.04</v>
      </c>
      <c r="F15" s="469">
        <v>233.34</v>
      </c>
      <c r="G15" s="480">
        <f>+FACTURA!AA15</f>
        <v>0</v>
      </c>
      <c r="H15" s="284">
        <f>+FACTURA!Z15</f>
        <v>3034.96</v>
      </c>
      <c r="I15" s="284">
        <f t="shared" si="1"/>
        <v>4668.34</v>
      </c>
      <c r="J15" s="469">
        <v>0</v>
      </c>
      <c r="K15" s="469">
        <v>741.77</v>
      </c>
      <c r="L15" s="469">
        <v>40.659999999999997</v>
      </c>
      <c r="M15" s="284">
        <v>0</v>
      </c>
      <c r="N15" s="284">
        <v>0</v>
      </c>
      <c r="O15" s="284">
        <f>+FACTURA!AO15</f>
        <v>2000</v>
      </c>
      <c r="P15" s="284">
        <f>+FACTURA!AL15</f>
        <v>0</v>
      </c>
      <c r="Q15" s="284">
        <f>+FACTURA!AG15</f>
        <v>0</v>
      </c>
      <c r="R15" s="284">
        <f>+FACTURA!AH15</f>
        <v>0</v>
      </c>
      <c r="S15" s="284">
        <f>+FACTURA!AE15</f>
        <v>0</v>
      </c>
      <c r="T15" s="284">
        <v>0</v>
      </c>
      <c r="U15" s="284">
        <v>0</v>
      </c>
      <c r="V15" s="284">
        <v>0</v>
      </c>
      <c r="W15" s="481">
        <v>-0.09</v>
      </c>
      <c r="X15" s="284">
        <f t="shared" si="2"/>
        <v>2782.3399999999997</v>
      </c>
      <c r="Y15" s="284">
        <f t="shared" si="3"/>
        <v>1886.0000000000005</v>
      </c>
    </row>
    <row r="16" spans="1:25">
      <c r="A16" s="204" t="s">
        <v>219</v>
      </c>
      <c r="B16" s="65" t="b">
        <f t="shared" si="0"/>
        <v>1</v>
      </c>
      <c r="C16" s="276" t="s">
        <v>218</v>
      </c>
      <c r="D16" s="275" t="s">
        <v>219</v>
      </c>
      <c r="E16" s="469">
        <v>4000.02</v>
      </c>
      <c r="F16" s="469">
        <v>666.67</v>
      </c>
      <c r="G16" s="480">
        <f>+FACTURA!AA16</f>
        <v>0</v>
      </c>
      <c r="H16" s="284">
        <f>+FACTURA!Z16</f>
        <v>5299.51</v>
      </c>
      <c r="I16" s="284">
        <f t="shared" si="1"/>
        <v>9966.2000000000007</v>
      </c>
      <c r="J16" s="469">
        <v>0</v>
      </c>
      <c r="K16" s="469">
        <v>2142.6999999999998</v>
      </c>
      <c r="L16" s="469">
        <v>129.35</v>
      </c>
      <c r="M16" s="284">
        <v>0</v>
      </c>
      <c r="N16" s="284">
        <v>0</v>
      </c>
      <c r="O16" s="284">
        <f>+FACTURA!AO16</f>
        <v>0</v>
      </c>
      <c r="P16" s="284">
        <f>+FACTURA!AL16</f>
        <v>0</v>
      </c>
      <c r="Q16" s="284">
        <f>+FACTURA!AG16</f>
        <v>0</v>
      </c>
      <c r="R16" s="284">
        <f>+FACTURA!AH16</f>
        <v>0</v>
      </c>
      <c r="S16" s="284">
        <f>+FACTURA!AE16</f>
        <v>200</v>
      </c>
      <c r="T16" s="284">
        <v>0</v>
      </c>
      <c r="U16" s="284">
        <v>0</v>
      </c>
      <c r="V16" s="284">
        <v>0</v>
      </c>
      <c r="W16" s="481">
        <v>-0.05</v>
      </c>
      <c r="X16" s="284">
        <f t="shared" si="2"/>
        <v>2471.9999999999995</v>
      </c>
      <c r="Y16" s="284">
        <f t="shared" si="3"/>
        <v>7494.2000000000007</v>
      </c>
    </row>
    <row r="17" spans="1:26">
      <c r="A17" s="204" t="s">
        <v>221</v>
      </c>
      <c r="B17" s="65" t="b">
        <f t="shared" si="0"/>
        <v>1</v>
      </c>
      <c r="C17" s="276" t="s">
        <v>220</v>
      </c>
      <c r="D17" s="275" t="s">
        <v>221</v>
      </c>
      <c r="E17" s="469">
        <v>880.02</v>
      </c>
      <c r="F17" s="469">
        <v>146.66999999999999</v>
      </c>
      <c r="G17" s="480">
        <f>+FACTURA!AA17</f>
        <v>0</v>
      </c>
      <c r="H17" s="284">
        <f>+FACTURA!Z17</f>
        <v>4287.8900000000003</v>
      </c>
      <c r="I17" s="284">
        <f t="shared" si="1"/>
        <v>5314.58</v>
      </c>
      <c r="J17" s="469">
        <v>0</v>
      </c>
      <c r="K17" s="469">
        <v>891.3</v>
      </c>
      <c r="L17" s="469">
        <v>25.48</v>
      </c>
      <c r="M17" s="284">
        <v>0</v>
      </c>
      <c r="N17" s="284">
        <v>0</v>
      </c>
      <c r="O17" s="284">
        <f>+FACTURA!AO17</f>
        <v>389</v>
      </c>
      <c r="P17" s="284">
        <f>+FACTURA!AL17</f>
        <v>0</v>
      </c>
      <c r="Q17" s="284">
        <f>+FACTURA!AG17</f>
        <v>54.05</v>
      </c>
      <c r="R17" s="284">
        <f>+FACTURA!AH17</f>
        <v>0</v>
      </c>
      <c r="S17" s="284">
        <f>+FACTURA!AE17</f>
        <v>0</v>
      </c>
      <c r="T17" s="284">
        <v>0</v>
      </c>
      <c r="U17" s="284">
        <v>0</v>
      </c>
      <c r="V17" s="284">
        <v>0</v>
      </c>
      <c r="W17" s="481">
        <v>-0.05</v>
      </c>
      <c r="X17" s="284">
        <f t="shared" si="2"/>
        <v>1359.78</v>
      </c>
      <c r="Y17" s="284">
        <f t="shared" si="3"/>
        <v>3954.8</v>
      </c>
    </row>
    <row r="18" spans="1:26">
      <c r="A18" s="204" t="s">
        <v>223</v>
      </c>
      <c r="B18" s="65" t="b">
        <f t="shared" si="0"/>
        <v>1</v>
      </c>
      <c r="C18" s="276" t="s">
        <v>222</v>
      </c>
      <c r="D18" s="275" t="s">
        <v>223</v>
      </c>
      <c r="E18" s="469">
        <v>880.02</v>
      </c>
      <c r="F18" s="469">
        <v>146.66999999999999</v>
      </c>
      <c r="G18" s="480">
        <f>+FACTURA!AA18</f>
        <v>0</v>
      </c>
      <c r="H18" s="284">
        <f>+FACTURA!Z18</f>
        <v>4033.11</v>
      </c>
      <c r="I18" s="284">
        <f t="shared" si="1"/>
        <v>5059.8</v>
      </c>
      <c r="J18" s="469">
        <v>0</v>
      </c>
      <c r="K18" s="469">
        <v>831.37</v>
      </c>
      <c r="L18" s="469">
        <v>25.48</v>
      </c>
      <c r="M18" s="284">
        <v>0</v>
      </c>
      <c r="N18" s="284">
        <v>0</v>
      </c>
      <c r="O18" s="284">
        <f>+FACTURA!AO18</f>
        <v>512</v>
      </c>
      <c r="P18" s="284">
        <f>+FACTURA!AL18</f>
        <v>0</v>
      </c>
      <c r="Q18" s="284">
        <f>+FACTURA!AG18</f>
        <v>66.88</v>
      </c>
      <c r="R18" s="284">
        <f>+FACTURA!AH18</f>
        <v>0</v>
      </c>
      <c r="S18" s="284">
        <f>+FACTURA!AE18</f>
        <v>0</v>
      </c>
      <c r="T18" s="284">
        <v>0</v>
      </c>
      <c r="U18" s="284">
        <v>0</v>
      </c>
      <c r="V18" s="284">
        <v>0</v>
      </c>
      <c r="W18" s="480">
        <v>7.0000000000000007E-2</v>
      </c>
      <c r="X18" s="284">
        <f t="shared" si="2"/>
        <v>1435.8</v>
      </c>
      <c r="Y18" s="284">
        <f t="shared" si="3"/>
        <v>3624</v>
      </c>
    </row>
    <row r="19" spans="1:26">
      <c r="A19" s="217" t="s">
        <v>225</v>
      </c>
      <c r="B19" s="65" t="b">
        <f t="shared" si="0"/>
        <v>1</v>
      </c>
      <c r="C19" s="276" t="s">
        <v>224</v>
      </c>
      <c r="D19" s="275" t="s">
        <v>225</v>
      </c>
      <c r="E19" s="469">
        <v>799.98</v>
      </c>
      <c r="F19" s="469">
        <v>133.33000000000001</v>
      </c>
      <c r="G19" s="480">
        <f>+FACTURA!AA19</f>
        <v>0</v>
      </c>
      <c r="H19" s="284">
        <f>+FACTURA!Z19</f>
        <v>1110</v>
      </c>
      <c r="I19" s="284">
        <f t="shared" si="1"/>
        <v>2043.31</v>
      </c>
      <c r="J19" s="469">
        <v>0</v>
      </c>
      <c r="K19" s="469">
        <v>192.35</v>
      </c>
      <c r="L19" s="469">
        <v>23.19</v>
      </c>
      <c r="M19" s="284">
        <v>0</v>
      </c>
      <c r="N19" s="284">
        <v>0</v>
      </c>
      <c r="O19" s="284">
        <f>+FACTURA!AO19</f>
        <v>0</v>
      </c>
      <c r="P19" s="284">
        <f>+FACTURA!AL19</f>
        <v>0</v>
      </c>
      <c r="Q19" s="284">
        <f>+FACTURA!AG19</f>
        <v>33.049999999999997</v>
      </c>
      <c r="R19" s="284">
        <f>+FACTURA!AH19</f>
        <v>0</v>
      </c>
      <c r="S19" s="284">
        <f>+FACTURA!AE19</f>
        <v>200</v>
      </c>
      <c r="T19" s="284">
        <v>0</v>
      </c>
      <c r="U19" s="284">
        <v>0</v>
      </c>
      <c r="V19" s="284">
        <v>0</v>
      </c>
      <c r="W19" s="481">
        <v>-0.08</v>
      </c>
      <c r="X19" s="284">
        <f t="shared" si="2"/>
        <v>448.51</v>
      </c>
      <c r="Y19" s="284">
        <f t="shared" si="3"/>
        <v>1594.8</v>
      </c>
    </row>
    <row r="20" spans="1:26">
      <c r="A20" s="204" t="s">
        <v>228</v>
      </c>
      <c r="B20" s="65" t="b">
        <f t="shared" si="0"/>
        <v>1</v>
      </c>
      <c r="C20" s="276" t="s">
        <v>84</v>
      </c>
      <c r="D20" s="471" t="s">
        <v>228</v>
      </c>
      <c r="E20" s="469">
        <v>880.02</v>
      </c>
      <c r="F20" s="469">
        <v>146.66999999999999</v>
      </c>
      <c r="G20" s="480">
        <f>+FACTURA!AA20</f>
        <v>0</v>
      </c>
      <c r="H20" s="284">
        <f>+FACTURA!Z20</f>
        <v>266.92</v>
      </c>
      <c r="I20" s="284">
        <f t="shared" si="1"/>
        <v>1293.6100000000001</v>
      </c>
      <c r="J20" s="469">
        <v>0</v>
      </c>
      <c r="K20" s="469">
        <v>24.35</v>
      </c>
      <c r="L20" s="469">
        <v>25.54</v>
      </c>
      <c r="M20" s="284">
        <v>0</v>
      </c>
      <c r="N20" s="284">
        <v>0</v>
      </c>
      <c r="O20" s="284">
        <f>+FACTURA!AO20</f>
        <v>600</v>
      </c>
      <c r="P20" s="284">
        <f>+FACTURA!AL20</f>
        <v>0</v>
      </c>
      <c r="Q20" s="284">
        <f>+FACTURA!AG20</f>
        <v>54.05</v>
      </c>
      <c r="R20" s="284">
        <f>+FACTURA!AH20</f>
        <v>0</v>
      </c>
      <c r="S20" s="284">
        <f>+FACTURA!AE20</f>
        <v>0</v>
      </c>
      <c r="T20" s="284">
        <v>0</v>
      </c>
      <c r="U20" s="284">
        <v>0</v>
      </c>
      <c r="V20" s="468">
        <f>(I20-+J20-K20-L20)*30%</f>
        <v>373.11600000000004</v>
      </c>
      <c r="W20" s="481">
        <v>-0.05</v>
      </c>
      <c r="X20" s="284">
        <f t="shared" si="2"/>
        <v>1077.0060000000001</v>
      </c>
      <c r="Y20" s="284">
        <f t="shared" si="3"/>
        <v>216.60400000000004</v>
      </c>
    </row>
    <row r="21" spans="1:26">
      <c r="A21" s="204" t="s">
        <v>232</v>
      </c>
      <c r="B21" s="65" t="b">
        <f t="shared" si="0"/>
        <v>1</v>
      </c>
      <c r="C21" s="276" t="s">
        <v>231</v>
      </c>
      <c r="D21" s="275" t="s">
        <v>232</v>
      </c>
      <c r="E21" s="469">
        <v>4000.02</v>
      </c>
      <c r="F21" s="469">
        <v>666.67</v>
      </c>
      <c r="G21" s="480">
        <f>+FACTURA!AA21</f>
        <v>0</v>
      </c>
      <c r="H21" s="284">
        <f>+FACTURA!Z21</f>
        <v>1171.01</v>
      </c>
      <c r="I21" s="284">
        <f t="shared" si="1"/>
        <v>5837.7</v>
      </c>
      <c r="J21" s="469">
        <v>0</v>
      </c>
      <c r="K21" s="469">
        <v>1014.33</v>
      </c>
      <c r="L21" s="469">
        <v>129.35</v>
      </c>
      <c r="M21" s="284">
        <v>0</v>
      </c>
      <c r="N21" s="284">
        <v>0</v>
      </c>
      <c r="O21" s="284">
        <f>+FACTURA!AO21</f>
        <v>0</v>
      </c>
      <c r="P21" s="284">
        <f>+FACTURA!AL21</f>
        <v>0</v>
      </c>
      <c r="Q21" s="284">
        <f>+FACTURA!AG21</f>
        <v>0</v>
      </c>
      <c r="R21" s="284">
        <f>+FACTURA!AH21</f>
        <v>1000</v>
      </c>
      <c r="S21" s="284">
        <f>+FACTURA!AE21</f>
        <v>0</v>
      </c>
      <c r="T21" s="284">
        <v>0</v>
      </c>
      <c r="U21" s="284">
        <v>0</v>
      </c>
      <c r="V21" s="284">
        <v>0</v>
      </c>
      <c r="W21" s="480">
        <v>0.02</v>
      </c>
      <c r="X21" s="284">
        <f t="shared" si="2"/>
        <v>2143.7000000000003</v>
      </c>
      <c r="Y21" s="284">
        <f t="shared" si="3"/>
        <v>3693.9999999999995</v>
      </c>
    </row>
    <row r="22" spans="1:26">
      <c r="A22" s="204" t="s">
        <v>234</v>
      </c>
      <c r="B22" s="65" t="b">
        <f t="shared" si="0"/>
        <v>1</v>
      </c>
      <c r="C22" s="276" t="s">
        <v>233</v>
      </c>
      <c r="D22" s="275" t="s">
        <v>234</v>
      </c>
      <c r="E22" s="469">
        <v>880.02</v>
      </c>
      <c r="F22" s="469">
        <v>146.66999999999999</v>
      </c>
      <c r="G22" s="480">
        <f>+FACTURA!AA22</f>
        <v>0</v>
      </c>
      <c r="H22" s="284">
        <f>+FACTURA!Z22</f>
        <v>689.51</v>
      </c>
      <c r="I22" s="284">
        <f t="shared" si="1"/>
        <v>1716.2</v>
      </c>
      <c r="J22" s="469">
        <v>0</v>
      </c>
      <c r="K22" s="469">
        <v>138.81</v>
      </c>
      <c r="L22" s="469">
        <v>25.53</v>
      </c>
      <c r="M22" s="284">
        <v>0</v>
      </c>
      <c r="N22" s="284">
        <v>0</v>
      </c>
      <c r="O22" s="284">
        <f>+FACTURA!AO22</f>
        <v>695</v>
      </c>
      <c r="P22" s="284">
        <f>+FACTURA!AL22</f>
        <v>0</v>
      </c>
      <c r="Q22" s="284">
        <f>+FACTURA!AG22</f>
        <v>54.05</v>
      </c>
      <c r="R22" s="284">
        <f>+FACTURA!AH22</f>
        <v>0</v>
      </c>
      <c r="S22" s="284">
        <f>+FACTURA!AE22</f>
        <v>375</v>
      </c>
      <c r="T22" s="284">
        <v>0</v>
      </c>
      <c r="U22" s="284">
        <v>0</v>
      </c>
      <c r="V22" s="284">
        <v>0</v>
      </c>
      <c r="W22" s="480">
        <v>0.01</v>
      </c>
      <c r="X22" s="284">
        <f t="shared" si="2"/>
        <v>1288.3999999999999</v>
      </c>
      <c r="Y22" s="284">
        <f t="shared" si="3"/>
        <v>427.80000000000018</v>
      </c>
    </row>
    <row r="23" spans="1:26">
      <c r="A23" s="204" t="s">
        <v>236</v>
      </c>
      <c r="B23" s="65" t="b">
        <f t="shared" si="0"/>
        <v>1</v>
      </c>
      <c r="C23" s="276" t="s">
        <v>235</v>
      </c>
      <c r="D23" s="275" t="s">
        <v>236</v>
      </c>
      <c r="E23" s="469">
        <v>880.02</v>
      </c>
      <c r="F23" s="469">
        <v>146.66999999999999</v>
      </c>
      <c r="G23" s="480">
        <f>+FACTURA!AA23</f>
        <v>0</v>
      </c>
      <c r="H23" s="284">
        <f>+FACTURA!Z23</f>
        <v>0</v>
      </c>
      <c r="I23" s="284">
        <f t="shared" si="1"/>
        <v>1026.69</v>
      </c>
      <c r="J23" s="470">
        <v>-18.41</v>
      </c>
      <c r="K23" s="469">
        <v>0</v>
      </c>
      <c r="L23" s="469">
        <v>25.48</v>
      </c>
      <c r="M23" s="284">
        <v>0</v>
      </c>
      <c r="N23" s="284">
        <v>0</v>
      </c>
      <c r="O23" s="284">
        <f>+FACTURA!AO23</f>
        <v>0</v>
      </c>
      <c r="P23" s="284">
        <f>+FACTURA!AL23</f>
        <v>0</v>
      </c>
      <c r="Q23" s="284">
        <f>+FACTURA!AG23</f>
        <v>47.05</v>
      </c>
      <c r="R23" s="284">
        <f>+FACTURA!AH23</f>
        <v>0</v>
      </c>
      <c r="S23" s="284">
        <f>+FACTURA!AE23</f>
        <v>275</v>
      </c>
      <c r="T23" s="284">
        <v>0</v>
      </c>
      <c r="U23" s="284">
        <v>0</v>
      </c>
      <c r="V23" s="284">
        <v>0</v>
      </c>
      <c r="W23" s="481">
        <v>-0.03</v>
      </c>
      <c r="X23" s="284">
        <f t="shared" si="2"/>
        <v>329.09000000000003</v>
      </c>
      <c r="Y23" s="284">
        <f t="shared" si="3"/>
        <v>697.6</v>
      </c>
    </row>
    <row r="24" spans="1:26">
      <c r="A24" s="204" t="s">
        <v>240</v>
      </c>
      <c r="B24" s="65" t="b">
        <f t="shared" si="0"/>
        <v>1</v>
      </c>
      <c r="C24" s="276" t="s">
        <v>239</v>
      </c>
      <c r="D24" s="471" t="s">
        <v>240</v>
      </c>
      <c r="E24" s="469">
        <v>1300.02</v>
      </c>
      <c r="F24" s="469">
        <v>216.67</v>
      </c>
      <c r="G24" s="480">
        <f>+FACTURA!AA24</f>
        <v>0</v>
      </c>
      <c r="H24" s="284">
        <f>+FACTURA!Z24</f>
        <v>100</v>
      </c>
      <c r="I24" s="284">
        <f t="shared" si="1"/>
        <v>1616.69</v>
      </c>
      <c r="J24" s="469">
        <v>0</v>
      </c>
      <c r="K24" s="469">
        <v>68.959999999999994</v>
      </c>
      <c r="L24" s="469">
        <v>37.700000000000003</v>
      </c>
      <c r="M24" s="284">
        <v>0</v>
      </c>
      <c r="N24" s="284">
        <v>0</v>
      </c>
      <c r="O24" s="284">
        <f>+FACTURA!AO24</f>
        <v>0</v>
      </c>
      <c r="P24" s="284">
        <f>+FACTURA!AL24</f>
        <v>0</v>
      </c>
      <c r="Q24" s="284">
        <f>+FACTURA!AG24</f>
        <v>0</v>
      </c>
      <c r="R24" s="284">
        <f>+FACTURA!AH24</f>
        <v>300</v>
      </c>
      <c r="S24" s="284">
        <f>+FACTURA!AE24</f>
        <v>0</v>
      </c>
      <c r="T24" s="284">
        <v>0</v>
      </c>
      <c r="U24" s="284">
        <v>0</v>
      </c>
      <c r="V24" s="468">
        <f>(I24-+J24-K24-L24)*30%</f>
        <v>453.00899999999996</v>
      </c>
      <c r="W24" s="480">
        <v>0.02</v>
      </c>
      <c r="X24" s="284">
        <f t="shared" si="2"/>
        <v>859.68899999999985</v>
      </c>
      <c r="Y24" s="284">
        <f t="shared" si="3"/>
        <v>757.0010000000002</v>
      </c>
    </row>
    <row r="25" spans="1:26">
      <c r="A25" s="204" t="s">
        <v>242</v>
      </c>
      <c r="B25" s="65" t="b">
        <f t="shared" si="0"/>
        <v>1</v>
      </c>
      <c r="C25" s="276" t="s">
        <v>241</v>
      </c>
      <c r="D25" s="275" t="s">
        <v>242</v>
      </c>
      <c r="E25" s="469">
        <v>1300.02</v>
      </c>
      <c r="F25" s="469">
        <v>216.67</v>
      </c>
      <c r="G25" s="480">
        <f>+FACTURA!AA25</f>
        <v>0</v>
      </c>
      <c r="H25" s="284">
        <f>+FACTURA!Z25</f>
        <v>0</v>
      </c>
      <c r="I25" s="284">
        <f t="shared" si="1"/>
        <v>1516.69</v>
      </c>
      <c r="J25" s="469">
        <v>0</v>
      </c>
      <c r="K25" s="469">
        <v>58.08</v>
      </c>
      <c r="L25" s="469">
        <v>37.93</v>
      </c>
      <c r="M25" s="284">
        <v>0</v>
      </c>
      <c r="N25" s="284">
        <v>0</v>
      </c>
      <c r="O25" s="284">
        <f>+FACTURA!AO25</f>
        <v>0</v>
      </c>
      <c r="P25" s="284">
        <f>+FACTURA!AL25</f>
        <v>0</v>
      </c>
      <c r="Q25" s="284">
        <f>+FACTURA!AG25</f>
        <v>0</v>
      </c>
      <c r="R25" s="284">
        <f>+FACTURA!AH25</f>
        <v>0</v>
      </c>
      <c r="S25" s="284">
        <f>+FACTURA!AE25</f>
        <v>0</v>
      </c>
      <c r="T25" s="284">
        <v>0</v>
      </c>
      <c r="U25" s="284">
        <v>0</v>
      </c>
      <c r="V25" s="284">
        <v>0</v>
      </c>
      <c r="W25" s="480">
        <v>0.08</v>
      </c>
      <c r="X25" s="284">
        <f t="shared" si="2"/>
        <v>96.089999999999989</v>
      </c>
      <c r="Y25" s="284">
        <f t="shared" si="3"/>
        <v>1420.6000000000001</v>
      </c>
    </row>
    <row r="26" spans="1:26" ht="15">
      <c r="A26" s="447" t="s">
        <v>583</v>
      </c>
      <c r="B26" s="65" t="b">
        <f t="shared" si="0"/>
        <v>1</v>
      </c>
      <c r="C26" s="479" t="s">
        <v>611</v>
      </c>
      <c r="D26" s="447" t="s">
        <v>583</v>
      </c>
      <c r="E26" s="480">
        <v>833.05</v>
      </c>
      <c r="F26" s="480">
        <v>138.84</v>
      </c>
      <c r="G26" s="480">
        <f>+FACTURA!AA26</f>
        <v>0</v>
      </c>
      <c r="H26" s="284">
        <f>+FACTURA!Z26</f>
        <v>0</v>
      </c>
      <c r="I26" s="284">
        <f t="shared" si="1"/>
        <v>971.89</v>
      </c>
      <c r="J26" s="481">
        <v>-30.88</v>
      </c>
      <c r="K26" s="480">
        <v>0</v>
      </c>
      <c r="L26" s="480">
        <v>24.81</v>
      </c>
      <c r="M26" s="284">
        <v>0</v>
      </c>
      <c r="N26" s="284">
        <v>0</v>
      </c>
      <c r="O26" s="284">
        <f>+FACTURA!AO26</f>
        <v>500</v>
      </c>
      <c r="P26" s="284">
        <f>+FACTURA!AL26</f>
        <v>0</v>
      </c>
      <c r="Q26" s="284">
        <f>+FACTURA!AG26</f>
        <v>0</v>
      </c>
      <c r="R26" s="284">
        <f>+FACTURA!AH26</f>
        <v>0</v>
      </c>
      <c r="S26" s="284">
        <f>+FACTURA!AE26</f>
        <v>0</v>
      </c>
      <c r="T26" s="284">
        <v>0</v>
      </c>
      <c r="U26" s="284">
        <v>0</v>
      </c>
      <c r="V26" s="284">
        <v>0</v>
      </c>
      <c r="W26" s="481">
        <v>-0.04</v>
      </c>
      <c r="X26" s="284">
        <f t="shared" si="2"/>
        <v>493.89</v>
      </c>
      <c r="Y26" s="284">
        <f t="shared" si="3"/>
        <v>478</v>
      </c>
    </row>
    <row r="27" spans="1:26">
      <c r="A27" s="204" t="s">
        <v>478</v>
      </c>
      <c r="B27" s="65" t="b">
        <f t="shared" si="0"/>
        <v>0</v>
      </c>
      <c r="C27" s="276" t="s">
        <v>245</v>
      </c>
      <c r="D27" s="275" t="s">
        <v>246</v>
      </c>
      <c r="E27" s="469">
        <v>999.66</v>
      </c>
      <c r="F27" s="469">
        <v>166.61</v>
      </c>
      <c r="G27" s="480">
        <f>+FACTURA!AA27</f>
        <v>0</v>
      </c>
      <c r="H27" s="284">
        <f>+FACTURA!Z27</f>
        <v>1696.34</v>
      </c>
      <c r="I27" s="284">
        <f t="shared" si="1"/>
        <v>2862.6099999999997</v>
      </c>
      <c r="J27" s="469">
        <v>0</v>
      </c>
      <c r="K27" s="469">
        <v>356.06</v>
      </c>
      <c r="L27" s="469">
        <v>28.95</v>
      </c>
      <c r="M27" s="284">
        <v>0</v>
      </c>
      <c r="N27" s="284">
        <v>0</v>
      </c>
      <c r="O27" s="284">
        <f>+FACTURA!AO27</f>
        <v>0</v>
      </c>
      <c r="P27" s="284">
        <f>+FACTURA!AL27</f>
        <v>0</v>
      </c>
      <c r="Q27" s="284">
        <f>+FACTURA!AG27</f>
        <v>0</v>
      </c>
      <c r="R27" s="284">
        <f>+FACTURA!AH27</f>
        <v>0</v>
      </c>
      <c r="S27" s="284">
        <f>+FACTURA!AE27</f>
        <v>0</v>
      </c>
      <c r="T27" s="284">
        <v>0</v>
      </c>
      <c r="U27" s="284">
        <v>0</v>
      </c>
      <c r="V27" s="284">
        <v>0</v>
      </c>
      <c r="W27" s="480">
        <v>0</v>
      </c>
      <c r="X27" s="284">
        <f t="shared" si="2"/>
        <v>385.01</v>
      </c>
      <c r="Y27" s="284">
        <f t="shared" si="3"/>
        <v>2477.5999999999995</v>
      </c>
    </row>
    <row r="28" spans="1:26">
      <c r="A28" s="204" t="s">
        <v>479</v>
      </c>
      <c r="B28" s="65" t="b">
        <f t="shared" si="0"/>
        <v>0</v>
      </c>
      <c r="C28" s="276" t="s">
        <v>247</v>
      </c>
      <c r="D28" s="275" t="s">
        <v>248</v>
      </c>
      <c r="E28" s="469">
        <v>4000.02</v>
      </c>
      <c r="F28" s="469">
        <v>666.67</v>
      </c>
      <c r="G28" s="480">
        <f>+FACTURA!AA28</f>
        <v>0</v>
      </c>
      <c r="H28" s="284">
        <f>+FACTURA!Z28</f>
        <v>1535.86</v>
      </c>
      <c r="I28" s="284">
        <f t="shared" si="1"/>
        <v>6202.5499999999993</v>
      </c>
      <c r="J28" s="469">
        <v>0</v>
      </c>
      <c r="K28" s="469">
        <v>1100.1500000000001</v>
      </c>
      <c r="L28" s="469">
        <v>128.63</v>
      </c>
      <c r="M28" s="284">
        <v>0</v>
      </c>
      <c r="N28" s="284">
        <v>0</v>
      </c>
      <c r="O28" s="284">
        <f>+FACTURA!AO28</f>
        <v>0</v>
      </c>
      <c r="P28" s="284">
        <f>+FACTURA!AL28</f>
        <v>0</v>
      </c>
      <c r="Q28" s="284">
        <f>+FACTURA!AG28</f>
        <v>0</v>
      </c>
      <c r="R28" s="284">
        <f>+FACTURA!AH28</f>
        <v>0</v>
      </c>
      <c r="S28" s="284">
        <f>+FACTURA!AE28</f>
        <v>0</v>
      </c>
      <c r="T28" s="284">
        <v>0</v>
      </c>
      <c r="U28" s="284">
        <v>0</v>
      </c>
      <c r="V28" s="284">
        <v>0</v>
      </c>
      <c r="W28" s="481">
        <v>-0.03</v>
      </c>
      <c r="X28" s="284">
        <f t="shared" si="2"/>
        <v>1228.7500000000002</v>
      </c>
      <c r="Y28" s="284">
        <f t="shared" si="3"/>
        <v>4973.7999999999993</v>
      </c>
    </row>
    <row r="29" spans="1:26">
      <c r="A29" s="204" t="s">
        <v>250</v>
      </c>
      <c r="B29" s="65" t="b">
        <f t="shared" si="0"/>
        <v>1</v>
      </c>
      <c r="C29" s="276" t="s">
        <v>249</v>
      </c>
      <c r="D29" s="275" t="s">
        <v>250</v>
      </c>
      <c r="E29" s="469">
        <v>880.02</v>
      </c>
      <c r="F29" s="469">
        <v>146.66999999999999</v>
      </c>
      <c r="G29" s="480">
        <f>+FACTURA!AA29</f>
        <v>0</v>
      </c>
      <c r="H29" s="284">
        <f>+FACTURA!Z29</f>
        <v>3234.47</v>
      </c>
      <c r="I29" s="284">
        <f t="shared" si="1"/>
        <v>4261.16</v>
      </c>
      <c r="J29" s="469">
        <v>0</v>
      </c>
      <c r="K29" s="469">
        <v>654.79</v>
      </c>
      <c r="L29" s="469">
        <v>25.48</v>
      </c>
      <c r="M29" s="284">
        <v>0</v>
      </c>
      <c r="N29" s="284">
        <v>0</v>
      </c>
      <c r="O29" s="284">
        <f>+FACTURA!AO29</f>
        <v>0</v>
      </c>
      <c r="P29" s="284">
        <f>+FACTURA!AL29</f>
        <v>0</v>
      </c>
      <c r="Q29" s="284">
        <f>+FACTURA!AG29</f>
        <v>0</v>
      </c>
      <c r="R29" s="284">
        <f>+FACTURA!AH29</f>
        <v>0</v>
      </c>
      <c r="S29" s="284">
        <f>+FACTURA!AE29</f>
        <v>0</v>
      </c>
      <c r="T29" s="284">
        <v>0</v>
      </c>
      <c r="U29" s="284">
        <v>0</v>
      </c>
      <c r="V29" s="284">
        <v>0</v>
      </c>
      <c r="W29" s="480">
        <v>0.09</v>
      </c>
      <c r="X29" s="284">
        <f t="shared" si="2"/>
        <v>680.36</v>
      </c>
      <c r="Y29" s="284">
        <f t="shared" si="3"/>
        <v>3580.7999999999997</v>
      </c>
    </row>
    <row r="30" spans="1:26" ht="15">
      <c r="A30" s="204" t="s">
        <v>252</v>
      </c>
      <c r="B30" s="65" t="b">
        <f t="shared" si="0"/>
        <v>1</v>
      </c>
      <c r="C30" s="276" t="s">
        <v>251</v>
      </c>
      <c r="D30" s="275" t="s">
        <v>252</v>
      </c>
      <c r="E30" s="469">
        <v>0</v>
      </c>
      <c r="F30" s="469">
        <v>0</v>
      </c>
      <c r="G30" s="480">
        <f>+FACTURA!AA30</f>
        <v>0</v>
      </c>
      <c r="H30" s="284">
        <f>+FACTURA!Z30</f>
        <v>0</v>
      </c>
      <c r="I30" s="284">
        <f t="shared" si="1"/>
        <v>0</v>
      </c>
      <c r="J30" s="469">
        <v>0</v>
      </c>
      <c r="K30" s="469">
        <v>0</v>
      </c>
      <c r="L30" s="469">
        <v>0</v>
      </c>
      <c r="M30" s="284">
        <v>0</v>
      </c>
      <c r="N30" s="284">
        <v>0</v>
      </c>
      <c r="O30" s="284">
        <f>+FACTURA!AO30</f>
        <v>0</v>
      </c>
      <c r="P30" s="284">
        <f>+FACTURA!AL30</f>
        <v>0</v>
      </c>
      <c r="Q30" s="284">
        <f>+FACTURA!AG30</f>
        <v>0</v>
      </c>
      <c r="R30" s="284">
        <f>+FACTURA!AH30</f>
        <v>0</v>
      </c>
      <c r="S30" s="284">
        <f>+FACTURA!AE30</f>
        <v>0</v>
      </c>
      <c r="T30" s="284">
        <v>0</v>
      </c>
      <c r="U30" s="284">
        <v>0</v>
      </c>
      <c r="V30" s="284">
        <v>0</v>
      </c>
      <c r="W30" s="480">
        <v>0</v>
      </c>
      <c r="X30" s="284">
        <f t="shared" si="2"/>
        <v>0</v>
      </c>
      <c r="Y30" s="284">
        <f t="shared" si="3"/>
        <v>0</v>
      </c>
      <c r="Z30" s="446" t="s">
        <v>207</v>
      </c>
    </row>
    <row r="31" spans="1:26">
      <c r="A31" s="204" t="s">
        <v>254</v>
      </c>
      <c r="B31" s="65" t="b">
        <f t="shared" si="0"/>
        <v>1</v>
      </c>
      <c r="C31" s="276" t="s">
        <v>253</v>
      </c>
      <c r="D31" s="275" t="s">
        <v>254</v>
      </c>
      <c r="E31" s="469">
        <v>999.66</v>
      </c>
      <c r="F31" s="469">
        <v>166.61</v>
      </c>
      <c r="G31" s="480">
        <f>+FACTURA!AA31</f>
        <v>0</v>
      </c>
      <c r="H31" s="284">
        <f>+FACTURA!Z31</f>
        <v>155.44999999999999</v>
      </c>
      <c r="I31" s="284">
        <f t="shared" si="1"/>
        <v>1321.72</v>
      </c>
      <c r="J31" s="469">
        <v>0</v>
      </c>
      <c r="K31" s="469">
        <v>27.41</v>
      </c>
      <c r="L31" s="469">
        <v>28.95</v>
      </c>
      <c r="M31" s="284">
        <v>0</v>
      </c>
      <c r="N31" s="284">
        <v>0</v>
      </c>
      <c r="O31" s="284">
        <f>+FACTURA!AO31</f>
        <v>0</v>
      </c>
      <c r="P31" s="284">
        <f>+FACTURA!AL31</f>
        <v>0</v>
      </c>
      <c r="Q31" s="284">
        <f>+FACTURA!AG31</f>
        <v>0</v>
      </c>
      <c r="R31" s="284">
        <f>+FACTURA!AH31</f>
        <v>0</v>
      </c>
      <c r="S31" s="284">
        <f>+FACTURA!AE31</f>
        <v>0</v>
      </c>
      <c r="T31" s="284">
        <v>0</v>
      </c>
      <c r="U31" s="284">
        <v>0</v>
      </c>
      <c r="V31" s="284">
        <v>0</v>
      </c>
      <c r="W31" s="480">
        <v>0.16</v>
      </c>
      <c r="X31" s="284">
        <f t="shared" si="2"/>
        <v>56.519999999999996</v>
      </c>
      <c r="Y31" s="284">
        <f t="shared" si="3"/>
        <v>1265.2</v>
      </c>
    </row>
    <row r="32" spans="1:26">
      <c r="A32" s="204" t="s">
        <v>256</v>
      </c>
      <c r="B32" s="65" t="b">
        <f t="shared" si="0"/>
        <v>1</v>
      </c>
      <c r="C32" s="276" t="s">
        <v>255</v>
      </c>
      <c r="D32" s="275" t="s">
        <v>256</v>
      </c>
      <c r="E32" s="469">
        <v>880.02</v>
      </c>
      <c r="F32" s="469">
        <v>146.66999999999999</v>
      </c>
      <c r="G32" s="480">
        <f>+FACTURA!AA32</f>
        <v>0</v>
      </c>
      <c r="H32" s="284">
        <f>+FACTURA!Z32</f>
        <v>922.31</v>
      </c>
      <c r="I32" s="284">
        <f t="shared" si="1"/>
        <v>1949</v>
      </c>
      <c r="J32" s="469">
        <v>0</v>
      </c>
      <c r="K32" s="469">
        <v>176.05</v>
      </c>
      <c r="L32" s="469">
        <v>25.48</v>
      </c>
      <c r="M32" s="284">
        <v>0</v>
      </c>
      <c r="N32" s="284">
        <v>0</v>
      </c>
      <c r="O32" s="284">
        <f>+FACTURA!AO32</f>
        <v>0</v>
      </c>
      <c r="P32" s="284">
        <f>+FACTURA!AL32</f>
        <v>0</v>
      </c>
      <c r="Q32" s="284">
        <f>+FACTURA!AG32</f>
        <v>33.049999999999997</v>
      </c>
      <c r="R32" s="284">
        <f>+FACTURA!AH32</f>
        <v>0</v>
      </c>
      <c r="S32" s="284">
        <f>+FACTURA!AE32</f>
        <v>0</v>
      </c>
      <c r="T32" s="284">
        <v>0</v>
      </c>
      <c r="U32" s="284">
        <v>0</v>
      </c>
      <c r="V32" s="284">
        <v>0</v>
      </c>
      <c r="W32" s="480">
        <v>0.02</v>
      </c>
      <c r="X32" s="284">
        <f t="shared" si="2"/>
        <v>234.6</v>
      </c>
      <c r="Y32" s="284">
        <f t="shared" si="3"/>
        <v>1714.4</v>
      </c>
    </row>
    <row r="33" spans="1:26">
      <c r="A33" s="204" t="s">
        <v>258</v>
      </c>
      <c r="B33" s="65" t="b">
        <f t="shared" si="0"/>
        <v>1</v>
      </c>
      <c r="C33" s="276" t="s">
        <v>257</v>
      </c>
      <c r="D33" s="275" t="s">
        <v>258</v>
      </c>
      <c r="E33" s="469">
        <v>880.02</v>
      </c>
      <c r="F33" s="469">
        <v>146.66999999999999</v>
      </c>
      <c r="G33" s="480">
        <f>+FACTURA!AA33</f>
        <v>0</v>
      </c>
      <c r="H33" s="284">
        <f>+FACTURA!Z33</f>
        <v>277.93</v>
      </c>
      <c r="I33" s="284">
        <f t="shared" si="1"/>
        <v>1304.6200000000001</v>
      </c>
      <c r="J33" s="469">
        <v>0</v>
      </c>
      <c r="K33" s="469">
        <v>25.55</v>
      </c>
      <c r="L33" s="469">
        <v>25.48</v>
      </c>
      <c r="M33" s="284">
        <v>0</v>
      </c>
      <c r="N33" s="284">
        <v>0</v>
      </c>
      <c r="O33" s="284">
        <f>+FACTURA!AO33</f>
        <v>0</v>
      </c>
      <c r="P33" s="284">
        <f>+FACTURA!AL33</f>
        <v>0</v>
      </c>
      <c r="Q33" s="284">
        <f>+FACTURA!AG33</f>
        <v>33.049999999999997</v>
      </c>
      <c r="R33" s="284">
        <f>+FACTURA!AH33</f>
        <v>0</v>
      </c>
      <c r="S33" s="284">
        <f>+FACTURA!AE33</f>
        <v>0</v>
      </c>
      <c r="T33" s="284">
        <v>0</v>
      </c>
      <c r="U33" s="284">
        <v>0</v>
      </c>
      <c r="V33" s="284">
        <v>0</v>
      </c>
      <c r="W33" s="481">
        <v>-0.06</v>
      </c>
      <c r="X33" s="284">
        <f t="shared" si="2"/>
        <v>84.02</v>
      </c>
      <c r="Y33" s="284">
        <f t="shared" si="3"/>
        <v>1220.6000000000001</v>
      </c>
    </row>
    <row r="34" spans="1:26">
      <c r="A34" s="204" t="s">
        <v>480</v>
      </c>
      <c r="B34" s="65" t="b">
        <f t="shared" si="0"/>
        <v>0</v>
      </c>
      <c r="C34" s="276" t="s">
        <v>259</v>
      </c>
      <c r="D34" s="275" t="s">
        <v>260</v>
      </c>
      <c r="E34" s="469">
        <v>880.02</v>
      </c>
      <c r="F34" s="469">
        <v>146.66999999999999</v>
      </c>
      <c r="G34" s="480">
        <f>+FACTURA!AA34</f>
        <v>0</v>
      </c>
      <c r="H34" s="284">
        <f>+FACTURA!Z34</f>
        <v>0</v>
      </c>
      <c r="I34" s="284">
        <f t="shared" si="1"/>
        <v>1026.69</v>
      </c>
      <c r="J34" s="470">
        <v>-18.41</v>
      </c>
      <c r="K34" s="469">
        <v>0</v>
      </c>
      <c r="L34" s="469">
        <v>25.48</v>
      </c>
      <c r="M34" s="284">
        <v>0</v>
      </c>
      <c r="N34" s="284">
        <v>0</v>
      </c>
      <c r="O34" s="284">
        <f>+FACTURA!AO34</f>
        <v>0</v>
      </c>
      <c r="P34" s="284">
        <f>+FACTURA!AL34</f>
        <v>0</v>
      </c>
      <c r="Q34" s="284">
        <f>+FACTURA!AG34</f>
        <v>33.049999999999997</v>
      </c>
      <c r="R34" s="284">
        <f>+FACTURA!AH34</f>
        <v>0</v>
      </c>
      <c r="S34" s="284">
        <f>+FACTURA!AE34</f>
        <v>0</v>
      </c>
      <c r="T34" s="284">
        <v>0</v>
      </c>
      <c r="U34" s="284">
        <v>0</v>
      </c>
      <c r="V34" s="284">
        <v>0</v>
      </c>
      <c r="W34" s="481">
        <v>-0.03</v>
      </c>
      <c r="X34" s="284">
        <f t="shared" si="2"/>
        <v>40.089999999999996</v>
      </c>
      <c r="Y34" s="284">
        <f t="shared" si="3"/>
        <v>986.6</v>
      </c>
    </row>
    <row r="35" spans="1:26" ht="15">
      <c r="A35" s="204" t="s">
        <v>484</v>
      </c>
      <c r="B35" s="65" t="b">
        <f t="shared" si="0"/>
        <v>1</v>
      </c>
      <c r="C35" s="276" t="s">
        <v>483</v>
      </c>
      <c r="D35" s="275" t="s">
        <v>484</v>
      </c>
      <c r="E35" s="469">
        <v>0</v>
      </c>
      <c r="F35" s="469">
        <v>0</v>
      </c>
      <c r="G35" s="480">
        <f>+FACTURA!AA35</f>
        <v>0</v>
      </c>
      <c r="H35" s="284">
        <f>+FACTURA!Z35</f>
        <v>0</v>
      </c>
      <c r="I35" s="284">
        <f t="shared" si="1"/>
        <v>0</v>
      </c>
      <c r="J35" s="470">
        <v>0</v>
      </c>
      <c r="K35" s="469">
        <v>0</v>
      </c>
      <c r="L35" s="469">
        <v>0</v>
      </c>
      <c r="M35" s="284">
        <v>0</v>
      </c>
      <c r="N35" s="284">
        <v>0</v>
      </c>
      <c r="O35" s="284">
        <f>+FACTURA!AO35</f>
        <v>0</v>
      </c>
      <c r="P35" s="284">
        <f>+FACTURA!AL35</f>
        <v>0</v>
      </c>
      <c r="Q35" s="284">
        <f>+FACTURA!AG35</f>
        <v>0</v>
      </c>
      <c r="R35" s="284">
        <f>+FACTURA!AH35</f>
        <v>0</v>
      </c>
      <c r="S35" s="284">
        <f>+FACTURA!AE35</f>
        <v>0</v>
      </c>
      <c r="T35" s="284">
        <v>0</v>
      </c>
      <c r="U35" s="284">
        <v>0</v>
      </c>
      <c r="V35" s="284">
        <v>0</v>
      </c>
      <c r="W35" s="481">
        <v>0</v>
      </c>
      <c r="X35" s="284">
        <f t="shared" si="2"/>
        <v>0</v>
      </c>
      <c r="Y35" s="284">
        <f t="shared" si="3"/>
        <v>0</v>
      </c>
      <c r="Z35" s="427" t="s">
        <v>196</v>
      </c>
    </row>
    <row r="36" spans="1:26">
      <c r="A36" s="204" t="s">
        <v>262</v>
      </c>
      <c r="B36" s="65" t="b">
        <f t="shared" si="0"/>
        <v>1</v>
      </c>
      <c r="C36" s="276" t="s">
        <v>261</v>
      </c>
      <c r="D36" s="275" t="s">
        <v>262</v>
      </c>
      <c r="E36" s="469">
        <v>1700.04</v>
      </c>
      <c r="F36" s="469">
        <v>283.33999999999997</v>
      </c>
      <c r="G36" s="480">
        <f>+FACTURA!AA36</f>
        <v>0</v>
      </c>
      <c r="H36" s="284">
        <f>+FACTURA!Z36</f>
        <v>1134</v>
      </c>
      <c r="I36" s="284">
        <f t="shared" si="1"/>
        <v>3117.38</v>
      </c>
      <c r="J36" s="469">
        <v>0</v>
      </c>
      <c r="K36" s="469">
        <v>410.48</v>
      </c>
      <c r="L36" s="469">
        <v>50.8</v>
      </c>
      <c r="M36" s="284">
        <v>0</v>
      </c>
      <c r="N36" s="284">
        <v>0</v>
      </c>
      <c r="O36" s="284">
        <f>+FACTURA!AO36</f>
        <v>0</v>
      </c>
      <c r="P36" s="284">
        <f>+FACTURA!AL36</f>
        <v>0</v>
      </c>
      <c r="Q36" s="284">
        <f>+FACTURA!AG36</f>
        <v>0</v>
      </c>
      <c r="R36" s="284">
        <f>+FACTURA!AH36</f>
        <v>0</v>
      </c>
      <c r="S36" s="284">
        <f>+FACTURA!AE36</f>
        <v>0</v>
      </c>
      <c r="T36" s="284">
        <v>0</v>
      </c>
      <c r="U36" s="284">
        <v>0</v>
      </c>
      <c r="V36" s="284">
        <v>0</v>
      </c>
      <c r="W36" s="480">
        <v>0.1</v>
      </c>
      <c r="X36" s="284">
        <f t="shared" si="2"/>
        <v>461.38000000000005</v>
      </c>
      <c r="Y36" s="284">
        <f t="shared" si="3"/>
        <v>2656</v>
      </c>
    </row>
    <row r="37" spans="1:26">
      <c r="A37" s="204" t="s">
        <v>264</v>
      </c>
      <c r="B37" s="65" t="b">
        <f t="shared" si="0"/>
        <v>1</v>
      </c>
      <c r="C37" s="276" t="s">
        <v>263</v>
      </c>
      <c r="D37" s="275" t="s">
        <v>264</v>
      </c>
      <c r="E37" s="469">
        <v>880.02</v>
      </c>
      <c r="F37" s="469">
        <v>146.66999999999999</v>
      </c>
      <c r="G37" s="480">
        <f>+FACTURA!AA37</f>
        <v>0</v>
      </c>
      <c r="H37" s="284">
        <f>+FACTURA!Z37</f>
        <v>2231.35</v>
      </c>
      <c r="I37" s="284">
        <f t="shared" si="1"/>
        <v>3258.04</v>
      </c>
      <c r="J37" s="469">
        <v>0</v>
      </c>
      <c r="K37" s="469">
        <v>440.53</v>
      </c>
      <c r="L37" s="469">
        <v>25.53</v>
      </c>
      <c r="M37" s="284">
        <v>0</v>
      </c>
      <c r="N37" s="284">
        <v>0</v>
      </c>
      <c r="O37" s="284">
        <f>+FACTURA!AO37</f>
        <v>0</v>
      </c>
      <c r="P37" s="284">
        <f>+FACTURA!AL37</f>
        <v>0</v>
      </c>
      <c r="Q37" s="284">
        <f>+FACTURA!AG37</f>
        <v>33.049999999999997</v>
      </c>
      <c r="R37" s="284">
        <f>+FACTURA!AH37</f>
        <v>0</v>
      </c>
      <c r="S37" s="284">
        <f>+FACTURA!AE37</f>
        <v>0</v>
      </c>
      <c r="T37" s="284">
        <v>0</v>
      </c>
      <c r="U37" s="284">
        <v>0</v>
      </c>
      <c r="V37" s="284">
        <v>0</v>
      </c>
      <c r="W37" s="481">
        <v>-7.0000000000000007E-2</v>
      </c>
      <c r="X37" s="284">
        <f t="shared" si="2"/>
        <v>499.03999999999996</v>
      </c>
      <c r="Y37" s="284">
        <f t="shared" si="3"/>
        <v>2759</v>
      </c>
    </row>
    <row r="38" spans="1:26">
      <c r="A38" s="204" t="s">
        <v>496</v>
      </c>
      <c r="B38" s="65" t="b">
        <f t="shared" si="0"/>
        <v>1</v>
      </c>
      <c r="C38" s="276" t="s">
        <v>498</v>
      </c>
      <c r="D38" s="275" t="s">
        <v>515</v>
      </c>
      <c r="E38" s="469">
        <v>880.02</v>
      </c>
      <c r="F38" s="469">
        <v>146.66999999999999</v>
      </c>
      <c r="G38" s="480">
        <f>+FACTURA!AA38</f>
        <v>0</v>
      </c>
      <c r="H38" s="284">
        <f>+FACTURA!Z38</f>
        <v>0</v>
      </c>
      <c r="I38" s="284">
        <f t="shared" si="1"/>
        <v>1026.69</v>
      </c>
      <c r="J38" s="470">
        <v>-18.41</v>
      </c>
      <c r="K38" s="469">
        <v>0</v>
      </c>
      <c r="L38" s="469">
        <v>25.48</v>
      </c>
      <c r="M38" s="284">
        <v>0</v>
      </c>
      <c r="N38" s="284">
        <v>0</v>
      </c>
      <c r="O38" s="284">
        <f>+FACTURA!AO38</f>
        <v>0</v>
      </c>
      <c r="P38" s="284">
        <f>+FACTURA!AL38</f>
        <v>0</v>
      </c>
      <c r="Q38" s="284">
        <f>+FACTURA!AG38</f>
        <v>33.049999999999997</v>
      </c>
      <c r="R38" s="284">
        <f>+FACTURA!AH38</f>
        <v>0</v>
      </c>
      <c r="S38" s="284">
        <f>+FACTURA!AE38</f>
        <v>0</v>
      </c>
      <c r="T38" s="284">
        <v>0</v>
      </c>
      <c r="U38" s="284">
        <v>0</v>
      </c>
      <c r="V38" s="284">
        <v>0</v>
      </c>
      <c r="W38" s="480">
        <v>0.17</v>
      </c>
      <c r="X38" s="284">
        <f t="shared" si="2"/>
        <v>40.29</v>
      </c>
      <c r="Y38" s="284">
        <f t="shared" si="3"/>
        <v>986.40000000000009</v>
      </c>
    </row>
    <row r="39" spans="1:26">
      <c r="A39" s="204" t="s">
        <v>266</v>
      </c>
      <c r="B39" s="65" t="b">
        <f t="shared" si="0"/>
        <v>1</v>
      </c>
      <c r="C39" s="276" t="s">
        <v>265</v>
      </c>
      <c r="D39" s="275" t="s">
        <v>266</v>
      </c>
      <c r="E39" s="469">
        <v>880.02</v>
      </c>
      <c r="F39" s="469">
        <v>146.66999999999999</v>
      </c>
      <c r="G39" s="480">
        <f>+FACTURA!AA39</f>
        <v>0</v>
      </c>
      <c r="H39" s="284">
        <f>+FACTURA!Z39</f>
        <v>1772.38</v>
      </c>
      <c r="I39" s="284">
        <f t="shared" si="1"/>
        <v>2799.07</v>
      </c>
      <c r="J39" s="469">
        <v>0</v>
      </c>
      <c r="K39" s="469">
        <v>342.49</v>
      </c>
      <c r="L39" s="469">
        <v>25.58</v>
      </c>
      <c r="M39" s="284">
        <v>0</v>
      </c>
      <c r="N39" s="284">
        <v>0</v>
      </c>
      <c r="O39" s="284">
        <f>+FACTURA!AO39</f>
        <v>0</v>
      </c>
      <c r="P39" s="284">
        <f>+FACTURA!AL39</f>
        <v>0</v>
      </c>
      <c r="Q39" s="284">
        <f>+FACTURA!AG39</f>
        <v>33.049999999999997</v>
      </c>
      <c r="R39" s="284">
        <f>+FACTURA!AH39</f>
        <v>0</v>
      </c>
      <c r="S39" s="284">
        <f>+FACTURA!AE39</f>
        <v>0</v>
      </c>
      <c r="T39" s="284">
        <v>0</v>
      </c>
      <c r="U39" s="284">
        <v>0</v>
      </c>
      <c r="V39" s="284">
        <v>0</v>
      </c>
      <c r="W39" s="481">
        <v>-0.05</v>
      </c>
      <c r="X39" s="284">
        <f t="shared" si="2"/>
        <v>401.07</v>
      </c>
      <c r="Y39" s="284">
        <f t="shared" si="3"/>
        <v>2398</v>
      </c>
    </row>
    <row r="40" spans="1:26">
      <c r="A40" s="204" t="s">
        <v>268</v>
      </c>
      <c r="B40" s="65" t="b">
        <f t="shared" si="0"/>
        <v>1</v>
      </c>
      <c r="C40" s="276" t="s">
        <v>267</v>
      </c>
      <c r="D40" s="275" t="s">
        <v>268</v>
      </c>
      <c r="E40" s="469">
        <v>1399.98</v>
      </c>
      <c r="F40" s="469">
        <v>233.33</v>
      </c>
      <c r="G40" s="480">
        <f>+FACTURA!AA40</f>
        <v>0</v>
      </c>
      <c r="H40" s="284">
        <f>+FACTURA!Z40</f>
        <v>4217.8999999999996</v>
      </c>
      <c r="I40" s="284">
        <f t="shared" si="1"/>
        <v>5851.2099999999991</v>
      </c>
      <c r="J40" s="469">
        <v>0</v>
      </c>
      <c r="K40" s="469">
        <v>1017.51</v>
      </c>
      <c r="L40" s="469">
        <v>40.700000000000003</v>
      </c>
      <c r="M40" s="284">
        <v>0</v>
      </c>
      <c r="N40" s="284">
        <v>0</v>
      </c>
      <c r="O40" s="284">
        <f>+FACTURA!AO40</f>
        <v>0</v>
      </c>
      <c r="P40" s="284">
        <f>+FACTURA!AL40</f>
        <v>0</v>
      </c>
      <c r="Q40" s="284">
        <f>+FACTURA!AG40</f>
        <v>0</v>
      </c>
      <c r="R40" s="284">
        <f>+FACTURA!AH40</f>
        <v>0</v>
      </c>
      <c r="S40" s="284">
        <f>+FACTURA!AE40</f>
        <v>0</v>
      </c>
      <c r="T40" s="284">
        <v>0</v>
      </c>
      <c r="U40" s="284">
        <v>0</v>
      </c>
      <c r="V40" s="284">
        <v>0</v>
      </c>
      <c r="W40" s="480">
        <v>0</v>
      </c>
      <c r="X40" s="284">
        <f t="shared" si="2"/>
        <v>1058.21</v>
      </c>
      <c r="Y40" s="284">
        <f t="shared" si="3"/>
        <v>4792.9999999999991</v>
      </c>
    </row>
    <row r="41" spans="1:26">
      <c r="A41" s="204" t="s">
        <v>270</v>
      </c>
      <c r="B41" s="65" t="b">
        <f t="shared" si="0"/>
        <v>1</v>
      </c>
      <c r="C41" s="276" t="s">
        <v>269</v>
      </c>
      <c r="D41" s="275" t="s">
        <v>270</v>
      </c>
      <c r="E41" s="469">
        <v>880.02</v>
      </c>
      <c r="F41" s="469">
        <v>146.66999999999999</v>
      </c>
      <c r="G41" s="480">
        <f>+FACTURA!AA41</f>
        <v>0</v>
      </c>
      <c r="H41" s="284">
        <f>+FACTURA!Z41</f>
        <v>6741.17</v>
      </c>
      <c r="I41" s="284">
        <f t="shared" si="1"/>
        <v>7767.8600000000006</v>
      </c>
      <c r="J41" s="469">
        <v>0</v>
      </c>
      <c r="K41" s="469">
        <v>1483.2</v>
      </c>
      <c r="L41" s="469">
        <v>25.53</v>
      </c>
      <c r="M41" s="284">
        <v>0</v>
      </c>
      <c r="N41" s="284">
        <v>0</v>
      </c>
      <c r="O41" s="284">
        <f>+FACTURA!AO41</f>
        <v>930</v>
      </c>
      <c r="P41" s="284">
        <f>+FACTURA!AL41</f>
        <v>0</v>
      </c>
      <c r="Q41" s="284">
        <f>+FACTURA!AG41</f>
        <v>33.049999999999997</v>
      </c>
      <c r="R41" s="284">
        <f>+FACTURA!AH41</f>
        <v>0</v>
      </c>
      <c r="S41" s="284">
        <f>+FACTURA!AE41</f>
        <v>0</v>
      </c>
      <c r="T41" s="284">
        <v>0</v>
      </c>
      <c r="U41" s="284">
        <v>0</v>
      </c>
      <c r="V41" s="284">
        <v>0</v>
      </c>
      <c r="W41" s="480">
        <v>0.08</v>
      </c>
      <c r="X41" s="284">
        <f t="shared" si="2"/>
        <v>2471.86</v>
      </c>
      <c r="Y41" s="284">
        <f t="shared" si="3"/>
        <v>5296</v>
      </c>
    </row>
    <row r="42" spans="1:26">
      <c r="A42" s="204" t="s">
        <v>272</v>
      </c>
      <c r="B42" s="65" t="b">
        <f t="shared" si="0"/>
        <v>1</v>
      </c>
      <c r="C42" s="276" t="s">
        <v>271</v>
      </c>
      <c r="D42" s="275" t="s">
        <v>272</v>
      </c>
      <c r="E42" s="469">
        <v>880.02</v>
      </c>
      <c r="F42" s="469">
        <v>146.66999999999999</v>
      </c>
      <c r="G42" s="480">
        <f>+FACTURA!AA42</f>
        <v>0</v>
      </c>
      <c r="H42" s="284">
        <f>+FACTURA!Z42</f>
        <v>0</v>
      </c>
      <c r="I42" s="284">
        <f t="shared" si="1"/>
        <v>1026.69</v>
      </c>
      <c r="J42" s="470">
        <v>-18.41</v>
      </c>
      <c r="K42" s="469">
        <v>0</v>
      </c>
      <c r="L42" s="469">
        <v>25.53</v>
      </c>
      <c r="M42" s="284">
        <v>0</v>
      </c>
      <c r="N42" s="284">
        <v>0</v>
      </c>
      <c r="O42" s="284">
        <f>+FACTURA!AO42</f>
        <v>0</v>
      </c>
      <c r="P42" s="284">
        <f>+FACTURA!AL42</f>
        <v>0</v>
      </c>
      <c r="Q42" s="284">
        <f>+FACTURA!AG42</f>
        <v>54.05</v>
      </c>
      <c r="R42" s="284">
        <f>+FACTURA!AH42</f>
        <v>0</v>
      </c>
      <c r="S42" s="284">
        <f>+FACTURA!AE42</f>
        <v>0</v>
      </c>
      <c r="T42" s="284">
        <v>0</v>
      </c>
      <c r="U42" s="284">
        <v>0</v>
      </c>
      <c r="V42" s="284">
        <v>0</v>
      </c>
      <c r="W42" s="481">
        <v>-0.08</v>
      </c>
      <c r="X42" s="284">
        <f t="shared" si="2"/>
        <v>61.09</v>
      </c>
      <c r="Y42" s="284">
        <f t="shared" si="3"/>
        <v>965.6</v>
      </c>
    </row>
    <row r="43" spans="1:26">
      <c r="A43" s="204" t="s">
        <v>274</v>
      </c>
      <c r="B43" s="65" t="b">
        <f t="shared" si="0"/>
        <v>1</v>
      </c>
      <c r="C43" s="276" t="s">
        <v>273</v>
      </c>
      <c r="D43" s="275" t="s">
        <v>274</v>
      </c>
      <c r="E43" s="469">
        <v>880.02</v>
      </c>
      <c r="F43" s="469">
        <v>146.66999999999999</v>
      </c>
      <c r="G43" s="480">
        <f>+FACTURA!AA43</f>
        <v>0</v>
      </c>
      <c r="H43" s="284">
        <f>+FACTURA!Z43</f>
        <v>728.12</v>
      </c>
      <c r="I43" s="284">
        <f t="shared" si="1"/>
        <v>1754.81</v>
      </c>
      <c r="J43" s="469">
        <v>0</v>
      </c>
      <c r="K43" s="469">
        <v>144.97999999999999</v>
      </c>
      <c r="L43" s="469">
        <v>25.53</v>
      </c>
      <c r="M43" s="284">
        <v>0</v>
      </c>
      <c r="N43" s="284">
        <v>0</v>
      </c>
      <c r="O43" s="284">
        <f>+FACTURA!AO43</f>
        <v>0</v>
      </c>
      <c r="P43" s="284">
        <f>+FACTURA!AL43</f>
        <v>0</v>
      </c>
      <c r="Q43" s="284">
        <f>+FACTURA!AG43</f>
        <v>33.049999999999997</v>
      </c>
      <c r="R43" s="284">
        <f>+FACTURA!AH43</f>
        <v>0</v>
      </c>
      <c r="S43" s="284">
        <f>+FACTURA!AE43</f>
        <v>0</v>
      </c>
      <c r="T43" s="284">
        <v>0</v>
      </c>
      <c r="U43" s="284">
        <v>0</v>
      </c>
      <c r="V43" s="284">
        <v>0</v>
      </c>
      <c r="W43" s="480">
        <v>0.05</v>
      </c>
      <c r="X43" s="284">
        <f t="shared" si="2"/>
        <v>203.61</v>
      </c>
      <c r="Y43" s="284">
        <f t="shared" si="3"/>
        <v>1551.1999999999998</v>
      </c>
    </row>
    <row r="44" spans="1:26">
      <c r="A44" s="204" t="s">
        <v>276</v>
      </c>
      <c r="B44" s="65" t="b">
        <f t="shared" si="0"/>
        <v>1</v>
      </c>
      <c r="C44" s="276" t="s">
        <v>275</v>
      </c>
      <c r="D44" s="275" t="s">
        <v>276</v>
      </c>
      <c r="E44" s="469">
        <v>880.02</v>
      </c>
      <c r="F44" s="469">
        <v>146.66999999999999</v>
      </c>
      <c r="G44" s="480">
        <f>+FACTURA!AA44</f>
        <v>0</v>
      </c>
      <c r="H44" s="284">
        <f>+FACTURA!Z44</f>
        <v>3386.09</v>
      </c>
      <c r="I44" s="284">
        <f t="shared" si="1"/>
        <v>4412.7800000000007</v>
      </c>
      <c r="J44" s="469">
        <v>0</v>
      </c>
      <c r="K44" s="469">
        <v>687.18</v>
      </c>
      <c r="L44" s="469">
        <v>25.48</v>
      </c>
      <c r="M44" s="284">
        <v>0</v>
      </c>
      <c r="N44" s="284">
        <v>0</v>
      </c>
      <c r="O44" s="284">
        <f>+FACTURA!AO44</f>
        <v>0</v>
      </c>
      <c r="P44" s="284">
        <f>+FACTURA!AL44</f>
        <v>0</v>
      </c>
      <c r="Q44" s="284">
        <f>+FACTURA!AG44</f>
        <v>0</v>
      </c>
      <c r="R44" s="284">
        <f>+FACTURA!AH44</f>
        <v>0</v>
      </c>
      <c r="S44" s="284">
        <f>+FACTURA!AE44</f>
        <v>0</v>
      </c>
      <c r="T44" s="284">
        <v>0</v>
      </c>
      <c r="U44" s="284">
        <v>0</v>
      </c>
      <c r="V44" s="284">
        <v>0</v>
      </c>
      <c r="W44" s="480">
        <v>0.12</v>
      </c>
      <c r="X44" s="284">
        <f t="shared" si="2"/>
        <v>712.78</v>
      </c>
      <c r="Y44" s="284">
        <f t="shared" si="3"/>
        <v>3700.0000000000009</v>
      </c>
    </row>
    <row r="45" spans="1:26">
      <c r="A45" s="204" t="s">
        <v>280</v>
      </c>
      <c r="B45" s="65" t="b">
        <f t="shared" si="0"/>
        <v>1</v>
      </c>
      <c r="C45" s="276" t="s">
        <v>279</v>
      </c>
      <c r="D45" s="275" t="s">
        <v>280</v>
      </c>
      <c r="E45" s="469">
        <v>1300.02</v>
      </c>
      <c r="F45" s="469">
        <v>216.67</v>
      </c>
      <c r="G45" s="480">
        <f>+FACTURA!AA45</f>
        <v>0</v>
      </c>
      <c r="H45" s="284">
        <f>+FACTURA!Z45</f>
        <v>600</v>
      </c>
      <c r="I45" s="284">
        <f t="shared" si="1"/>
        <v>2116.69</v>
      </c>
      <c r="J45" s="469">
        <v>0</v>
      </c>
      <c r="K45" s="469">
        <v>205.5</v>
      </c>
      <c r="L45" s="469">
        <v>37.64</v>
      </c>
      <c r="M45" s="284">
        <v>0</v>
      </c>
      <c r="N45" s="284">
        <v>0</v>
      </c>
      <c r="O45" s="284">
        <f>+FACTURA!AO45</f>
        <v>0</v>
      </c>
      <c r="P45" s="284">
        <f>+FACTURA!AL45</f>
        <v>0</v>
      </c>
      <c r="Q45" s="284">
        <f>+FACTURA!AG45</f>
        <v>0</v>
      </c>
      <c r="R45" s="284">
        <f>+FACTURA!AH45</f>
        <v>0</v>
      </c>
      <c r="S45" s="284">
        <f>+FACTURA!AE45</f>
        <v>0</v>
      </c>
      <c r="T45" s="284">
        <v>0</v>
      </c>
      <c r="U45" s="284">
        <v>0</v>
      </c>
      <c r="V45" s="284">
        <v>0</v>
      </c>
      <c r="W45" s="481">
        <v>-0.05</v>
      </c>
      <c r="X45" s="284">
        <f t="shared" si="2"/>
        <v>243.08999999999997</v>
      </c>
      <c r="Y45" s="284">
        <f t="shared" si="3"/>
        <v>1873.6000000000001</v>
      </c>
    </row>
    <row r="46" spans="1:26">
      <c r="A46" s="204" t="s">
        <v>282</v>
      </c>
      <c r="B46" s="65" t="b">
        <f t="shared" si="0"/>
        <v>1</v>
      </c>
      <c r="C46" s="276" t="s">
        <v>281</v>
      </c>
      <c r="D46" s="275" t="s">
        <v>282</v>
      </c>
      <c r="E46" s="469">
        <v>880.02</v>
      </c>
      <c r="F46" s="469">
        <v>146.66999999999999</v>
      </c>
      <c r="G46" s="480">
        <f>+FACTURA!AA46</f>
        <v>0</v>
      </c>
      <c r="H46" s="284">
        <f>+FACTURA!Z46</f>
        <v>7579.71</v>
      </c>
      <c r="I46" s="284">
        <f t="shared" si="1"/>
        <v>8606.4</v>
      </c>
      <c r="J46" s="469">
        <v>0</v>
      </c>
      <c r="K46" s="469">
        <v>1734.76</v>
      </c>
      <c r="L46" s="469">
        <v>25.58</v>
      </c>
      <c r="M46" s="284">
        <v>0</v>
      </c>
      <c r="N46" s="284">
        <v>0</v>
      </c>
      <c r="O46" s="284">
        <f>+FACTURA!AO46</f>
        <v>0</v>
      </c>
      <c r="P46" s="284">
        <f>+FACTURA!AL46</f>
        <v>0</v>
      </c>
      <c r="Q46" s="284">
        <f>+FACTURA!AG46</f>
        <v>33.049999999999997</v>
      </c>
      <c r="R46" s="284">
        <f>+FACTURA!AH46</f>
        <v>0</v>
      </c>
      <c r="S46" s="284">
        <f>+FACTURA!AE46</f>
        <v>0</v>
      </c>
      <c r="T46" s="284">
        <v>0</v>
      </c>
      <c r="U46" s="284">
        <v>0</v>
      </c>
      <c r="V46" s="284">
        <v>0</v>
      </c>
      <c r="W46" s="480">
        <v>0.01</v>
      </c>
      <c r="X46" s="284">
        <f t="shared" si="2"/>
        <v>1793.3999999999999</v>
      </c>
      <c r="Y46" s="284">
        <f t="shared" si="3"/>
        <v>6813</v>
      </c>
    </row>
    <row r="47" spans="1:26">
      <c r="A47" s="204" t="s">
        <v>284</v>
      </c>
      <c r="B47" s="65" t="b">
        <f t="shared" si="0"/>
        <v>1</v>
      </c>
      <c r="C47" s="276" t="s">
        <v>283</v>
      </c>
      <c r="D47" s="275" t="s">
        <v>284</v>
      </c>
      <c r="E47" s="469">
        <v>880.02</v>
      </c>
      <c r="F47" s="469">
        <v>146.66999999999999</v>
      </c>
      <c r="G47" s="480">
        <f>+FACTURA!AA47</f>
        <v>0</v>
      </c>
      <c r="H47" s="284">
        <f>+FACTURA!Z47</f>
        <v>19321.939999999999</v>
      </c>
      <c r="I47" s="284">
        <f t="shared" si="1"/>
        <v>20348.629999999997</v>
      </c>
      <c r="J47" s="469">
        <v>0</v>
      </c>
      <c r="K47" s="469">
        <v>5399.77</v>
      </c>
      <c r="L47" s="469">
        <v>25.65</v>
      </c>
      <c r="M47" s="284">
        <v>0</v>
      </c>
      <c r="N47" s="284">
        <v>0</v>
      </c>
      <c r="O47" s="284">
        <f>+FACTURA!AO47</f>
        <v>0</v>
      </c>
      <c r="P47" s="284">
        <f>+FACTURA!AL47</f>
        <v>0</v>
      </c>
      <c r="Q47" s="284">
        <f>+FACTURA!AG47</f>
        <v>33.049999999999997</v>
      </c>
      <c r="R47" s="284">
        <f>+FACTURA!AH47</f>
        <v>0</v>
      </c>
      <c r="S47" s="284">
        <f>+FACTURA!AE47</f>
        <v>0</v>
      </c>
      <c r="T47" s="284">
        <v>0</v>
      </c>
      <c r="U47" s="284">
        <v>0</v>
      </c>
      <c r="V47" s="284">
        <v>0</v>
      </c>
      <c r="W47" s="481">
        <v>-0.04</v>
      </c>
      <c r="X47" s="284">
        <f t="shared" si="2"/>
        <v>5458.43</v>
      </c>
      <c r="Y47" s="284">
        <f t="shared" si="3"/>
        <v>14890.199999999997</v>
      </c>
    </row>
    <row r="48" spans="1:26">
      <c r="A48" s="204" t="s">
        <v>286</v>
      </c>
      <c r="B48" s="65" t="b">
        <f t="shared" si="0"/>
        <v>1</v>
      </c>
      <c r="C48" s="276" t="s">
        <v>285</v>
      </c>
      <c r="D48" s="275" t="s">
        <v>286</v>
      </c>
      <c r="E48" s="469">
        <v>880.02</v>
      </c>
      <c r="F48" s="469">
        <v>146.66999999999999</v>
      </c>
      <c r="G48" s="480">
        <f>+FACTURA!AA48</f>
        <v>0</v>
      </c>
      <c r="H48" s="284">
        <f>+FACTURA!Z48</f>
        <v>3038.31</v>
      </c>
      <c r="I48" s="284">
        <f t="shared" si="1"/>
        <v>4065</v>
      </c>
      <c r="J48" s="469">
        <v>0</v>
      </c>
      <c r="K48" s="469">
        <v>612.89</v>
      </c>
      <c r="L48" s="469">
        <v>25.48</v>
      </c>
      <c r="M48" s="284">
        <v>0</v>
      </c>
      <c r="N48" s="284">
        <v>0</v>
      </c>
      <c r="O48" s="284">
        <f>+FACTURA!AO48</f>
        <v>938.5</v>
      </c>
      <c r="P48" s="284">
        <f>+FACTURA!AL48</f>
        <v>0</v>
      </c>
      <c r="Q48" s="284">
        <f>+FACTURA!AG48</f>
        <v>33.049999999999997</v>
      </c>
      <c r="R48" s="284">
        <f>+FACTURA!AH48</f>
        <v>0</v>
      </c>
      <c r="S48" s="284">
        <f>+FACTURA!AE48</f>
        <v>275</v>
      </c>
      <c r="T48" s="284">
        <v>0</v>
      </c>
      <c r="U48" s="284">
        <v>0</v>
      </c>
      <c r="V48" s="284">
        <v>0</v>
      </c>
      <c r="W48" s="480">
        <v>0.08</v>
      </c>
      <c r="X48" s="284">
        <f t="shared" si="2"/>
        <v>1884.9999999999998</v>
      </c>
      <c r="Y48" s="284">
        <f t="shared" si="3"/>
        <v>2180</v>
      </c>
    </row>
    <row r="49" spans="1:25">
      <c r="A49" s="204" t="s">
        <v>288</v>
      </c>
      <c r="B49" s="65" t="b">
        <f t="shared" si="0"/>
        <v>1</v>
      </c>
      <c r="C49" s="276" t="s">
        <v>287</v>
      </c>
      <c r="D49" s="275" t="s">
        <v>288</v>
      </c>
      <c r="E49" s="469">
        <v>880.02</v>
      </c>
      <c r="F49" s="469">
        <v>146.66999999999999</v>
      </c>
      <c r="G49" s="480">
        <f>+FACTURA!AA49</f>
        <v>0</v>
      </c>
      <c r="H49" s="284">
        <f>+FACTURA!Z49</f>
        <v>145.63</v>
      </c>
      <c r="I49" s="284">
        <f t="shared" si="1"/>
        <v>1172.3200000000002</v>
      </c>
      <c r="J49" s="469">
        <v>0</v>
      </c>
      <c r="K49" s="469">
        <v>4.1900000000000004</v>
      </c>
      <c r="L49" s="469">
        <v>25.48</v>
      </c>
      <c r="M49" s="284">
        <v>0</v>
      </c>
      <c r="N49" s="284">
        <v>0</v>
      </c>
      <c r="O49" s="284">
        <f>+FACTURA!AO49</f>
        <v>0</v>
      </c>
      <c r="P49" s="284">
        <f>+FACTURA!AL49</f>
        <v>257.3</v>
      </c>
      <c r="Q49" s="284">
        <f>+FACTURA!AG49</f>
        <v>26.44</v>
      </c>
      <c r="R49" s="284">
        <f>+FACTURA!AH49</f>
        <v>0</v>
      </c>
      <c r="S49" s="284">
        <f>+FACTURA!AE49</f>
        <v>200</v>
      </c>
      <c r="T49" s="284">
        <v>0</v>
      </c>
      <c r="U49" s="284">
        <v>0</v>
      </c>
      <c r="V49" s="284">
        <v>0</v>
      </c>
      <c r="W49" s="480">
        <v>0.11</v>
      </c>
      <c r="X49" s="284">
        <f t="shared" si="2"/>
        <v>513.5200000000001</v>
      </c>
      <c r="Y49" s="284">
        <f t="shared" si="3"/>
        <v>658.80000000000007</v>
      </c>
    </row>
    <row r="50" spans="1:25">
      <c r="A50" s="204" t="s">
        <v>290</v>
      </c>
      <c r="B50" s="65" t="b">
        <f t="shared" si="0"/>
        <v>1</v>
      </c>
      <c r="C50" s="276" t="s">
        <v>289</v>
      </c>
      <c r="D50" s="275" t="s">
        <v>290</v>
      </c>
      <c r="E50" s="469">
        <v>880.02</v>
      </c>
      <c r="F50" s="469">
        <v>146.66999999999999</v>
      </c>
      <c r="G50" s="480">
        <f>+FACTURA!AA50</f>
        <v>0</v>
      </c>
      <c r="H50" s="284">
        <f>+FACTURA!Z50</f>
        <v>5865.1</v>
      </c>
      <c r="I50" s="284">
        <f t="shared" si="1"/>
        <v>6891.7900000000009</v>
      </c>
      <c r="J50" s="469">
        <v>0</v>
      </c>
      <c r="K50" s="469">
        <v>1262.26</v>
      </c>
      <c r="L50" s="469">
        <v>25.48</v>
      </c>
      <c r="M50" s="284">
        <v>0</v>
      </c>
      <c r="N50" s="284">
        <v>0</v>
      </c>
      <c r="O50" s="284">
        <f>+FACTURA!AO50</f>
        <v>0</v>
      </c>
      <c r="P50" s="284">
        <f>+FACTURA!AL50</f>
        <v>0</v>
      </c>
      <c r="Q50" s="284">
        <f>+FACTURA!AG50</f>
        <v>33.049999999999997</v>
      </c>
      <c r="R50" s="284">
        <f>+FACTURA!AH50</f>
        <v>0</v>
      </c>
      <c r="S50" s="284">
        <f>+FACTURA!AE50</f>
        <v>0</v>
      </c>
      <c r="T50" s="284">
        <v>0</v>
      </c>
      <c r="U50" s="284">
        <v>0</v>
      </c>
      <c r="V50" s="284">
        <v>0</v>
      </c>
      <c r="W50" s="480">
        <v>0</v>
      </c>
      <c r="X50" s="284">
        <f t="shared" si="2"/>
        <v>1320.79</v>
      </c>
      <c r="Y50" s="284">
        <f t="shared" si="3"/>
        <v>5571.0000000000009</v>
      </c>
    </row>
    <row r="51" spans="1:25">
      <c r="A51" s="204" t="s">
        <v>499</v>
      </c>
      <c r="B51" s="65" t="b">
        <f t="shared" si="0"/>
        <v>1</v>
      </c>
      <c r="C51" s="276" t="s">
        <v>501</v>
      </c>
      <c r="D51" s="275" t="s">
        <v>516</v>
      </c>
      <c r="E51" s="469">
        <v>880.02</v>
      </c>
      <c r="F51" s="469">
        <v>146.66999999999999</v>
      </c>
      <c r="G51" s="480">
        <f>+FACTURA!AA51</f>
        <v>0</v>
      </c>
      <c r="H51" s="284">
        <f>+FACTURA!Z51</f>
        <v>7114.31</v>
      </c>
      <c r="I51" s="284">
        <f t="shared" si="1"/>
        <v>8141</v>
      </c>
      <c r="J51" s="469">
        <v>0</v>
      </c>
      <c r="K51" s="469">
        <v>1595.14</v>
      </c>
      <c r="L51" s="469">
        <v>25.48</v>
      </c>
      <c r="M51" s="284">
        <v>0</v>
      </c>
      <c r="N51" s="284">
        <v>0</v>
      </c>
      <c r="O51" s="284">
        <f>+FACTURA!AO51</f>
        <v>0</v>
      </c>
      <c r="P51" s="284">
        <f>+FACTURA!AL51</f>
        <v>0</v>
      </c>
      <c r="Q51" s="284">
        <f>+FACTURA!AG51</f>
        <v>0</v>
      </c>
      <c r="R51" s="284">
        <f>+FACTURA!AH51</f>
        <v>0</v>
      </c>
      <c r="S51" s="284">
        <f>+FACTURA!AE51</f>
        <v>200</v>
      </c>
      <c r="T51" s="284">
        <v>0</v>
      </c>
      <c r="U51" s="284">
        <v>0</v>
      </c>
      <c r="V51" s="284">
        <v>0</v>
      </c>
      <c r="W51" s="481">
        <v>-0.02</v>
      </c>
      <c r="X51" s="284">
        <f t="shared" si="2"/>
        <v>1820.6000000000001</v>
      </c>
      <c r="Y51" s="284">
        <f t="shared" si="3"/>
        <v>6320.4</v>
      </c>
    </row>
    <row r="52" spans="1:25">
      <c r="A52" s="204" t="s">
        <v>292</v>
      </c>
      <c r="B52" s="65" t="b">
        <f t="shared" si="0"/>
        <v>1</v>
      </c>
      <c r="C52" s="276" t="s">
        <v>291</v>
      </c>
      <c r="D52" s="275" t="s">
        <v>292</v>
      </c>
      <c r="E52" s="469">
        <v>1300.02</v>
      </c>
      <c r="F52" s="469">
        <v>216.67</v>
      </c>
      <c r="G52" s="480">
        <f>+FACTURA!AA52</f>
        <v>0</v>
      </c>
      <c r="H52" s="284">
        <f>+FACTURA!Z52</f>
        <v>0</v>
      </c>
      <c r="I52" s="284">
        <f t="shared" si="1"/>
        <v>1516.69</v>
      </c>
      <c r="J52" s="469">
        <v>0</v>
      </c>
      <c r="K52" s="469">
        <v>58.08</v>
      </c>
      <c r="L52" s="469">
        <v>37.74</v>
      </c>
      <c r="M52" s="284">
        <v>0</v>
      </c>
      <c r="N52" s="284">
        <v>0</v>
      </c>
      <c r="O52" s="284">
        <f>+FACTURA!AO52</f>
        <v>0</v>
      </c>
      <c r="P52" s="284">
        <f>+FACTURA!AL52</f>
        <v>0</v>
      </c>
      <c r="Q52" s="284">
        <f>+FACTURA!AG52</f>
        <v>0</v>
      </c>
      <c r="R52" s="284">
        <f>+FACTURA!AH52</f>
        <v>0</v>
      </c>
      <c r="S52" s="284">
        <f>+FACTURA!AE52</f>
        <v>0</v>
      </c>
      <c r="T52" s="284">
        <v>0</v>
      </c>
      <c r="U52" s="284">
        <v>0</v>
      </c>
      <c r="V52" s="284">
        <v>0</v>
      </c>
      <c r="W52" s="481">
        <v>-0.13</v>
      </c>
      <c r="X52" s="284">
        <f t="shared" si="2"/>
        <v>95.69</v>
      </c>
      <c r="Y52" s="284">
        <f t="shared" si="3"/>
        <v>1421</v>
      </c>
    </row>
    <row r="53" spans="1:25">
      <c r="A53" s="204" t="s">
        <v>294</v>
      </c>
      <c r="B53" s="65" t="b">
        <f t="shared" si="0"/>
        <v>1</v>
      </c>
      <c r="C53" s="276" t="s">
        <v>293</v>
      </c>
      <c r="D53" s="275" t="s">
        <v>294</v>
      </c>
      <c r="E53" s="469">
        <v>880.02</v>
      </c>
      <c r="F53" s="469">
        <v>146.66999999999999</v>
      </c>
      <c r="G53" s="480">
        <f>+FACTURA!AA53</f>
        <v>0</v>
      </c>
      <c r="H53" s="284">
        <f>+FACTURA!Z53</f>
        <v>0</v>
      </c>
      <c r="I53" s="284">
        <f t="shared" si="1"/>
        <v>1026.69</v>
      </c>
      <c r="J53" s="470">
        <v>-18.41</v>
      </c>
      <c r="K53" s="469">
        <v>0</v>
      </c>
      <c r="L53" s="469">
        <v>25.53</v>
      </c>
      <c r="M53" s="284">
        <v>0</v>
      </c>
      <c r="N53" s="284">
        <v>0</v>
      </c>
      <c r="O53" s="284">
        <f>+FACTURA!AO53</f>
        <v>0</v>
      </c>
      <c r="P53" s="284">
        <f>+FACTURA!AL53</f>
        <v>0</v>
      </c>
      <c r="Q53" s="284">
        <f>+FACTURA!AG53</f>
        <v>33.049999999999997</v>
      </c>
      <c r="R53" s="284">
        <f>+FACTURA!AH53</f>
        <v>0</v>
      </c>
      <c r="S53" s="284">
        <f>+FACTURA!AE53</f>
        <v>0</v>
      </c>
      <c r="T53" s="284">
        <v>0</v>
      </c>
      <c r="U53" s="284">
        <v>0</v>
      </c>
      <c r="V53" s="284">
        <v>0</v>
      </c>
      <c r="W53" s="480">
        <v>0.12</v>
      </c>
      <c r="X53" s="284">
        <f t="shared" si="2"/>
        <v>40.29</v>
      </c>
      <c r="Y53" s="284">
        <f t="shared" si="3"/>
        <v>986.40000000000009</v>
      </c>
    </row>
    <row r="54" spans="1:25">
      <c r="A54" s="204" t="s">
        <v>296</v>
      </c>
      <c r="B54" s="65" t="b">
        <f t="shared" si="0"/>
        <v>1</v>
      </c>
      <c r="C54" s="276" t="s">
        <v>295</v>
      </c>
      <c r="D54" s="275" t="s">
        <v>296</v>
      </c>
      <c r="E54" s="469">
        <v>999.66</v>
      </c>
      <c r="F54" s="469">
        <v>166.61</v>
      </c>
      <c r="G54" s="480">
        <f>+FACTURA!AA54</f>
        <v>0</v>
      </c>
      <c r="H54" s="284">
        <f>+FACTURA!Z54</f>
        <v>1628.11</v>
      </c>
      <c r="I54" s="284">
        <f t="shared" si="1"/>
        <v>2794.38</v>
      </c>
      <c r="J54" s="469">
        <v>0</v>
      </c>
      <c r="K54" s="469">
        <v>341.49</v>
      </c>
      <c r="L54" s="469">
        <v>28.95</v>
      </c>
      <c r="M54" s="284">
        <v>0</v>
      </c>
      <c r="N54" s="284">
        <v>0</v>
      </c>
      <c r="O54" s="284">
        <f>+FACTURA!AO54</f>
        <v>0</v>
      </c>
      <c r="P54" s="284">
        <f>+FACTURA!AL54</f>
        <v>0</v>
      </c>
      <c r="Q54" s="284">
        <f>+FACTURA!AG54</f>
        <v>0</v>
      </c>
      <c r="R54" s="284">
        <f>+FACTURA!AH54</f>
        <v>0</v>
      </c>
      <c r="S54" s="284">
        <f>+FACTURA!AE54</f>
        <v>0</v>
      </c>
      <c r="T54" s="284">
        <v>0</v>
      </c>
      <c r="U54" s="284">
        <v>0</v>
      </c>
      <c r="V54" s="284">
        <v>0</v>
      </c>
      <c r="W54" s="480">
        <v>0.14000000000000001</v>
      </c>
      <c r="X54" s="284">
        <f t="shared" si="2"/>
        <v>370.58</v>
      </c>
      <c r="Y54" s="284">
        <f t="shared" si="3"/>
        <v>2423.8000000000002</v>
      </c>
    </row>
    <row r="55" spans="1:25" ht="15">
      <c r="A55" s="447" t="s">
        <v>593</v>
      </c>
      <c r="B55" s="65" t="b">
        <f t="shared" si="0"/>
        <v>1</v>
      </c>
      <c r="C55" s="479" t="s">
        <v>612</v>
      </c>
      <c r="D55" s="447" t="s">
        <v>593</v>
      </c>
      <c r="E55" s="480">
        <v>732.85</v>
      </c>
      <c r="F55" s="480">
        <v>122.14</v>
      </c>
      <c r="G55" s="480">
        <f>+FACTURA!AA55</f>
        <v>0</v>
      </c>
      <c r="H55" s="284">
        <f>+FACTURA!Z55</f>
        <v>0</v>
      </c>
      <c r="I55" s="284">
        <f t="shared" si="1"/>
        <v>854.99</v>
      </c>
      <c r="J55" s="481">
        <v>-38.47</v>
      </c>
      <c r="K55" s="480">
        <v>0</v>
      </c>
      <c r="L55" s="480">
        <v>21.83</v>
      </c>
      <c r="M55" s="284">
        <v>0</v>
      </c>
      <c r="N55" s="284">
        <v>0</v>
      </c>
      <c r="O55" s="284">
        <f>+FACTURA!AO55</f>
        <v>0</v>
      </c>
      <c r="P55" s="284">
        <f>+FACTURA!AL55</f>
        <v>0</v>
      </c>
      <c r="Q55" s="284">
        <f>+FACTURA!AG55</f>
        <v>0</v>
      </c>
      <c r="R55" s="284">
        <f>+FACTURA!AH55</f>
        <v>0</v>
      </c>
      <c r="S55" s="284">
        <f>+FACTURA!AE55</f>
        <v>0</v>
      </c>
      <c r="T55" s="284">
        <v>0</v>
      </c>
      <c r="U55" s="284">
        <v>0</v>
      </c>
      <c r="V55" s="284">
        <v>0</v>
      </c>
      <c r="W55" s="480">
        <v>0.03</v>
      </c>
      <c r="X55" s="284">
        <f t="shared" si="2"/>
        <v>-16.61</v>
      </c>
      <c r="Y55" s="284">
        <f t="shared" si="3"/>
        <v>871.6</v>
      </c>
    </row>
    <row r="56" spans="1:25" ht="15">
      <c r="A56" s="182" t="s">
        <v>542</v>
      </c>
      <c r="B56" s="65" t="b">
        <f t="shared" si="0"/>
        <v>1</v>
      </c>
      <c r="C56" s="276" t="s">
        <v>545</v>
      </c>
      <c r="D56" s="275" t="s">
        <v>550</v>
      </c>
      <c r="E56" s="469">
        <v>880.02</v>
      </c>
      <c r="F56" s="469">
        <v>146.66999999999999</v>
      </c>
      <c r="G56" s="480">
        <f>+FACTURA!AA56</f>
        <v>0</v>
      </c>
      <c r="H56" s="284">
        <f>+FACTURA!Z56</f>
        <v>3442.93</v>
      </c>
      <c r="I56" s="284">
        <f t="shared" si="1"/>
        <v>4469.62</v>
      </c>
      <c r="J56" s="469">
        <v>0</v>
      </c>
      <c r="K56" s="469">
        <v>699.32</v>
      </c>
      <c r="L56" s="469">
        <v>25.48</v>
      </c>
      <c r="M56" s="284">
        <v>0</v>
      </c>
      <c r="N56" s="284">
        <v>0</v>
      </c>
      <c r="O56" s="284">
        <f>+FACTURA!AO56</f>
        <v>0</v>
      </c>
      <c r="P56" s="284">
        <f>+FACTURA!AL56</f>
        <v>0</v>
      </c>
      <c r="Q56" s="284">
        <f>+FACTURA!AG56</f>
        <v>0</v>
      </c>
      <c r="R56" s="284">
        <f>+FACTURA!AH56</f>
        <v>0</v>
      </c>
      <c r="S56" s="284">
        <f>+FACTURA!AE56</f>
        <v>0</v>
      </c>
      <c r="T56" s="284">
        <v>0</v>
      </c>
      <c r="U56" s="284">
        <v>0</v>
      </c>
      <c r="V56" s="284">
        <v>0</v>
      </c>
      <c r="W56" s="480">
        <v>0.02</v>
      </c>
      <c r="X56" s="284">
        <f t="shared" si="2"/>
        <v>724.82</v>
      </c>
      <c r="Y56" s="284">
        <f t="shared" si="3"/>
        <v>3744.7999999999997</v>
      </c>
    </row>
    <row r="57" spans="1:25">
      <c r="A57" s="204" t="s">
        <v>300</v>
      </c>
      <c r="B57" s="65" t="b">
        <f t="shared" si="0"/>
        <v>1</v>
      </c>
      <c r="C57" s="276" t="s">
        <v>299</v>
      </c>
      <c r="D57" s="275" t="s">
        <v>300</v>
      </c>
      <c r="E57" s="469">
        <v>880.02</v>
      </c>
      <c r="F57" s="469">
        <v>146.66999999999999</v>
      </c>
      <c r="G57" s="480">
        <f>+FACTURA!AA57</f>
        <v>0</v>
      </c>
      <c r="H57" s="284">
        <f>+FACTURA!Z57</f>
        <v>6949.92</v>
      </c>
      <c r="I57" s="284">
        <f t="shared" si="1"/>
        <v>7976.6100000000006</v>
      </c>
      <c r="J57" s="469">
        <v>0</v>
      </c>
      <c r="K57" s="469">
        <v>1545.82</v>
      </c>
      <c r="L57" s="469">
        <v>25.48</v>
      </c>
      <c r="M57" s="284">
        <v>0</v>
      </c>
      <c r="N57" s="284">
        <v>0</v>
      </c>
      <c r="O57" s="284">
        <f>+FACTURA!AO57</f>
        <v>0</v>
      </c>
      <c r="P57" s="284">
        <f>+FACTURA!AL57</f>
        <v>0</v>
      </c>
      <c r="Q57" s="284">
        <f>+FACTURA!AG57</f>
        <v>33.049999999999997</v>
      </c>
      <c r="R57" s="284">
        <f>+FACTURA!AH57</f>
        <v>0</v>
      </c>
      <c r="S57" s="284">
        <f>+FACTURA!AE57</f>
        <v>0</v>
      </c>
      <c r="T57" s="65">
        <v>1124.43</v>
      </c>
      <c r="U57" s="284">
        <v>0</v>
      </c>
      <c r="V57" s="284">
        <v>0</v>
      </c>
      <c r="W57" s="480">
        <v>0.03</v>
      </c>
      <c r="X57" s="284">
        <f t="shared" si="2"/>
        <v>2728.81</v>
      </c>
      <c r="Y57" s="284">
        <f t="shared" si="3"/>
        <v>5247.8000000000011</v>
      </c>
    </row>
    <row r="58" spans="1:25">
      <c r="A58" s="204" t="s">
        <v>302</v>
      </c>
      <c r="B58" s="65" t="b">
        <f t="shared" si="0"/>
        <v>1</v>
      </c>
      <c r="C58" s="276" t="s">
        <v>301</v>
      </c>
      <c r="D58" s="275" t="s">
        <v>302</v>
      </c>
      <c r="E58" s="469">
        <v>880.02</v>
      </c>
      <c r="F58" s="469">
        <v>146.66999999999999</v>
      </c>
      <c r="G58" s="480">
        <f>+FACTURA!AA58</f>
        <v>0</v>
      </c>
      <c r="H58" s="284">
        <f>+FACTURA!Z58</f>
        <v>0</v>
      </c>
      <c r="I58" s="284">
        <f t="shared" si="1"/>
        <v>1026.69</v>
      </c>
      <c r="J58" s="470">
        <v>-18.41</v>
      </c>
      <c r="K58" s="469">
        <v>0</v>
      </c>
      <c r="L58" s="469">
        <v>25.48</v>
      </c>
      <c r="M58" s="284">
        <v>0</v>
      </c>
      <c r="N58" s="284">
        <v>0</v>
      </c>
      <c r="O58" s="284">
        <f>+FACTURA!AO58</f>
        <v>529</v>
      </c>
      <c r="P58" s="284">
        <f>+FACTURA!AL58</f>
        <v>0</v>
      </c>
      <c r="Q58" s="284">
        <f>+FACTURA!AG58</f>
        <v>54.05</v>
      </c>
      <c r="R58" s="284">
        <f>+FACTURA!AH58</f>
        <v>0</v>
      </c>
      <c r="S58" s="284">
        <f>+FACTURA!AE58</f>
        <v>0</v>
      </c>
      <c r="T58" s="284">
        <v>0</v>
      </c>
      <c r="U58" s="284">
        <v>0</v>
      </c>
      <c r="V58" s="284">
        <v>0</v>
      </c>
      <c r="W58" s="481">
        <v>-0.03</v>
      </c>
      <c r="X58" s="284">
        <f t="shared" si="2"/>
        <v>590.09</v>
      </c>
      <c r="Y58" s="284">
        <f t="shared" si="3"/>
        <v>436.6</v>
      </c>
    </row>
    <row r="59" spans="1:25">
      <c r="A59" s="204" t="s">
        <v>304</v>
      </c>
      <c r="B59" s="65" t="b">
        <f t="shared" si="0"/>
        <v>1</v>
      </c>
      <c r="C59" s="276" t="s">
        <v>303</v>
      </c>
      <c r="D59" s="275" t="s">
        <v>304</v>
      </c>
      <c r="E59" s="469">
        <v>1299.78</v>
      </c>
      <c r="F59" s="469">
        <v>216.63</v>
      </c>
      <c r="G59" s="480">
        <f>+FACTURA!AA59</f>
        <v>0</v>
      </c>
      <c r="H59" s="284">
        <f>+FACTURA!Z59</f>
        <v>0</v>
      </c>
      <c r="I59" s="284">
        <f t="shared" si="1"/>
        <v>1516.4099999999999</v>
      </c>
      <c r="J59" s="469">
        <v>0</v>
      </c>
      <c r="K59" s="469">
        <v>58.05</v>
      </c>
      <c r="L59" s="469">
        <v>37.69</v>
      </c>
      <c r="M59" s="284">
        <v>0</v>
      </c>
      <c r="N59" s="284">
        <v>0</v>
      </c>
      <c r="O59" s="284">
        <f>+FACTURA!AO59</f>
        <v>0</v>
      </c>
      <c r="P59" s="284">
        <f>+FACTURA!AL59</f>
        <v>0</v>
      </c>
      <c r="Q59" s="284">
        <f>+FACTURA!AG59</f>
        <v>0</v>
      </c>
      <c r="R59" s="284">
        <f>+FACTURA!AH59</f>
        <v>0</v>
      </c>
      <c r="S59" s="284">
        <f>+FACTURA!AE59</f>
        <v>0</v>
      </c>
      <c r="T59" s="284">
        <v>0</v>
      </c>
      <c r="U59" s="284">
        <v>0</v>
      </c>
      <c r="V59" s="284">
        <v>0</v>
      </c>
      <c r="W59" s="480">
        <v>7.0000000000000007E-2</v>
      </c>
      <c r="X59" s="284">
        <f t="shared" si="2"/>
        <v>95.809999999999988</v>
      </c>
      <c r="Y59" s="284">
        <f t="shared" si="3"/>
        <v>1420.6</v>
      </c>
    </row>
    <row r="60" spans="1:25">
      <c r="A60" s="204" t="s">
        <v>306</v>
      </c>
      <c r="B60" s="65" t="b">
        <f t="shared" si="0"/>
        <v>1</v>
      </c>
      <c r="C60" s="276" t="s">
        <v>305</v>
      </c>
      <c r="D60" s="275" t="s">
        <v>306</v>
      </c>
      <c r="E60" s="469">
        <v>999.66</v>
      </c>
      <c r="F60" s="469">
        <v>166.61</v>
      </c>
      <c r="G60" s="480">
        <f>+FACTURA!AA60</f>
        <v>0</v>
      </c>
      <c r="H60" s="284">
        <f>+FACTURA!Z60</f>
        <v>831.67</v>
      </c>
      <c r="I60" s="284">
        <f t="shared" si="1"/>
        <v>1997.94</v>
      </c>
      <c r="J60" s="469">
        <v>0</v>
      </c>
      <c r="K60" s="469">
        <v>184.22</v>
      </c>
      <c r="L60" s="469">
        <v>28.95</v>
      </c>
      <c r="M60" s="284">
        <v>0</v>
      </c>
      <c r="N60" s="284">
        <v>0</v>
      </c>
      <c r="O60" s="284">
        <f>+FACTURA!AO60</f>
        <v>0</v>
      </c>
      <c r="P60" s="284">
        <f>+FACTURA!AL60</f>
        <v>0</v>
      </c>
      <c r="Q60" s="284">
        <f>+FACTURA!AG60</f>
        <v>0</v>
      </c>
      <c r="R60" s="284">
        <f>+FACTURA!AH60</f>
        <v>0</v>
      </c>
      <c r="S60" s="284">
        <f>+FACTURA!AE60</f>
        <v>200</v>
      </c>
      <c r="T60" s="284">
        <v>0</v>
      </c>
      <c r="U60" s="284">
        <v>0</v>
      </c>
      <c r="V60" s="284">
        <v>0</v>
      </c>
      <c r="W60" s="480">
        <v>0.17</v>
      </c>
      <c r="X60" s="284">
        <f t="shared" si="2"/>
        <v>413.34</v>
      </c>
      <c r="Y60" s="284">
        <f t="shared" si="3"/>
        <v>1584.6000000000001</v>
      </c>
    </row>
    <row r="61" spans="1:25">
      <c r="A61" s="204" t="s">
        <v>308</v>
      </c>
      <c r="B61" s="65" t="b">
        <f t="shared" si="0"/>
        <v>1</v>
      </c>
      <c r="C61" s="276" t="s">
        <v>307</v>
      </c>
      <c r="D61" s="275" t="s">
        <v>308</v>
      </c>
      <c r="E61" s="469">
        <v>999.66</v>
      </c>
      <c r="F61" s="469">
        <v>166.61</v>
      </c>
      <c r="G61" s="480">
        <f>+FACTURA!AA61</f>
        <v>0</v>
      </c>
      <c r="H61" s="284">
        <f>+FACTURA!Z61</f>
        <v>133.88999999999999</v>
      </c>
      <c r="I61" s="284">
        <f t="shared" si="1"/>
        <v>1300.1599999999999</v>
      </c>
      <c r="J61" s="469">
        <v>0</v>
      </c>
      <c r="K61" s="469">
        <v>25.06</v>
      </c>
      <c r="L61" s="469">
        <v>28.99</v>
      </c>
      <c r="M61" s="284">
        <v>0</v>
      </c>
      <c r="N61" s="284">
        <v>0</v>
      </c>
      <c r="O61" s="284">
        <f>+FACTURA!AO61</f>
        <v>0</v>
      </c>
      <c r="P61" s="284">
        <f>+FACTURA!AL61</f>
        <v>0</v>
      </c>
      <c r="Q61" s="284">
        <f>+FACTURA!AG61</f>
        <v>0</v>
      </c>
      <c r="R61" s="284">
        <f>+FACTURA!AH61</f>
        <v>0</v>
      </c>
      <c r="S61" s="284">
        <f>+FACTURA!AE61</f>
        <v>0</v>
      </c>
      <c r="T61" s="284">
        <v>0</v>
      </c>
      <c r="U61" s="284">
        <v>0</v>
      </c>
      <c r="V61" s="284">
        <v>0</v>
      </c>
      <c r="W61" s="481">
        <v>-0.09</v>
      </c>
      <c r="X61" s="284">
        <f t="shared" si="2"/>
        <v>53.959999999999994</v>
      </c>
      <c r="Y61" s="284">
        <f t="shared" si="3"/>
        <v>1246.1999999999998</v>
      </c>
    </row>
    <row r="62" spans="1:25">
      <c r="A62" s="204" t="s">
        <v>310</v>
      </c>
      <c r="B62" s="65" t="b">
        <f t="shared" si="0"/>
        <v>1</v>
      </c>
      <c r="C62" s="276" t="s">
        <v>309</v>
      </c>
      <c r="D62" s="275" t="s">
        <v>310</v>
      </c>
      <c r="E62" s="469">
        <v>880.02</v>
      </c>
      <c r="F62" s="469">
        <v>146.66999999999999</v>
      </c>
      <c r="G62" s="480">
        <f>+FACTURA!AA62</f>
        <v>0</v>
      </c>
      <c r="H62" s="284">
        <f>+FACTURA!Z62</f>
        <v>0</v>
      </c>
      <c r="I62" s="284">
        <f t="shared" si="1"/>
        <v>1026.69</v>
      </c>
      <c r="J62" s="470">
        <v>-18.41</v>
      </c>
      <c r="K62" s="469">
        <v>0</v>
      </c>
      <c r="L62" s="469">
        <v>25.63</v>
      </c>
      <c r="M62" s="284">
        <v>0</v>
      </c>
      <c r="N62" s="284">
        <v>0</v>
      </c>
      <c r="O62" s="284">
        <f>+FACTURA!AO62</f>
        <v>0</v>
      </c>
      <c r="P62" s="284">
        <f>+FACTURA!AL62</f>
        <v>0</v>
      </c>
      <c r="Q62" s="284">
        <f>+FACTURA!AG62</f>
        <v>40.049999999999997</v>
      </c>
      <c r="R62" s="284">
        <f>+FACTURA!AH62</f>
        <v>0</v>
      </c>
      <c r="S62" s="284">
        <f>+FACTURA!AE62</f>
        <v>0</v>
      </c>
      <c r="T62" s="284">
        <v>0</v>
      </c>
      <c r="U62" s="284">
        <v>0</v>
      </c>
      <c r="V62" s="284">
        <v>0</v>
      </c>
      <c r="W62" s="480">
        <v>0.02</v>
      </c>
      <c r="X62" s="284">
        <f t="shared" si="2"/>
        <v>47.29</v>
      </c>
      <c r="Y62" s="284">
        <f t="shared" si="3"/>
        <v>979.40000000000009</v>
      </c>
    </row>
    <row r="63" spans="1:25">
      <c r="A63" s="204" t="s">
        <v>312</v>
      </c>
      <c r="B63" s="65" t="b">
        <f t="shared" si="0"/>
        <v>1</v>
      </c>
      <c r="C63" s="276" t="s">
        <v>311</v>
      </c>
      <c r="D63" s="275" t="s">
        <v>312</v>
      </c>
      <c r="E63" s="469">
        <v>1285.74</v>
      </c>
      <c r="F63" s="469">
        <v>214.29</v>
      </c>
      <c r="G63" s="480">
        <f>+FACTURA!AA63</f>
        <v>0</v>
      </c>
      <c r="H63" s="284">
        <f>+FACTURA!Z63</f>
        <v>0</v>
      </c>
      <c r="I63" s="284">
        <f t="shared" si="1"/>
        <v>1500.03</v>
      </c>
      <c r="J63" s="469">
        <v>0</v>
      </c>
      <c r="K63" s="469">
        <v>56.27</v>
      </c>
      <c r="L63" s="469">
        <v>37.28</v>
      </c>
      <c r="M63" s="284">
        <v>0</v>
      </c>
      <c r="N63" s="284">
        <v>0</v>
      </c>
      <c r="O63" s="284">
        <f>+FACTURA!AO63</f>
        <v>0</v>
      </c>
      <c r="P63" s="284">
        <f>+FACTURA!AL63</f>
        <v>0</v>
      </c>
      <c r="Q63" s="284">
        <f>+FACTURA!AG63</f>
        <v>54.05</v>
      </c>
      <c r="R63" s="284">
        <f>+FACTURA!AH63</f>
        <v>0</v>
      </c>
      <c r="S63" s="284">
        <f>+FACTURA!AE63</f>
        <v>0</v>
      </c>
      <c r="T63" s="284">
        <v>0</v>
      </c>
      <c r="U63" s="284">
        <v>0</v>
      </c>
      <c r="V63" s="284">
        <v>0</v>
      </c>
      <c r="W63" s="480">
        <v>0.03</v>
      </c>
      <c r="X63" s="284">
        <f t="shared" si="2"/>
        <v>147.63000000000002</v>
      </c>
      <c r="Y63" s="284">
        <f t="shared" si="3"/>
        <v>1352.3999999999999</v>
      </c>
    </row>
    <row r="64" spans="1:25">
      <c r="A64" s="204" t="s">
        <v>314</v>
      </c>
      <c r="B64" s="65" t="b">
        <f t="shared" si="0"/>
        <v>1</v>
      </c>
      <c r="C64" s="276" t="s">
        <v>313</v>
      </c>
      <c r="D64" s="275" t="s">
        <v>314</v>
      </c>
      <c r="E64" s="469">
        <v>1300.02</v>
      </c>
      <c r="F64" s="469">
        <v>216.67</v>
      </c>
      <c r="G64" s="480">
        <f>+FACTURA!AA64</f>
        <v>0</v>
      </c>
      <c r="H64" s="284">
        <f>+FACTURA!Z64</f>
        <v>600</v>
      </c>
      <c r="I64" s="284">
        <f t="shared" si="1"/>
        <v>2116.69</v>
      </c>
      <c r="J64" s="469">
        <v>0</v>
      </c>
      <c r="K64" s="469">
        <v>205.5</v>
      </c>
      <c r="L64" s="469">
        <v>37.700000000000003</v>
      </c>
      <c r="M64" s="284">
        <v>0</v>
      </c>
      <c r="N64" s="284">
        <v>0</v>
      </c>
      <c r="O64" s="284">
        <f>+FACTURA!AO64</f>
        <v>412.6</v>
      </c>
      <c r="P64" s="284">
        <f>+FACTURA!AL64</f>
        <v>0</v>
      </c>
      <c r="Q64" s="284">
        <f>+FACTURA!AG64</f>
        <v>0</v>
      </c>
      <c r="R64" s="284">
        <f>+FACTURA!AH64</f>
        <v>0</v>
      </c>
      <c r="S64" s="284">
        <f>+FACTURA!AE64</f>
        <v>0</v>
      </c>
      <c r="T64" s="284">
        <v>0</v>
      </c>
      <c r="U64" s="284">
        <v>0</v>
      </c>
      <c r="V64" s="284">
        <v>0</v>
      </c>
      <c r="W64" s="481">
        <v>-0.11</v>
      </c>
      <c r="X64" s="284">
        <f t="shared" si="2"/>
        <v>655.68999999999994</v>
      </c>
      <c r="Y64" s="284">
        <f t="shared" si="3"/>
        <v>1461</v>
      </c>
    </row>
    <row r="65" spans="1:26">
      <c r="A65" s="204" t="s">
        <v>316</v>
      </c>
      <c r="B65" s="65" t="b">
        <f t="shared" si="0"/>
        <v>1</v>
      </c>
      <c r="C65" s="276" t="s">
        <v>315</v>
      </c>
      <c r="D65" s="275" t="s">
        <v>316</v>
      </c>
      <c r="E65" s="469">
        <v>880.02</v>
      </c>
      <c r="F65" s="469">
        <v>146.66999999999999</v>
      </c>
      <c r="G65" s="480">
        <f>+FACTURA!AA65</f>
        <v>0</v>
      </c>
      <c r="H65" s="284">
        <f>+FACTURA!Z65</f>
        <v>13211.64</v>
      </c>
      <c r="I65" s="284">
        <f t="shared" si="1"/>
        <v>14238.33</v>
      </c>
      <c r="J65" s="469">
        <v>0</v>
      </c>
      <c r="K65" s="469">
        <v>3424.34</v>
      </c>
      <c r="L65" s="469">
        <v>25.48</v>
      </c>
      <c r="M65" s="284">
        <v>0</v>
      </c>
      <c r="N65" s="284">
        <v>0</v>
      </c>
      <c r="O65" s="284">
        <f>+FACTURA!AO65</f>
        <v>0</v>
      </c>
      <c r="P65" s="284">
        <f>+FACTURA!AL65</f>
        <v>0</v>
      </c>
      <c r="Q65" s="284">
        <f>+FACTURA!AG65</f>
        <v>33.049999999999997</v>
      </c>
      <c r="R65" s="284">
        <f>+FACTURA!AH65</f>
        <v>0</v>
      </c>
      <c r="S65" s="284">
        <f>+FACTURA!AE65</f>
        <v>312.5</v>
      </c>
      <c r="T65" s="284">
        <v>0</v>
      </c>
      <c r="U65" s="284">
        <v>0</v>
      </c>
      <c r="V65" s="284">
        <v>0</v>
      </c>
      <c r="W65" s="481">
        <v>-0.04</v>
      </c>
      <c r="X65" s="284">
        <f t="shared" si="2"/>
        <v>3795.3300000000004</v>
      </c>
      <c r="Y65" s="284">
        <f t="shared" si="3"/>
        <v>10443</v>
      </c>
    </row>
    <row r="66" spans="1:26">
      <c r="A66" s="204" t="s">
        <v>318</v>
      </c>
      <c r="B66" s="65" t="b">
        <f t="shared" si="0"/>
        <v>1</v>
      </c>
      <c r="C66" s="276" t="s">
        <v>317</v>
      </c>
      <c r="D66" s="275" t="s">
        <v>318</v>
      </c>
      <c r="E66" s="469">
        <v>799.98</v>
      </c>
      <c r="F66" s="469">
        <v>133.33000000000001</v>
      </c>
      <c r="G66" s="480">
        <f>+FACTURA!AA66</f>
        <v>0</v>
      </c>
      <c r="H66" s="284">
        <f>+FACTURA!Z66</f>
        <v>1620</v>
      </c>
      <c r="I66" s="284">
        <f t="shared" si="1"/>
        <v>2553.31</v>
      </c>
      <c r="J66" s="469">
        <v>0</v>
      </c>
      <c r="K66" s="469">
        <v>290</v>
      </c>
      <c r="L66" s="469">
        <v>23.17</v>
      </c>
      <c r="M66" s="284">
        <v>0</v>
      </c>
      <c r="N66" s="284">
        <v>0</v>
      </c>
      <c r="O66" s="284">
        <f>+FACTURA!AO66</f>
        <v>0</v>
      </c>
      <c r="P66" s="284">
        <f>+FACTURA!AL66</f>
        <v>0</v>
      </c>
      <c r="Q66" s="284">
        <f>+FACTURA!AG66</f>
        <v>0</v>
      </c>
      <c r="R66" s="284">
        <f>+FACTURA!AH66</f>
        <v>0</v>
      </c>
      <c r="S66" s="284">
        <f>+FACTURA!AE66</f>
        <v>200</v>
      </c>
      <c r="T66" s="284">
        <v>0</v>
      </c>
      <c r="U66" s="284">
        <v>0</v>
      </c>
      <c r="V66" s="284">
        <v>0</v>
      </c>
      <c r="W66" s="480">
        <v>0.14000000000000001</v>
      </c>
      <c r="X66" s="284">
        <f t="shared" si="2"/>
        <v>513.31000000000006</v>
      </c>
      <c r="Y66" s="284">
        <f t="shared" si="3"/>
        <v>2040</v>
      </c>
    </row>
    <row r="67" spans="1:26">
      <c r="A67" s="204" t="s">
        <v>321</v>
      </c>
      <c r="B67" s="65" t="b">
        <f t="shared" si="0"/>
        <v>1</v>
      </c>
      <c r="C67" s="276" t="s">
        <v>320</v>
      </c>
      <c r="D67" s="471" t="s">
        <v>321</v>
      </c>
      <c r="E67" s="469">
        <v>880.02</v>
      </c>
      <c r="F67" s="469">
        <v>146.66999999999999</v>
      </c>
      <c r="G67" s="480">
        <f>+FACTURA!AA67</f>
        <v>0</v>
      </c>
      <c r="H67" s="284">
        <f>+FACTURA!Z67</f>
        <v>0</v>
      </c>
      <c r="I67" s="284">
        <f t="shared" si="1"/>
        <v>1026.69</v>
      </c>
      <c r="J67" s="470">
        <v>-18.41</v>
      </c>
      <c r="K67" s="469">
        <v>0</v>
      </c>
      <c r="L67" s="469">
        <v>25.53</v>
      </c>
      <c r="M67" s="284">
        <v>0</v>
      </c>
      <c r="N67" s="284">
        <v>0</v>
      </c>
      <c r="O67" s="284">
        <f>+FACTURA!AO67</f>
        <v>586</v>
      </c>
      <c r="P67" s="284">
        <f>+FACTURA!AL67</f>
        <v>0</v>
      </c>
      <c r="Q67" s="284">
        <f>+FACTURA!AG67</f>
        <v>33.049999999999997</v>
      </c>
      <c r="R67" s="284">
        <f>+FACTURA!AH67</f>
        <v>0</v>
      </c>
      <c r="S67" s="284">
        <f>+FACTURA!AE67</f>
        <v>200</v>
      </c>
      <c r="T67" s="284">
        <v>0</v>
      </c>
      <c r="U67" s="468">
        <v>152.49</v>
      </c>
      <c r="V67" s="284">
        <v>0</v>
      </c>
      <c r="W67" s="480">
        <v>0.03</v>
      </c>
      <c r="X67" s="284">
        <f t="shared" si="2"/>
        <v>978.68999999999994</v>
      </c>
      <c r="Y67" s="284">
        <f t="shared" si="3"/>
        <v>48.000000000000114</v>
      </c>
    </row>
    <row r="68" spans="1:26">
      <c r="A68" s="204" t="s">
        <v>322</v>
      </c>
      <c r="B68" s="65" t="b">
        <f t="shared" si="0"/>
        <v>1</v>
      </c>
      <c r="C68" s="276" t="s">
        <v>65</v>
      </c>
      <c r="D68" s="275" t="s">
        <v>322</v>
      </c>
      <c r="E68" s="469">
        <v>4000.02</v>
      </c>
      <c r="F68" s="469">
        <v>666.67</v>
      </c>
      <c r="G68" s="480">
        <f>+FACTURA!AA68</f>
        <v>0</v>
      </c>
      <c r="H68" s="284">
        <f>+FACTURA!Z68</f>
        <v>840.67</v>
      </c>
      <c r="I68" s="284">
        <f t="shared" si="1"/>
        <v>5507.36</v>
      </c>
      <c r="J68" s="469">
        <v>0</v>
      </c>
      <c r="K68" s="469">
        <v>936.64</v>
      </c>
      <c r="L68" s="469">
        <v>128.82</v>
      </c>
      <c r="M68" s="284">
        <v>0</v>
      </c>
      <c r="N68" s="284">
        <v>0</v>
      </c>
      <c r="O68" s="284">
        <f>+FACTURA!AO68</f>
        <v>0</v>
      </c>
      <c r="P68" s="284">
        <f>+FACTURA!AL68</f>
        <v>0</v>
      </c>
      <c r="Q68" s="284">
        <f>+FACTURA!AG68</f>
        <v>0</v>
      </c>
      <c r="R68" s="284">
        <f>+FACTURA!AH68</f>
        <v>0</v>
      </c>
      <c r="S68" s="284">
        <f>+FACTURA!AE68</f>
        <v>0</v>
      </c>
      <c r="T68" s="284">
        <v>0</v>
      </c>
      <c r="U68" s="284">
        <v>0</v>
      </c>
      <c r="V68" s="284">
        <v>0</v>
      </c>
      <c r="W68" s="481">
        <v>-0.1</v>
      </c>
      <c r="X68" s="284">
        <f t="shared" si="2"/>
        <v>1065.3600000000001</v>
      </c>
      <c r="Y68" s="284">
        <f t="shared" si="3"/>
        <v>4442</v>
      </c>
    </row>
    <row r="69" spans="1:26">
      <c r="A69" s="204" t="s">
        <v>324</v>
      </c>
      <c r="B69" s="65" t="b">
        <f t="shared" si="0"/>
        <v>1</v>
      </c>
      <c r="C69" s="276" t="s">
        <v>323</v>
      </c>
      <c r="D69" s="275" t="s">
        <v>324</v>
      </c>
      <c r="E69" s="469">
        <v>880.02</v>
      </c>
      <c r="F69" s="469">
        <v>146.66999999999999</v>
      </c>
      <c r="G69" s="480">
        <f>+FACTURA!AA69</f>
        <v>0</v>
      </c>
      <c r="H69" s="284">
        <f>+FACTURA!Z69</f>
        <v>21595.87</v>
      </c>
      <c r="I69" s="284">
        <f t="shared" si="1"/>
        <v>22622.559999999998</v>
      </c>
      <c r="J69" s="469">
        <v>0</v>
      </c>
      <c r="K69" s="469">
        <v>6172.91</v>
      </c>
      <c r="L69" s="469">
        <v>25.48</v>
      </c>
      <c r="M69" s="284">
        <v>0</v>
      </c>
      <c r="N69" s="284">
        <v>0</v>
      </c>
      <c r="O69" s="284">
        <f>+FACTURA!AO69</f>
        <v>229.15</v>
      </c>
      <c r="P69" s="284">
        <f>+FACTURA!AL69</f>
        <v>0</v>
      </c>
      <c r="Q69" s="284">
        <f>+FACTURA!AG69</f>
        <v>33.049999999999997</v>
      </c>
      <c r="R69" s="284">
        <f>+FACTURA!AH69</f>
        <v>0</v>
      </c>
      <c r="S69" s="284">
        <f>+FACTURA!AE69</f>
        <v>0</v>
      </c>
      <c r="T69" s="284">
        <v>0</v>
      </c>
      <c r="U69" s="284">
        <v>0</v>
      </c>
      <c r="V69" s="284">
        <v>0</v>
      </c>
      <c r="W69" s="481">
        <v>-0.03</v>
      </c>
      <c r="X69" s="284">
        <f t="shared" si="2"/>
        <v>6460.5599999999995</v>
      </c>
      <c r="Y69" s="284">
        <f t="shared" si="3"/>
        <v>16161.999999999998</v>
      </c>
    </row>
    <row r="70" spans="1:26">
      <c r="A70" s="204" t="s">
        <v>326</v>
      </c>
      <c r="B70" s="65" t="b">
        <f t="shared" si="0"/>
        <v>1</v>
      </c>
      <c r="C70" s="276" t="s">
        <v>325</v>
      </c>
      <c r="D70" s="275" t="s">
        <v>326</v>
      </c>
      <c r="E70" s="469">
        <v>799.98</v>
      </c>
      <c r="F70" s="469">
        <v>133.33000000000001</v>
      </c>
      <c r="G70" s="480">
        <f>+FACTURA!AA70</f>
        <v>0</v>
      </c>
      <c r="H70" s="284">
        <f>+FACTURA!Z70</f>
        <v>1770</v>
      </c>
      <c r="I70" s="284">
        <f t="shared" si="1"/>
        <v>2703.31</v>
      </c>
      <c r="J70" s="469">
        <v>0</v>
      </c>
      <c r="K70" s="469">
        <v>322.04000000000002</v>
      </c>
      <c r="L70" s="469">
        <v>23.17</v>
      </c>
      <c r="M70" s="284">
        <v>0</v>
      </c>
      <c r="N70" s="284">
        <v>0</v>
      </c>
      <c r="O70" s="284">
        <f>+FACTURA!AO70</f>
        <v>0</v>
      </c>
      <c r="P70" s="284">
        <f>+FACTURA!AL70</f>
        <v>0</v>
      </c>
      <c r="Q70" s="284">
        <f>+FACTURA!AG70</f>
        <v>0</v>
      </c>
      <c r="R70" s="284">
        <f>+FACTURA!AH70</f>
        <v>0</v>
      </c>
      <c r="S70" s="284">
        <f>+FACTURA!AE70</f>
        <v>200</v>
      </c>
      <c r="T70" s="284">
        <v>0</v>
      </c>
      <c r="U70" s="284">
        <v>0</v>
      </c>
      <c r="V70" s="284">
        <v>0</v>
      </c>
      <c r="W70" s="480">
        <v>0.1</v>
      </c>
      <c r="X70" s="284">
        <f t="shared" si="2"/>
        <v>545.31000000000006</v>
      </c>
      <c r="Y70" s="284">
        <f t="shared" si="3"/>
        <v>2158</v>
      </c>
    </row>
    <row r="71" spans="1:26" ht="15">
      <c r="A71" s="182" t="s">
        <v>504</v>
      </c>
      <c r="B71" s="65" t="b">
        <f t="shared" si="0"/>
        <v>1</v>
      </c>
      <c r="C71" s="276" t="s">
        <v>509</v>
      </c>
      <c r="D71" s="275" t="s">
        <v>518</v>
      </c>
      <c r="E71" s="469">
        <v>999.66</v>
      </c>
      <c r="F71" s="469">
        <v>166.61</v>
      </c>
      <c r="G71" s="480">
        <f>+FACTURA!AA71</f>
        <v>0</v>
      </c>
      <c r="H71" s="284">
        <f>+FACTURA!Z71</f>
        <v>1983.27</v>
      </c>
      <c r="I71" s="284">
        <f t="shared" si="1"/>
        <v>3149.54</v>
      </c>
      <c r="J71" s="469">
        <v>0</v>
      </c>
      <c r="K71" s="469">
        <v>417.35</v>
      </c>
      <c r="L71" s="469">
        <v>29.72</v>
      </c>
      <c r="M71" s="284">
        <v>0</v>
      </c>
      <c r="N71" s="284">
        <v>0</v>
      </c>
      <c r="O71" s="284">
        <f>+FACTURA!AO71</f>
        <v>0</v>
      </c>
      <c r="P71" s="284">
        <f>+FACTURA!AL71</f>
        <v>0</v>
      </c>
      <c r="Q71" s="284">
        <f>+FACTURA!AG71</f>
        <v>0</v>
      </c>
      <c r="R71" s="284">
        <f>+FACTURA!AH71</f>
        <v>0</v>
      </c>
      <c r="S71" s="284">
        <f>+FACTURA!AE71</f>
        <v>0</v>
      </c>
      <c r="T71" s="284">
        <v>0</v>
      </c>
      <c r="U71" s="284">
        <v>0</v>
      </c>
      <c r="V71" s="284">
        <v>0</v>
      </c>
      <c r="W71" s="481">
        <v>-0.13</v>
      </c>
      <c r="X71" s="284">
        <f t="shared" si="2"/>
        <v>446.94000000000005</v>
      </c>
      <c r="Y71" s="284">
        <f t="shared" si="3"/>
        <v>2702.6</v>
      </c>
    </row>
    <row r="72" spans="1:26">
      <c r="A72" s="226" t="s">
        <v>517</v>
      </c>
      <c r="B72" s="65" t="b">
        <f t="shared" si="0"/>
        <v>1</v>
      </c>
      <c r="C72" s="276" t="s">
        <v>327</v>
      </c>
      <c r="D72" s="275" t="s">
        <v>517</v>
      </c>
      <c r="E72" s="469">
        <v>880.02</v>
      </c>
      <c r="F72" s="469">
        <v>146.66999999999999</v>
      </c>
      <c r="G72" s="480">
        <f>+FACTURA!AA72</f>
        <v>0</v>
      </c>
      <c r="H72" s="284">
        <f>+FACTURA!Z72</f>
        <v>18309.810000000001</v>
      </c>
      <c r="I72" s="284">
        <f t="shared" si="1"/>
        <v>19336.5</v>
      </c>
      <c r="J72" s="469">
        <v>0</v>
      </c>
      <c r="K72" s="469">
        <v>5055.6499999999996</v>
      </c>
      <c r="L72" s="469">
        <v>25.48</v>
      </c>
      <c r="M72" s="284">
        <v>0</v>
      </c>
      <c r="N72" s="284">
        <v>0</v>
      </c>
      <c r="O72" s="284">
        <f>+FACTURA!AO72</f>
        <v>0</v>
      </c>
      <c r="P72" s="284">
        <f>+FACTURA!AL72</f>
        <v>0</v>
      </c>
      <c r="Q72" s="284">
        <f>+FACTURA!AG72</f>
        <v>0</v>
      </c>
      <c r="R72" s="284">
        <f>+FACTURA!AH72</f>
        <v>0</v>
      </c>
      <c r="S72" s="284">
        <f>+FACTURA!AE72</f>
        <v>200</v>
      </c>
      <c r="T72" s="284">
        <v>0</v>
      </c>
      <c r="U72" s="284">
        <v>0</v>
      </c>
      <c r="V72" s="284">
        <v>0</v>
      </c>
      <c r="W72" s="481">
        <v>-0.03</v>
      </c>
      <c r="X72" s="284">
        <f t="shared" si="2"/>
        <v>5281.0999999999995</v>
      </c>
      <c r="Y72" s="284">
        <f t="shared" si="3"/>
        <v>14055.400000000001</v>
      </c>
    </row>
    <row r="73" spans="1:26">
      <c r="A73" s="204"/>
      <c r="C73" s="287" t="s">
        <v>331</v>
      </c>
      <c r="D73" s="281"/>
      <c r="E73" s="281" t="s">
        <v>455</v>
      </c>
      <c r="F73" s="281" t="s">
        <v>455</v>
      </c>
      <c r="G73" s="281" t="s">
        <v>455</v>
      </c>
      <c r="H73" s="281" t="s">
        <v>455</v>
      </c>
      <c r="I73" s="281" t="s">
        <v>455</v>
      </c>
      <c r="J73" s="281" t="s">
        <v>455</v>
      </c>
      <c r="K73" s="281" t="s">
        <v>455</v>
      </c>
      <c r="L73" s="281" t="s">
        <v>455</v>
      </c>
      <c r="M73" s="281" t="s">
        <v>455</v>
      </c>
      <c r="N73" s="281" t="s">
        <v>455</v>
      </c>
      <c r="O73" s="281" t="s">
        <v>455</v>
      </c>
      <c r="P73" s="281" t="s">
        <v>455</v>
      </c>
      <c r="Q73" s="281" t="s">
        <v>455</v>
      </c>
      <c r="R73" s="281" t="s">
        <v>455</v>
      </c>
      <c r="S73" s="281" t="s">
        <v>455</v>
      </c>
      <c r="T73" s="281" t="s">
        <v>455</v>
      </c>
      <c r="U73" s="281" t="s">
        <v>455</v>
      </c>
      <c r="V73" s="281" t="s">
        <v>455</v>
      </c>
      <c r="W73" s="281" t="s">
        <v>455</v>
      </c>
      <c r="X73" s="281" t="s">
        <v>455</v>
      </c>
      <c r="Y73" s="281" t="s">
        <v>455</v>
      </c>
    </row>
    <row r="74" spans="1:26" ht="15">
      <c r="A74" s="207"/>
      <c r="C74" s="274"/>
      <c r="D74" s="274"/>
      <c r="E74" s="289">
        <f t="shared" ref="E74:Y74" si="4">SUM(E11:E73)</f>
        <v>73709.53999999995</v>
      </c>
      <c r="F74" s="289">
        <f t="shared" si="4"/>
        <v>12284.920000000004</v>
      </c>
      <c r="G74" s="289">
        <f t="shared" si="4"/>
        <v>0</v>
      </c>
      <c r="H74" s="289">
        <f t="shared" si="4"/>
        <v>176734.94</v>
      </c>
      <c r="I74" s="289">
        <f t="shared" si="4"/>
        <v>262729.40000000002</v>
      </c>
      <c r="J74" s="289">
        <f t="shared" si="4"/>
        <v>-216.62999999999997</v>
      </c>
      <c r="K74" s="289">
        <f t="shared" si="4"/>
        <v>47055.719999999994</v>
      </c>
      <c r="L74" s="289">
        <f t="shared" si="4"/>
        <v>2206.4700000000003</v>
      </c>
      <c r="M74" s="289">
        <f t="shared" si="4"/>
        <v>0</v>
      </c>
      <c r="N74" s="289">
        <f t="shared" si="4"/>
        <v>0</v>
      </c>
      <c r="O74" s="289">
        <f t="shared" si="4"/>
        <v>8321.25</v>
      </c>
      <c r="P74" s="289">
        <f t="shared" si="4"/>
        <v>257.3</v>
      </c>
      <c r="Q74" s="289">
        <f t="shared" si="4"/>
        <v>1099.6199999999994</v>
      </c>
      <c r="R74" s="289">
        <f t="shared" si="4"/>
        <v>1300</v>
      </c>
      <c r="S74" s="289">
        <f t="shared" si="4"/>
        <v>3437.5</v>
      </c>
      <c r="T74" s="289">
        <f t="shared" si="4"/>
        <v>1124.43</v>
      </c>
      <c r="U74" s="289">
        <f t="shared" si="4"/>
        <v>152.49</v>
      </c>
      <c r="V74" s="289">
        <f t="shared" si="4"/>
        <v>826.125</v>
      </c>
      <c r="W74" s="289">
        <f t="shared" si="4"/>
        <v>0.52000000000000013</v>
      </c>
      <c r="X74" s="289">
        <f t="shared" si="4"/>
        <v>65564.794999999998</v>
      </c>
      <c r="Y74" s="289">
        <f t="shared" si="4"/>
        <v>197164.60500000001</v>
      </c>
    </row>
    <row r="75" spans="1:26" s="183" customFormat="1">
      <c r="A75" s="207"/>
      <c r="B75" s="65"/>
      <c r="C75" s="204"/>
      <c r="D75" s="65"/>
      <c r="E75" s="180"/>
      <c r="F75" s="148"/>
      <c r="G75" s="148"/>
      <c r="H75" s="256"/>
      <c r="I75" s="256"/>
      <c r="J75" s="213"/>
      <c r="K75" s="213"/>
      <c r="L75" s="213"/>
      <c r="M75" s="256"/>
      <c r="N75" s="213"/>
      <c r="O75" s="213"/>
      <c r="P75" s="213"/>
      <c r="Q75" s="213"/>
      <c r="R75" s="213"/>
      <c r="S75" s="213"/>
      <c r="T75" s="213"/>
      <c r="U75" s="213"/>
      <c r="V75" s="256"/>
      <c r="W75" s="256"/>
      <c r="X75" s="213"/>
      <c r="Y75" s="213"/>
      <c r="Z75" s="65"/>
    </row>
    <row r="76" spans="1:26" s="183" customFormat="1" ht="15">
      <c r="A76" s="208"/>
      <c r="B76" s="65"/>
      <c r="C76" s="282" t="s">
        <v>332</v>
      </c>
      <c r="D76" s="274"/>
      <c r="E76" s="274"/>
      <c r="F76" s="274"/>
      <c r="G76" s="300"/>
      <c r="H76" s="274"/>
      <c r="I76" s="274"/>
      <c r="J76" s="274"/>
      <c r="K76" s="274"/>
      <c r="L76" s="274"/>
      <c r="M76" s="274"/>
      <c r="N76" s="300"/>
      <c r="O76" s="274"/>
      <c r="P76" s="274"/>
      <c r="Q76" s="274"/>
      <c r="R76" s="274"/>
      <c r="S76" s="274"/>
      <c r="T76" s="300"/>
      <c r="U76" s="300"/>
      <c r="V76" s="300"/>
      <c r="W76" s="274"/>
      <c r="X76" s="274"/>
      <c r="Y76" s="274"/>
    </row>
    <row r="77" spans="1:26">
      <c r="A77" s="244" t="s">
        <v>334</v>
      </c>
      <c r="B77" s="65" t="b">
        <f t="shared" ref="B77:B117" si="5">A77=D77</f>
        <v>1</v>
      </c>
      <c r="C77" s="276" t="s">
        <v>333</v>
      </c>
      <c r="D77" s="275" t="s">
        <v>334</v>
      </c>
      <c r="E77" s="469">
        <v>572.46</v>
      </c>
      <c r="F77" s="469">
        <v>95.41</v>
      </c>
      <c r="G77" s="480">
        <f>+FACTURA!AA77</f>
        <v>0</v>
      </c>
      <c r="H77" s="284">
        <f>+FACTURA!Z77</f>
        <v>1594.3679999999999</v>
      </c>
      <c r="I77" s="284">
        <f>SUM(E77:H77)</f>
        <v>2262.2379999999998</v>
      </c>
      <c r="J77" s="469">
        <v>0</v>
      </c>
      <c r="K77" s="469">
        <v>231.58</v>
      </c>
      <c r="L77" s="469">
        <v>83.87</v>
      </c>
      <c r="M77" s="480">
        <v>110.85</v>
      </c>
      <c r="N77" s="480">
        <v>22.62</v>
      </c>
      <c r="O77" s="284">
        <f>+FACTURA!AO77</f>
        <v>0</v>
      </c>
      <c r="P77" s="284">
        <f>+FACTURA!AL77</f>
        <v>0</v>
      </c>
      <c r="Q77" s="284">
        <f>+FACTURA!AG77</f>
        <v>0</v>
      </c>
      <c r="R77" s="284">
        <f>+FACTURA!AH77</f>
        <v>0</v>
      </c>
      <c r="S77" s="284">
        <f>+FACTURA!AE77</f>
        <v>0</v>
      </c>
      <c r="T77" s="284">
        <v>0</v>
      </c>
      <c r="U77" s="284">
        <v>0</v>
      </c>
      <c r="V77" s="284">
        <v>0</v>
      </c>
      <c r="W77" s="480">
        <v>0.12</v>
      </c>
      <c r="X77" s="284">
        <f t="shared" ref="X77:X117" si="6">SUM(J77:W77)</f>
        <v>449.04000000000008</v>
      </c>
      <c r="Y77" s="284">
        <f t="shared" ref="Y77:Y117" si="7">+I77-X77</f>
        <v>1813.1979999999999</v>
      </c>
      <c r="Z77" s="183"/>
    </row>
    <row r="78" spans="1:26">
      <c r="A78" s="244" t="s">
        <v>336</v>
      </c>
      <c r="B78" s="65" t="b">
        <f t="shared" si="5"/>
        <v>1</v>
      </c>
      <c r="C78" s="276" t="s">
        <v>335</v>
      </c>
      <c r="D78" s="275" t="s">
        <v>336</v>
      </c>
      <c r="E78" s="469">
        <v>534.29999999999995</v>
      </c>
      <c r="F78" s="469">
        <v>89.05</v>
      </c>
      <c r="G78" s="480">
        <f>+FACTURA!AA78</f>
        <v>0</v>
      </c>
      <c r="H78" s="284">
        <f>+FACTURA!Z78</f>
        <v>5237.3850000000002</v>
      </c>
      <c r="I78" s="284">
        <f t="shared" ref="I78:I114" si="8">SUM(E78:H78)</f>
        <v>5860.7350000000006</v>
      </c>
      <c r="J78" s="469">
        <v>0</v>
      </c>
      <c r="K78" s="469">
        <v>1019.75</v>
      </c>
      <c r="L78" s="469">
        <v>181.18</v>
      </c>
      <c r="M78" s="480">
        <v>287.18</v>
      </c>
      <c r="N78" s="480">
        <v>58.61</v>
      </c>
      <c r="O78" s="284">
        <f>+FACTURA!AO78</f>
        <v>0</v>
      </c>
      <c r="P78" s="284">
        <f>+FACTURA!AL78</f>
        <v>0</v>
      </c>
      <c r="Q78" s="284">
        <f>+FACTURA!AG78</f>
        <v>0</v>
      </c>
      <c r="R78" s="284">
        <f>+FACTURA!AH78</f>
        <v>0</v>
      </c>
      <c r="S78" s="284">
        <f>+FACTURA!AE78</f>
        <v>0</v>
      </c>
      <c r="T78" s="284">
        <v>0</v>
      </c>
      <c r="U78" s="284">
        <v>0</v>
      </c>
      <c r="V78" s="284">
        <v>0</v>
      </c>
      <c r="W78" s="480">
        <v>0.02</v>
      </c>
      <c r="X78" s="284">
        <f t="shared" si="6"/>
        <v>1546.74</v>
      </c>
      <c r="Y78" s="284">
        <f t="shared" si="7"/>
        <v>4313.9950000000008</v>
      </c>
    </row>
    <row r="79" spans="1:26">
      <c r="A79" s="244" t="s">
        <v>342</v>
      </c>
      <c r="B79" s="65" t="b">
        <f t="shared" si="5"/>
        <v>1</v>
      </c>
      <c r="C79" s="276" t="s">
        <v>341</v>
      </c>
      <c r="D79" s="275" t="s">
        <v>342</v>
      </c>
      <c r="E79" s="469">
        <v>445.25</v>
      </c>
      <c r="F79" s="469">
        <v>74.209999999999994</v>
      </c>
      <c r="G79" s="480">
        <f>+FACTURA!AA79</f>
        <v>0</v>
      </c>
      <c r="H79" s="284">
        <f>+FACTURA!Z79</f>
        <v>2283.931</v>
      </c>
      <c r="I79" s="284">
        <f t="shared" si="8"/>
        <v>2803.3910000000001</v>
      </c>
      <c r="J79" s="469">
        <v>0</v>
      </c>
      <c r="K79" s="469">
        <v>343.41</v>
      </c>
      <c r="L79" s="469">
        <v>53.99</v>
      </c>
      <c r="M79" s="480">
        <v>137.37</v>
      </c>
      <c r="N79" s="480">
        <v>28.03</v>
      </c>
      <c r="O79" s="284">
        <f>+FACTURA!AO79</f>
        <v>0</v>
      </c>
      <c r="P79" s="284">
        <f>+FACTURA!AL79</f>
        <v>0</v>
      </c>
      <c r="Q79" s="284">
        <f>+FACTURA!AG79</f>
        <v>0</v>
      </c>
      <c r="R79" s="284">
        <f>+FACTURA!AH79</f>
        <v>300</v>
      </c>
      <c r="S79" s="284">
        <f>+FACTURA!AE79</f>
        <v>0</v>
      </c>
      <c r="T79" s="284">
        <v>0</v>
      </c>
      <c r="U79" s="284">
        <v>0</v>
      </c>
      <c r="V79" s="284">
        <v>0</v>
      </c>
      <c r="W79" s="481">
        <v>-0.01</v>
      </c>
      <c r="X79" s="284">
        <f t="shared" si="6"/>
        <v>862.79</v>
      </c>
      <c r="Y79" s="284">
        <f t="shared" si="7"/>
        <v>1940.6010000000001</v>
      </c>
    </row>
    <row r="80" spans="1:26" ht="15">
      <c r="A80" s="182" t="s">
        <v>530</v>
      </c>
      <c r="B80" s="65" t="b">
        <f t="shared" si="5"/>
        <v>1</v>
      </c>
      <c r="C80" s="276" t="s">
        <v>535</v>
      </c>
      <c r="D80" s="275" t="s">
        <v>536</v>
      </c>
      <c r="E80" s="469">
        <v>1028.52</v>
      </c>
      <c r="F80" s="469">
        <v>171.42</v>
      </c>
      <c r="G80" s="480">
        <f>+FACTURA!AA80</f>
        <v>0</v>
      </c>
      <c r="H80" s="284">
        <f>+FACTURA!Z80</f>
        <v>0</v>
      </c>
      <c r="I80" s="284">
        <f t="shared" si="8"/>
        <v>1199.94</v>
      </c>
      <c r="J80" s="469">
        <v>0</v>
      </c>
      <c r="K80" s="469">
        <v>7.2</v>
      </c>
      <c r="L80" s="469">
        <v>29.79</v>
      </c>
      <c r="M80" s="480">
        <v>0</v>
      </c>
      <c r="N80" s="480">
        <v>0</v>
      </c>
      <c r="O80" s="284">
        <f>+FACTURA!AO80</f>
        <v>0</v>
      </c>
      <c r="P80" s="284">
        <f>+FACTURA!AL80</f>
        <v>0</v>
      </c>
      <c r="Q80" s="284">
        <f>+FACTURA!AG80</f>
        <v>0</v>
      </c>
      <c r="R80" s="284">
        <f>+FACTURA!AH80</f>
        <v>0</v>
      </c>
      <c r="S80" s="284">
        <f>+FACTURA!AE80</f>
        <v>0</v>
      </c>
      <c r="T80" s="284">
        <v>0</v>
      </c>
      <c r="U80" s="284">
        <v>0</v>
      </c>
      <c r="V80" s="284">
        <v>0</v>
      </c>
      <c r="W80" s="481">
        <v>-0.05</v>
      </c>
      <c r="X80" s="284">
        <f t="shared" si="6"/>
        <v>36.940000000000005</v>
      </c>
      <c r="Y80" s="284">
        <f t="shared" si="7"/>
        <v>1163</v>
      </c>
    </row>
    <row r="81" spans="1:26">
      <c r="A81" s="244" t="s">
        <v>346</v>
      </c>
      <c r="B81" s="65" t="b">
        <f t="shared" si="5"/>
        <v>1</v>
      </c>
      <c r="C81" s="276" t="s">
        <v>345</v>
      </c>
      <c r="D81" s="275" t="s">
        <v>346</v>
      </c>
      <c r="E81" s="469">
        <v>480.24</v>
      </c>
      <c r="F81" s="469">
        <v>80.040000000000006</v>
      </c>
      <c r="G81" s="480">
        <f>+FACTURA!AA81</f>
        <v>0</v>
      </c>
      <c r="H81" s="284">
        <f>+FACTURA!Z81</f>
        <v>7536.8279999999995</v>
      </c>
      <c r="I81" s="284">
        <f t="shared" si="8"/>
        <v>8097.1079999999993</v>
      </c>
      <c r="J81" s="469">
        <v>0</v>
      </c>
      <c r="K81" s="469">
        <v>1581.97</v>
      </c>
      <c r="L81" s="469">
        <v>173.49</v>
      </c>
      <c r="M81" s="480">
        <v>396.76</v>
      </c>
      <c r="N81" s="480">
        <v>80.97</v>
      </c>
      <c r="O81" s="284">
        <f>+FACTURA!AO81</f>
        <v>0</v>
      </c>
      <c r="P81" s="284">
        <f>+FACTURA!AL81</f>
        <v>0</v>
      </c>
      <c r="Q81" s="284">
        <f>+FACTURA!AG81</f>
        <v>0</v>
      </c>
      <c r="R81" s="284">
        <f>+FACTURA!AH81</f>
        <v>700</v>
      </c>
      <c r="S81" s="284">
        <f>+FACTURA!AE81</f>
        <v>0</v>
      </c>
      <c r="T81" s="284">
        <v>0</v>
      </c>
      <c r="U81" s="284">
        <v>0</v>
      </c>
      <c r="V81" s="284">
        <v>0</v>
      </c>
      <c r="W81" s="481">
        <v>-0.08</v>
      </c>
      <c r="X81" s="284">
        <f t="shared" si="6"/>
        <v>2933.11</v>
      </c>
      <c r="Y81" s="284">
        <f t="shared" si="7"/>
        <v>5163.9979999999996</v>
      </c>
    </row>
    <row r="82" spans="1:26">
      <c r="A82" s="244" t="s">
        <v>348</v>
      </c>
      <c r="B82" s="65" t="b">
        <f t="shared" si="5"/>
        <v>1</v>
      </c>
      <c r="C82" s="276" t="s">
        <v>347</v>
      </c>
      <c r="D82" s="275" t="s">
        <v>348</v>
      </c>
      <c r="E82" s="469">
        <v>400.2</v>
      </c>
      <c r="F82" s="469">
        <v>66.7</v>
      </c>
      <c r="G82" s="480">
        <f>+FACTURA!AA82</f>
        <v>0</v>
      </c>
      <c r="H82" s="284">
        <f>+FACTURA!Z82</f>
        <v>441.59699999999998</v>
      </c>
      <c r="I82" s="284">
        <f t="shared" si="8"/>
        <v>908.49699999999996</v>
      </c>
      <c r="J82" s="470">
        <v>-35.04</v>
      </c>
      <c r="K82" s="469">
        <v>0</v>
      </c>
      <c r="L82" s="469">
        <v>34.74</v>
      </c>
      <c r="M82" s="480">
        <v>44.52</v>
      </c>
      <c r="N82" s="480">
        <v>9.08</v>
      </c>
      <c r="O82" s="284">
        <f>+FACTURA!AO82</f>
        <v>0</v>
      </c>
      <c r="P82" s="284">
        <f>+FACTURA!AL82</f>
        <v>0</v>
      </c>
      <c r="Q82" s="284">
        <f>+FACTURA!AG82</f>
        <v>0</v>
      </c>
      <c r="R82" s="284">
        <f>+FACTURA!AH82</f>
        <v>0</v>
      </c>
      <c r="S82" s="284">
        <f>+FACTURA!AE82</f>
        <v>0</v>
      </c>
      <c r="T82" s="284">
        <v>0</v>
      </c>
      <c r="U82" s="284">
        <v>0</v>
      </c>
      <c r="V82" s="284">
        <v>0</v>
      </c>
      <c r="W82" s="480">
        <v>0</v>
      </c>
      <c r="X82" s="284">
        <f t="shared" si="6"/>
        <v>53.300000000000004</v>
      </c>
      <c r="Y82" s="284">
        <f t="shared" si="7"/>
        <v>855.197</v>
      </c>
    </row>
    <row r="83" spans="1:26" s="330" customFormat="1">
      <c r="A83" s="204" t="s">
        <v>354</v>
      </c>
      <c r="B83" s="65" t="b">
        <f t="shared" si="5"/>
        <v>1</v>
      </c>
      <c r="C83" s="276" t="s">
        <v>353</v>
      </c>
      <c r="D83" s="275" t="s">
        <v>354</v>
      </c>
      <c r="E83" s="469">
        <v>633.6</v>
      </c>
      <c r="F83" s="469">
        <v>105.6</v>
      </c>
      <c r="G83" s="480">
        <f>+FACTURA!AA83</f>
        <v>0</v>
      </c>
      <c r="H83" s="284">
        <f>+FACTURA!Z83</f>
        <v>516.67999999999995</v>
      </c>
      <c r="I83" s="284">
        <f t="shared" si="8"/>
        <v>1255.8800000000001</v>
      </c>
      <c r="J83" s="469">
        <v>0</v>
      </c>
      <c r="K83" s="469">
        <v>20.25</v>
      </c>
      <c r="L83" s="469">
        <v>56.55</v>
      </c>
      <c r="M83" s="480">
        <v>0</v>
      </c>
      <c r="N83" s="480">
        <v>0</v>
      </c>
      <c r="O83" s="284">
        <f>+FACTURA!AO83</f>
        <v>0</v>
      </c>
      <c r="P83" s="284">
        <f>+FACTURA!AL83</f>
        <v>0</v>
      </c>
      <c r="Q83" s="284">
        <f>+FACTURA!AG83</f>
        <v>0</v>
      </c>
      <c r="R83" s="284">
        <f>+FACTURA!AH83</f>
        <v>0</v>
      </c>
      <c r="S83" s="284">
        <f>+FACTURA!AE83</f>
        <v>0</v>
      </c>
      <c r="T83" s="284">
        <v>0</v>
      </c>
      <c r="U83" s="284">
        <v>0</v>
      </c>
      <c r="V83" s="284">
        <v>0</v>
      </c>
      <c r="W83" s="481">
        <v>-0.12</v>
      </c>
      <c r="X83" s="284">
        <f t="shared" si="6"/>
        <v>76.679999999999993</v>
      </c>
      <c r="Y83" s="284">
        <f t="shared" si="7"/>
        <v>1179.2</v>
      </c>
      <c r="Z83" s="65"/>
    </row>
    <row r="84" spans="1:26" ht="15">
      <c r="A84" s="461" t="s">
        <v>543</v>
      </c>
      <c r="B84" s="65" t="b">
        <f t="shared" si="5"/>
        <v>1</v>
      </c>
      <c r="C84" s="327" t="s">
        <v>546</v>
      </c>
      <c r="D84" s="328" t="s">
        <v>549</v>
      </c>
      <c r="E84" s="469">
        <v>1028.52</v>
      </c>
      <c r="F84" s="469">
        <v>171.42</v>
      </c>
      <c r="G84" s="480">
        <f>+FACTURA!AA84</f>
        <v>0</v>
      </c>
      <c r="H84" s="284">
        <f>+FACTURA!Z84</f>
        <v>0</v>
      </c>
      <c r="I84" s="284">
        <f t="shared" si="8"/>
        <v>1199.94</v>
      </c>
      <c r="J84" s="469">
        <v>0</v>
      </c>
      <c r="K84" s="469">
        <v>7.2</v>
      </c>
      <c r="L84" s="469">
        <v>29.79</v>
      </c>
      <c r="M84" s="480">
        <v>0</v>
      </c>
      <c r="N84" s="480">
        <v>0</v>
      </c>
      <c r="O84" s="284">
        <f>+FACTURA!AO84</f>
        <v>0</v>
      </c>
      <c r="P84" s="284">
        <f>+FACTURA!AL84</f>
        <v>0</v>
      </c>
      <c r="Q84" s="284">
        <f>+FACTURA!AG84</f>
        <v>0</v>
      </c>
      <c r="R84" s="284">
        <f>+FACTURA!AH84</f>
        <v>0</v>
      </c>
      <c r="S84" s="284">
        <f>+FACTURA!AE84</f>
        <v>0</v>
      </c>
      <c r="T84" s="227">
        <v>925.25</v>
      </c>
      <c r="U84" s="284">
        <v>0</v>
      </c>
      <c r="V84" s="486">
        <v>0</v>
      </c>
      <c r="W84" s="480">
        <v>0.1</v>
      </c>
      <c r="X84" s="284">
        <f t="shared" si="6"/>
        <v>962.34</v>
      </c>
      <c r="Y84" s="284">
        <f t="shared" si="7"/>
        <v>237.60000000000002</v>
      </c>
      <c r="Z84" s="330"/>
    </row>
    <row r="85" spans="1:26">
      <c r="A85" s="204" t="s">
        <v>493</v>
      </c>
      <c r="B85" s="65" t="b">
        <f t="shared" si="5"/>
        <v>1</v>
      </c>
      <c r="C85" s="276" t="s">
        <v>497</v>
      </c>
      <c r="D85" s="275" t="s">
        <v>519</v>
      </c>
      <c r="E85" s="469">
        <v>527.85</v>
      </c>
      <c r="F85" s="469">
        <v>87.97</v>
      </c>
      <c r="G85" s="480">
        <f>+FACTURA!AA85</f>
        <v>0</v>
      </c>
      <c r="H85" s="284">
        <f>+FACTURA!Z85</f>
        <v>1826.2320000000002</v>
      </c>
      <c r="I85" s="284">
        <f t="shared" si="8"/>
        <v>2442.0520000000001</v>
      </c>
      <c r="J85" s="469">
        <v>0</v>
      </c>
      <c r="K85" s="469">
        <v>266.23</v>
      </c>
      <c r="L85" s="469">
        <v>51.95</v>
      </c>
      <c r="M85" s="480">
        <v>0</v>
      </c>
      <c r="N85" s="480">
        <v>0</v>
      </c>
      <c r="O85" s="284">
        <f>+FACTURA!AO85</f>
        <v>0</v>
      </c>
      <c r="P85" s="284">
        <f>+FACTURA!AL85</f>
        <v>0</v>
      </c>
      <c r="Q85" s="284">
        <f>+FACTURA!AG85</f>
        <v>0</v>
      </c>
      <c r="R85" s="284">
        <f>+FACTURA!AH85</f>
        <v>0</v>
      </c>
      <c r="S85" s="284">
        <f>+FACTURA!AE85</f>
        <v>0</v>
      </c>
      <c r="T85" s="284">
        <v>0</v>
      </c>
      <c r="U85" s="284">
        <v>0</v>
      </c>
      <c r="V85" s="284">
        <v>0</v>
      </c>
      <c r="W85" s="481">
        <v>-0.13</v>
      </c>
      <c r="X85" s="284">
        <f t="shared" si="6"/>
        <v>318.05</v>
      </c>
      <c r="Y85" s="284">
        <f t="shared" si="7"/>
        <v>2124.002</v>
      </c>
    </row>
    <row r="86" spans="1:26">
      <c r="A86" s="244" t="s">
        <v>356</v>
      </c>
      <c r="B86" s="65" t="b">
        <f t="shared" si="5"/>
        <v>1</v>
      </c>
      <c r="C86" s="276" t="s">
        <v>355</v>
      </c>
      <c r="D86" s="275" t="s">
        <v>356</v>
      </c>
      <c r="E86" s="469">
        <v>534.29999999999995</v>
      </c>
      <c r="F86" s="469">
        <v>89.05</v>
      </c>
      <c r="G86" s="480">
        <f>+FACTURA!AA86</f>
        <v>0</v>
      </c>
      <c r="H86" s="284">
        <f>+FACTURA!Z86</f>
        <v>1311.261</v>
      </c>
      <c r="I86" s="284">
        <f t="shared" si="8"/>
        <v>1934.6109999999999</v>
      </c>
      <c r="J86" s="469">
        <v>0</v>
      </c>
      <c r="K86" s="469">
        <v>173.75</v>
      </c>
      <c r="L86" s="469">
        <v>105.62</v>
      </c>
      <c r="M86" s="480">
        <v>94.8</v>
      </c>
      <c r="N86" s="480">
        <v>19.350000000000001</v>
      </c>
      <c r="O86" s="284">
        <f>+FACTURA!AO86</f>
        <v>0</v>
      </c>
      <c r="P86" s="284">
        <f>+FACTURA!AL86</f>
        <v>0</v>
      </c>
      <c r="Q86" s="284">
        <f>+FACTURA!AG86</f>
        <v>0</v>
      </c>
      <c r="R86" s="284">
        <f>+FACTURA!AH86</f>
        <v>500</v>
      </c>
      <c r="S86" s="284">
        <f>+FACTURA!AE86</f>
        <v>0</v>
      </c>
      <c r="T86" s="284">
        <v>0</v>
      </c>
      <c r="U86" s="284">
        <v>0</v>
      </c>
      <c r="V86" s="284">
        <v>0</v>
      </c>
      <c r="W86" s="481">
        <v>-0.11</v>
      </c>
      <c r="X86" s="284">
        <f t="shared" si="6"/>
        <v>893.41</v>
      </c>
      <c r="Y86" s="284">
        <f t="shared" si="7"/>
        <v>1041.201</v>
      </c>
    </row>
    <row r="87" spans="1:26">
      <c r="A87" s="249" t="s">
        <v>485</v>
      </c>
      <c r="B87" s="65" t="b">
        <f t="shared" si="5"/>
        <v>1</v>
      </c>
      <c r="C87" s="276" t="s">
        <v>357</v>
      </c>
      <c r="D87" s="275" t="s">
        <v>485</v>
      </c>
      <c r="E87" s="469">
        <v>534.29999999999995</v>
      </c>
      <c r="F87" s="469">
        <v>89.05</v>
      </c>
      <c r="G87" s="480">
        <f>+FACTURA!AA87</f>
        <v>0</v>
      </c>
      <c r="H87" s="284">
        <f>+FACTURA!Z87</f>
        <v>5100.0019999999995</v>
      </c>
      <c r="I87" s="284">
        <f t="shared" si="8"/>
        <v>5723.351999999999</v>
      </c>
      <c r="J87" s="469">
        <v>0</v>
      </c>
      <c r="K87" s="469">
        <v>987.44</v>
      </c>
      <c r="L87" s="469">
        <v>149.18</v>
      </c>
      <c r="M87" s="480">
        <v>280.44</v>
      </c>
      <c r="N87" s="480">
        <v>57.23</v>
      </c>
      <c r="O87" s="284">
        <f>+FACTURA!AO87</f>
        <v>0</v>
      </c>
      <c r="P87" s="284">
        <f>+FACTURA!AL87</f>
        <v>0</v>
      </c>
      <c r="Q87" s="284">
        <f>+FACTURA!AG87</f>
        <v>0</v>
      </c>
      <c r="R87" s="284">
        <f>+FACTURA!AH87</f>
        <v>0</v>
      </c>
      <c r="S87" s="284">
        <f>+FACTURA!AE87</f>
        <v>0</v>
      </c>
      <c r="T87" s="284">
        <v>0</v>
      </c>
      <c r="U87" s="284">
        <v>0</v>
      </c>
      <c r="V87" s="284">
        <v>0</v>
      </c>
      <c r="W87" s="480">
        <v>0.06</v>
      </c>
      <c r="X87" s="284">
        <f t="shared" si="6"/>
        <v>1474.3500000000001</v>
      </c>
      <c r="Y87" s="284">
        <f t="shared" si="7"/>
        <v>4249.0019999999986</v>
      </c>
    </row>
    <row r="88" spans="1:26">
      <c r="A88" s="204" t="s">
        <v>477</v>
      </c>
      <c r="B88" s="65" t="b">
        <f t="shared" si="5"/>
        <v>1</v>
      </c>
      <c r="C88" s="276" t="s">
        <v>481</v>
      </c>
      <c r="D88" s="275" t="s">
        <v>520</v>
      </c>
      <c r="E88" s="469">
        <v>480.24</v>
      </c>
      <c r="F88" s="469">
        <v>80.040000000000006</v>
      </c>
      <c r="G88" s="480">
        <f>+FACTURA!AA88</f>
        <v>0</v>
      </c>
      <c r="H88" s="284">
        <f>+FACTURA!Z88</f>
        <v>964.17200000000003</v>
      </c>
      <c r="I88" s="284">
        <f t="shared" si="8"/>
        <v>1524.452</v>
      </c>
      <c r="J88" s="469">
        <v>0</v>
      </c>
      <c r="K88" s="469">
        <v>58.93</v>
      </c>
      <c r="L88" s="469">
        <v>50.55</v>
      </c>
      <c r="M88" s="480">
        <v>0</v>
      </c>
      <c r="N88" s="480">
        <v>0</v>
      </c>
      <c r="O88" s="284">
        <f>+FACTURA!AO88</f>
        <v>0</v>
      </c>
      <c r="P88" s="284">
        <f>+FACTURA!AL88</f>
        <v>0</v>
      </c>
      <c r="Q88" s="284">
        <f>+FACTURA!AG88</f>
        <v>0</v>
      </c>
      <c r="R88" s="284">
        <f>+FACTURA!AH88</f>
        <v>0</v>
      </c>
      <c r="S88" s="284">
        <f>+FACTURA!AE88</f>
        <v>0</v>
      </c>
      <c r="T88" s="284">
        <v>0</v>
      </c>
      <c r="U88" s="284">
        <v>0</v>
      </c>
      <c r="V88" s="284">
        <v>0</v>
      </c>
      <c r="W88" s="481">
        <v>-0.03</v>
      </c>
      <c r="X88" s="284">
        <f t="shared" si="6"/>
        <v>109.44999999999999</v>
      </c>
      <c r="Y88" s="284">
        <f t="shared" si="7"/>
        <v>1415.002</v>
      </c>
    </row>
    <row r="89" spans="1:26">
      <c r="A89" s="204" t="s">
        <v>359</v>
      </c>
      <c r="B89" s="65" t="b">
        <f t="shared" si="5"/>
        <v>1</v>
      </c>
      <c r="C89" s="276" t="s">
        <v>358</v>
      </c>
      <c r="D89" s="275" t="s">
        <v>359</v>
      </c>
      <c r="E89" s="469">
        <v>480.24</v>
      </c>
      <c r="F89" s="469">
        <v>80.040000000000006</v>
      </c>
      <c r="G89" s="480">
        <f>+FACTURA!AA89</f>
        <v>0</v>
      </c>
      <c r="H89" s="284">
        <f>+FACTURA!Z89</f>
        <v>577.46199999999999</v>
      </c>
      <c r="I89" s="284">
        <f t="shared" si="8"/>
        <v>1137.742</v>
      </c>
      <c r="J89" s="469">
        <v>0</v>
      </c>
      <c r="K89" s="469">
        <v>0.43</v>
      </c>
      <c r="L89" s="469">
        <v>25.5</v>
      </c>
      <c r="M89" s="480">
        <v>0</v>
      </c>
      <c r="N89" s="480">
        <v>0</v>
      </c>
      <c r="O89" s="284">
        <f>+FACTURA!AO89</f>
        <v>0</v>
      </c>
      <c r="P89" s="284">
        <f>+FACTURA!AL89</f>
        <v>0</v>
      </c>
      <c r="Q89" s="284">
        <f>+FACTURA!AG89</f>
        <v>0</v>
      </c>
      <c r="R89" s="284">
        <f>+FACTURA!AH89</f>
        <v>0</v>
      </c>
      <c r="S89" s="284">
        <f>+FACTURA!AE89</f>
        <v>0</v>
      </c>
      <c r="T89" s="284">
        <v>0</v>
      </c>
      <c r="U89" s="284">
        <v>0</v>
      </c>
      <c r="V89" s="284">
        <v>0</v>
      </c>
      <c r="W89" s="480">
        <v>0.01</v>
      </c>
      <c r="X89" s="284">
        <f t="shared" si="6"/>
        <v>25.94</v>
      </c>
      <c r="Y89" s="284">
        <f t="shared" si="7"/>
        <v>1111.8019999999999</v>
      </c>
    </row>
    <row r="90" spans="1:26" ht="15">
      <c r="A90" s="182" t="s">
        <v>532</v>
      </c>
      <c r="B90" s="65" t="b">
        <f t="shared" si="5"/>
        <v>1</v>
      </c>
      <c r="C90" s="276" t="s">
        <v>537</v>
      </c>
      <c r="D90" s="275" t="s">
        <v>538</v>
      </c>
      <c r="E90" s="469">
        <v>480.24</v>
      </c>
      <c r="F90" s="469">
        <v>80.040000000000006</v>
      </c>
      <c r="G90" s="480">
        <f>+FACTURA!AA90</f>
        <v>0</v>
      </c>
      <c r="H90" s="284">
        <f>+FACTURA!Z90</f>
        <v>79.308000000000007</v>
      </c>
      <c r="I90" s="284">
        <f t="shared" si="8"/>
        <v>639.58799999999997</v>
      </c>
      <c r="J90" s="470">
        <v>-57.81</v>
      </c>
      <c r="K90" s="469">
        <v>0</v>
      </c>
      <c r="L90" s="469">
        <v>0</v>
      </c>
      <c r="M90" s="480">
        <v>0</v>
      </c>
      <c r="N90" s="480">
        <v>0</v>
      </c>
      <c r="O90" s="284">
        <f>+FACTURA!AO90</f>
        <v>0</v>
      </c>
      <c r="P90" s="284">
        <f>+FACTURA!AL90</f>
        <v>0</v>
      </c>
      <c r="Q90" s="284">
        <f>+FACTURA!AG90</f>
        <v>0</v>
      </c>
      <c r="R90" s="284">
        <f>+FACTURA!AH90</f>
        <v>0</v>
      </c>
      <c r="S90" s="284">
        <f>+FACTURA!AE90</f>
        <v>0</v>
      </c>
      <c r="T90" s="284">
        <v>0</v>
      </c>
      <c r="U90" s="284">
        <v>0</v>
      </c>
      <c r="V90" s="284">
        <v>0</v>
      </c>
      <c r="W90" s="480">
        <v>0</v>
      </c>
      <c r="X90" s="284">
        <f t="shared" si="6"/>
        <v>-57.81</v>
      </c>
      <c r="Y90" s="284">
        <f t="shared" si="7"/>
        <v>697.39799999999991</v>
      </c>
    </row>
    <row r="91" spans="1:26">
      <c r="A91" s="204" t="s">
        <v>361</v>
      </c>
      <c r="B91" s="65" t="b">
        <f t="shared" si="5"/>
        <v>1</v>
      </c>
      <c r="C91" s="276" t="s">
        <v>360</v>
      </c>
      <c r="D91" s="275" t="s">
        <v>361</v>
      </c>
      <c r="E91" s="469">
        <v>528</v>
      </c>
      <c r="F91" s="469">
        <v>88</v>
      </c>
      <c r="G91" s="480">
        <f>+FACTURA!AA91</f>
        <v>0</v>
      </c>
      <c r="H91" s="284">
        <f>+FACTURA!Z91</f>
        <v>1026.116</v>
      </c>
      <c r="I91" s="284">
        <f t="shared" si="8"/>
        <v>1642.116</v>
      </c>
      <c r="J91" s="469">
        <v>0</v>
      </c>
      <c r="K91" s="469">
        <v>80</v>
      </c>
      <c r="L91" s="469">
        <v>85.47</v>
      </c>
      <c r="M91" s="480">
        <v>0</v>
      </c>
      <c r="N91" s="480">
        <v>0</v>
      </c>
      <c r="O91" s="284">
        <f>+FACTURA!AO91</f>
        <v>0</v>
      </c>
      <c r="P91" s="284">
        <f>+FACTURA!AL91</f>
        <v>0</v>
      </c>
      <c r="Q91" s="284">
        <f>+FACTURA!AG91</f>
        <v>0</v>
      </c>
      <c r="R91" s="284">
        <f>+FACTURA!AH91</f>
        <v>0</v>
      </c>
      <c r="S91" s="284">
        <f>+FACTURA!AE91</f>
        <v>0</v>
      </c>
      <c r="T91" s="284">
        <v>0</v>
      </c>
      <c r="U91" s="284">
        <v>0</v>
      </c>
      <c r="V91" s="284">
        <v>0</v>
      </c>
      <c r="W91" s="480">
        <v>0.05</v>
      </c>
      <c r="X91" s="284">
        <f t="shared" si="6"/>
        <v>165.52</v>
      </c>
      <c r="Y91" s="284">
        <f t="shared" si="7"/>
        <v>1476.596</v>
      </c>
    </row>
    <row r="92" spans="1:26">
      <c r="A92" s="205" t="s">
        <v>486</v>
      </c>
      <c r="B92" s="65" t="b">
        <f t="shared" si="5"/>
        <v>1</v>
      </c>
      <c r="C92" s="276" t="s">
        <v>482</v>
      </c>
      <c r="D92" s="275" t="s">
        <v>486</v>
      </c>
      <c r="E92" s="469">
        <v>480.24</v>
      </c>
      <c r="F92" s="469">
        <v>80.040000000000006</v>
      </c>
      <c r="G92" s="480">
        <f>+FACTURA!AA92</f>
        <v>0</v>
      </c>
      <c r="H92" s="284">
        <f>+FACTURA!Z92</f>
        <v>257.04599999999999</v>
      </c>
      <c r="I92" s="284">
        <f t="shared" si="8"/>
        <v>817.32600000000002</v>
      </c>
      <c r="J92" s="470">
        <v>-40.880000000000003</v>
      </c>
      <c r="K92" s="469">
        <v>0</v>
      </c>
      <c r="L92" s="469">
        <v>28.27</v>
      </c>
      <c r="M92" s="480">
        <v>0</v>
      </c>
      <c r="N92" s="480">
        <v>0</v>
      </c>
      <c r="O92" s="284">
        <f>+FACTURA!AO92</f>
        <v>0</v>
      </c>
      <c r="P92" s="284">
        <f>+FACTURA!AL92</f>
        <v>0</v>
      </c>
      <c r="Q92" s="284">
        <f>+FACTURA!AG92</f>
        <v>0</v>
      </c>
      <c r="R92" s="284">
        <f>+FACTURA!AH92</f>
        <v>0</v>
      </c>
      <c r="S92" s="284">
        <f>+FACTURA!AE92</f>
        <v>0</v>
      </c>
      <c r="T92" s="284">
        <v>0</v>
      </c>
      <c r="U92" s="284">
        <v>0</v>
      </c>
      <c r="V92" s="284">
        <v>0</v>
      </c>
      <c r="W92" s="480">
        <v>0.14000000000000001</v>
      </c>
      <c r="X92" s="284">
        <f t="shared" si="6"/>
        <v>-12.470000000000002</v>
      </c>
      <c r="Y92" s="284">
        <f t="shared" si="7"/>
        <v>829.79600000000005</v>
      </c>
    </row>
    <row r="93" spans="1:26">
      <c r="A93" s="244" t="s">
        <v>365</v>
      </c>
      <c r="B93" s="65" t="b">
        <f t="shared" si="5"/>
        <v>1</v>
      </c>
      <c r="C93" s="276" t="s">
        <v>364</v>
      </c>
      <c r="D93" s="275" t="s">
        <v>365</v>
      </c>
      <c r="E93" s="469">
        <v>400.2</v>
      </c>
      <c r="F93" s="469">
        <v>66.7</v>
      </c>
      <c r="G93" s="480">
        <f>+FACTURA!AA93</f>
        <v>0</v>
      </c>
      <c r="H93" s="284">
        <f>+FACTURA!Z93</f>
        <v>985.89400000000001</v>
      </c>
      <c r="I93" s="284">
        <f t="shared" si="8"/>
        <v>1452.7939999999999</v>
      </c>
      <c r="J93" s="469">
        <v>0</v>
      </c>
      <c r="K93" s="469">
        <v>51.13</v>
      </c>
      <c r="L93" s="469">
        <v>41.29</v>
      </c>
      <c r="M93" s="480">
        <v>71.19</v>
      </c>
      <c r="N93" s="480">
        <v>14.53</v>
      </c>
      <c r="O93" s="284">
        <f>+FACTURA!AO93</f>
        <v>0</v>
      </c>
      <c r="P93" s="284">
        <f>+FACTURA!AL93</f>
        <v>0</v>
      </c>
      <c r="Q93" s="284">
        <f>+FACTURA!AG93</f>
        <v>0</v>
      </c>
      <c r="R93" s="284">
        <f>+FACTURA!AH93</f>
        <v>300</v>
      </c>
      <c r="S93" s="284">
        <f>+FACTURA!AE93</f>
        <v>0</v>
      </c>
      <c r="T93" s="284">
        <v>0</v>
      </c>
      <c r="U93" s="284">
        <v>0</v>
      </c>
      <c r="V93" s="284">
        <v>0</v>
      </c>
      <c r="W93" s="481">
        <v>-0.15</v>
      </c>
      <c r="X93" s="284">
        <f t="shared" si="6"/>
        <v>477.99</v>
      </c>
      <c r="Y93" s="284">
        <f t="shared" si="7"/>
        <v>974.80399999999986</v>
      </c>
    </row>
    <row r="94" spans="1:26">
      <c r="A94" s="244" t="s">
        <v>367</v>
      </c>
      <c r="B94" s="65" t="b">
        <f t="shared" si="5"/>
        <v>1</v>
      </c>
      <c r="C94" s="276" t="s">
        <v>366</v>
      </c>
      <c r="D94" s="275" t="s">
        <v>367</v>
      </c>
      <c r="E94" s="469">
        <v>534.29999999999995</v>
      </c>
      <c r="F94" s="469">
        <v>89.05</v>
      </c>
      <c r="G94" s="480">
        <f>+FACTURA!AA94</f>
        <v>0</v>
      </c>
      <c r="H94" s="284">
        <f>+FACTURA!Z94</f>
        <v>1239.49</v>
      </c>
      <c r="I94" s="284">
        <f t="shared" si="8"/>
        <v>1862.84</v>
      </c>
      <c r="J94" s="469">
        <v>0</v>
      </c>
      <c r="K94" s="469">
        <v>162.27000000000001</v>
      </c>
      <c r="L94" s="469">
        <v>124.48</v>
      </c>
      <c r="M94" s="480">
        <v>91.28</v>
      </c>
      <c r="N94" s="480">
        <v>18.63</v>
      </c>
      <c r="O94" s="284">
        <f>+FACTURA!AO94</f>
        <v>0</v>
      </c>
      <c r="P94" s="284">
        <f>+FACTURA!AL94</f>
        <v>0</v>
      </c>
      <c r="Q94" s="284">
        <f>+FACTURA!AG94</f>
        <v>0</v>
      </c>
      <c r="R94" s="284">
        <f>+FACTURA!AH94</f>
        <v>0</v>
      </c>
      <c r="S94" s="284">
        <f>+FACTURA!AE94</f>
        <v>0</v>
      </c>
      <c r="T94" s="284">
        <v>0</v>
      </c>
      <c r="U94" s="284">
        <v>0</v>
      </c>
      <c r="V94" s="284">
        <v>0</v>
      </c>
      <c r="W94" s="481">
        <v>-0.02</v>
      </c>
      <c r="X94" s="284">
        <f t="shared" si="6"/>
        <v>396.64</v>
      </c>
      <c r="Y94" s="284">
        <f t="shared" si="7"/>
        <v>1466.1999999999998</v>
      </c>
    </row>
    <row r="95" spans="1:26">
      <c r="A95" s="244" t="s">
        <v>369</v>
      </c>
      <c r="B95" s="65" t="b">
        <f t="shared" si="5"/>
        <v>1</v>
      </c>
      <c r="C95" s="276" t="s">
        <v>368</v>
      </c>
      <c r="D95" s="275" t="s">
        <v>369</v>
      </c>
      <c r="E95" s="469">
        <v>534.29999999999995</v>
      </c>
      <c r="F95" s="469">
        <v>89.05</v>
      </c>
      <c r="G95" s="480">
        <f>+FACTURA!AA95</f>
        <v>0</v>
      </c>
      <c r="H95" s="284">
        <f>+FACTURA!Z95</f>
        <v>1308.232</v>
      </c>
      <c r="I95" s="284">
        <f t="shared" si="8"/>
        <v>1931.5819999999999</v>
      </c>
      <c r="J95" s="469">
        <v>0</v>
      </c>
      <c r="K95" s="469">
        <v>173.27</v>
      </c>
      <c r="L95" s="469">
        <v>98.55</v>
      </c>
      <c r="M95" s="480">
        <v>94.65</v>
      </c>
      <c r="N95" s="480">
        <v>19.32</v>
      </c>
      <c r="O95" s="284">
        <f>+FACTURA!AO95</f>
        <v>0</v>
      </c>
      <c r="P95" s="284">
        <f>+FACTURA!AL95</f>
        <v>0</v>
      </c>
      <c r="Q95" s="284">
        <f>+FACTURA!AG95</f>
        <v>0</v>
      </c>
      <c r="R95" s="284">
        <f>+FACTURA!AH95</f>
        <v>0</v>
      </c>
      <c r="S95" s="284">
        <f>+FACTURA!AE95</f>
        <v>0</v>
      </c>
      <c r="T95" s="284">
        <v>0</v>
      </c>
      <c r="U95" s="284">
        <v>0</v>
      </c>
      <c r="V95" s="284">
        <v>0</v>
      </c>
      <c r="W95" s="481">
        <v>-0.01</v>
      </c>
      <c r="X95" s="284">
        <f t="shared" si="6"/>
        <v>385.78000000000003</v>
      </c>
      <c r="Y95" s="284">
        <f t="shared" si="7"/>
        <v>1545.8019999999999</v>
      </c>
    </row>
    <row r="96" spans="1:26">
      <c r="A96" s="204" t="s">
        <v>371</v>
      </c>
      <c r="B96" s="65" t="b">
        <f t="shared" si="5"/>
        <v>1</v>
      </c>
      <c r="C96" s="276" t="s">
        <v>370</v>
      </c>
      <c r="D96" s="275" t="s">
        <v>371</v>
      </c>
      <c r="E96" s="469">
        <v>633.6</v>
      </c>
      <c r="F96" s="469">
        <v>105.6</v>
      </c>
      <c r="G96" s="480">
        <f>+FACTURA!AA96</f>
        <v>0</v>
      </c>
      <c r="H96" s="284">
        <f>+FACTURA!Z96</f>
        <v>4197.9260000000004</v>
      </c>
      <c r="I96" s="284">
        <f t="shared" si="8"/>
        <v>4937.1260000000002</v>
      </c>
      <c r="J96" s="469">
        <v>0</v>
      </c>
      <c r="K96" s="469">
        <v>802.52</v>
      </c>
      <c r="L96" s="469">
        <v>110.22</v>
      </c>
      <c r="M96" s="480">
        <v>0</v>
      </c>
      <c r="N96" s="480">
        <v>0</v>
      </c>
      <c r="O96" s="284">
        <f>+FACTURA!AO96</f>
        <v>0</v>
      </c>
      <c r="P96" s="284">
        <f>+FACTURA!AL96</f>
        <v>0</v>
      </c>
      <c r="Q96" s="284">
        <f>+FACTURA!AG96</f>
        <v>0</v>
      </c>
      <c r="R96" s="284">
        <f>+FACTURA!AH96</f>
        <v>0</v>
      </c>
      <c r="S96" s="284">
        <f>+FACTURA!AE96</f>
        <v>0</v>
      </c>
      <c r="T96" s="284">
        <v>0</v>
      </c>
      <c r="U96" s="284">
        <v>0</v>
      </c>
      <c r="V96" s="284">
        <v>0</v>
      </c>
      <c r="W96" s="481">
        <v>-0.01</v>
      </c>
      <c r="X96" s="284">
        <f t="shared" si="6"/>
        <v>912.73</v>
      </c>
      <c r="Y96" s="284">
        <f t="shared" si="7"/>
        <v>4024.3960000000002</v>
      </c>
    </row>
    <row r="97" spans="1:25">
      <c r="A97" s="244" t="s">
        <v>373</v>
      </c>
      <c r="B97" s="65" t="b">
        <f t="shared" si="5"/>
        <v>1</v>
      </c>
      <c r="C97" s="276" t="s">
        <v>372</v>
      </c>
      <c r="D97" s="275" t="s">
        <v>373</v>
      </c>
      <c r="E97" s="469">
        <v>480.24</v>
      </c>
      <c r="F97" s="469">
        <v>80.040000000000006</v>
      </c>
      <c r="G97" s="480">
        <f>+FACTURA!AA97</f>
        <v>0</v>
      </c>
      <c r="H97" s="284">
        <f>+FACTURA!Z97</f>
        <v>1011.944</v>
      </c>
      <c r="I97" s="284">
        <f t="shared" si="8"/>
        <v>1572.2239999999999</v>
      </c>
      <c r="J97" s="469">
        <v>0</v>
      </c>
      <c r="K97" s="469">
        <v>64.12</v>
      </c>
      <c r="L97" s="469">
        <v>76.98</v>
      </c>
      <c r="M97" s="480">
        <v>77.040000000000006</v>
      </c>
      <c r="N97" s="480">
        <v>15.72</v>
      </c>
      <c r="O97" s="284">
        <f>+FACTURA!AO97</f>
        <v>0</v>
      </c>
      <c r="P97" s="284">
        <f>+FACTURA!AL97</f>
        <v>0</v>
      </c>
      <c r="Q97" s="284">
        <f>+FACTURA!AG97</f>
        <v>0</v>
      </c>
      <c r="R97" s="284">
        <f>+FACTURA!AH97</f>
        <v>0</v>
      </c>
      <c r="S97" s="284">
        <f>+FACTURA!AE97</f>
        <v>0</v>
      </c>
      <c r="T97" s="284">
        <v>0</v>
      </c>
      <c r="U97" s="284">
        <v>0</v>
      </c>
      <c r="V97" s="284">
        <v>0</v>
      </c>
      <c r="W97" s="481">
        <v>-0.04</v>
      </c>
      <c r="X97" s="284">
        <f t="shared" si="6"/>
        <v>233.82000000000005</v>
      </c>
      <c r="Y97" s="284">
        <f t="shared" si="7"/>
        <v>1338.404</v>
      </c>
    </row>
    <row r="98" spans="1:25">
      <c r="A98" s="204" t="s">
        <v>148</v>
      </c>
      <c r="B98" s="65" t="b">
        <f t="shared" si="5"/>
        <v>1</v>
      </c>
      <c r="C98" s="276" t="s">
        <v>374</v>
      </c>
      <c r="D98" s="275" t="s">
        <v>375</v>
      </c>
      <c r="E98" s="469">
        <v>1392.9</v>
      </c>
      <c r="F98" s="469">
        <v>232.15</v>
      </c>
      <c r="G98" s="480">
        <f>+FACTURA!AA98</f>
        <v>0</v>
      </c>
      <c r="H98" s="284">
        <f>+FACTURA!Z98</f>
        <v>430</v>
      </c>
      <c r="I98" s="284">
        <f t="shared" si="8"/>
        <v>2055.0500000000002</v>
      </c>
      <c r="J98" s="469">
        <v>0</v>
      </c>
      <c r="K98" s="469">
        <v>194.45</v>
      </c>
      <c r="L98" s="469">
        <v>49.68</v>
      </c>
      <c r="M98" s="480">
        <v>0</v>
      </c>
      <c r="N98" s="480">
        <v>0</v>
      </c>
      <c r="O98" s="284">
        <f>+FACTURA!AO98</f>
        <v>0</v>
      </c>
      <c r="P98" s="284">
        <f>+FACTURA!AL98</f>
        <v>0</v>
      </c>
      <c r="Q98" s="284">
        <f>+FACTURA!AG98</f>
        <v>0</v>
      </c>
      <c r="R98" s="284">
        <f>+FACTURA!AH98</f>
        <v>0</v>
      </c>
      <c r="S98" s="284">
        <f>+FACTURA!AE98</f>
        <v>0</v>
      </c>
      <c r="T98" s="284">
        <v>0</v>
      </c>
      <c r="U98" s="284">
        <v>0</v>
      </c>
      <c r="V98" s="284">
        <v>0</v>
      </c>
      <c r="W98" s="481">
        <v>-0.08</v>
      </c>
      <c r="X98" s="284">
        <f t="shared" si="6"/>
        <v>244.04999999999998</v>
      </c>
      <c r="Y98" s="284">
        <f t="shared" si="7"/>
        <v>1811.0000000000002</v>
      </c>
    </row>
    <row r="99" spans="1:25" ht="15">
      <c r="A99" s="182" t="s">
        <v>512</v>
      </c>
      <c r="B99" s="65" t="b">
        <f t="shared" si="5"/>
        <v>1</v>
      </c>
      <c r="C99" s="276" t="s">
        <v>524</v>
      </c>
      <c r="D99" s="275" t="s">
        <v>525</v>
      </c>
      <c r="E99" s="469">
        <v>1028.58</v>
      </c>
      <c r="F99" s="469">
        <v>171.43</v>
      </c>
      <c r="G99" s="480">
        <f>+FACTURA!AA99</f>
        <v>0</v>
      </c>
      <c r="H99" s="284">
        <f>+FACTURA!Z99</f>
        <v>171.43</v>
      </c>
      <c r="I99" s="284">
        <f t="shared" si="8"/>
        <v>1371.44</v>
      </c>
      <c r="J99" s="469">
        <v>0</v>
      </c>
      <c r="K99" s="469">
        <v>32.82</v>
      </c>
      <c r="L99" s="469">
        <v>30.02</v>
      </c>
      <c r="M99" s="480">
        <v>0</v>
      </c>
      <c r="N99" s="480">
        <v>0</v>
      </c>
      <c r="O99" s="284">
        <f>+FACTURA!AO99</f>
        <v>327</v>
      </c>
      <c r="P99" s="284">
        <f>+FACTURA!AL99</f>
        <v>0</v>
      </c>
      <c r="Q99" s="284">
        <f>+FACTURA!AG99</f>
        <v>0</v>
      </c>
      <c r="R99" s="284">
        <f>+FACTURA!AH99</f>
        <v>0</v>
      </c>
      <c r="S99" s="284">
        <f>+FACTURA!AE99</f>
        <v>0</v>
      </c>
      <c r="T99" s="284">
        <v>0</v>
      </c>
      <c r="U99" s="284">
        <v>0</v>
      </c>
      <c r="V99" s="284">
        <v>0</v>
      </c>
      <c r="W99" s="480">
        <v>0</v>
      </c>
      <c r="X99" s="284">
        <f t="shared" si="6"/>
        <v>389.84000000000003</v>
      </c>
      <c r="Y99" s="284">
        <f t="shared" si="7"/>
        <v>981.6</v>
      </c>
    </row>
    <row r="100" spans="1:25">
      <c r="A100" s="462" t="s">
        <v>377</v>
      </c>
      <c r="B100" s="65" t="b">
        <f t="shared" si="5"/>
        <v>1</v>
      </c>
      <c r="C100" s="276" t="s">
        <v>376</v>
      </c>
      <c r="D100" s="275" t="s">
        <v>377</v>
      </c>
      <c r="E100" s="469">
        <v>480.24</v>
      </c>
      <c r="F100" s="469">
        <v>80.040000000000006</v>
      </c>
      <c r="G100" s="480">
        <f>+FACTURA!AA100</f>
        <v>0</v>
      </c>
      <c r="H100" s="284">
        <f>+FACTURA!Z100</f>
        <v>1467.519</v>
      </c>
      <c r="I100" s="284">
        <f t="shared" si="8"/>
        <v>2027.799</v>
      </c>
      <c r="J100" s="469">
        <v>0</v>
      </c>
      <c r="K100" s="469">
        <v>189.57</v>
      </c>
      <c r="L100" s="469">
        <v>51.57</v>
      </c>
      <c r="M100" s="480">
        <v>99.36</v>
      </c>
      <c r="N100" s="480">
        <v>20.28</v>
      </c>
      <c r="O100" s="284">
        <f>+FACTURA!AO100</f>
        <v>0</v>
      </c>
      <c r="P100" s="284">
        <f>+FACTURA!AL100</f>
        <v>0</v>
      </c>
      <c r="Q100" s="284">
        <f>+FACTURA!AG100</f>
        <v>0</v>
      </c>
      <c r="R100" s="284">
        <f>+FACTURA!AH100</f>
        <v>0</v>
      </c>
      <c r="S100" s="284">
        <f>+FACTURA!AE100</f>
        <v>0</v>
      </c>
      <c r="T100" s="284">
        <v>0</v>
      </c>
      <c r="U100" s="284">
        <v>0</v>
      </c>
      <c r="V100" s="284">
        <v>0</v>
      </c>
      <c r="W100" s="480">
        <v>0.02</v>
      </c>
      <c r="X100" s="284">
        <f t="shared" si="6"/>
        <v>360.79999999999995</v>
      </c>
      <c r="Y100" s="284">
        <f t="shared" si="7"/>
        <v>1666.999</v>
      </c>
    </row>
    <row r="101" spans="1:25">
      <c r="A101" s="463" t="s">
        <v>379</v>
      </c>
      <c r="B101" s="65" t="b">
        <f t="shared" si="5"/>
        <v>1</v>
      </c>
      <c r="C101" s="276" t="s">
        <v>378</v>
      </c>
      <c r="D101" s="275" t="s">
        <v>379</v>
      </c>
      <c r="E101" s="469">
        <v>633.6</v>
      </c>
      <c r="F101" s="469">
        <v>105.6</v>
      </c>
      <c r="G101" s="480">
        <f>+FACTURA!AA101</f>
        <v>0</v>
      </c>
      <c r="H101" s="284">
        <f>+FACTURA!Z101</f>
        <v>3267.4550000000004</v>
      </c>
      <c r="I101" s="284">
        <f t="shared" si="8"/>
        <v>4006.6550000000007</v>
      </c>
      <c r="J101" s="469">
        <v>0</v>
      </c>
      <c r="K101" s="469">
        <v>600.42999999999995</v>
      </c>
      <c r="L101" s="469">
        <v>96.23</v>
      </c>
      <c r="M101" s="480">
        <v>0</v>
      </c>
      <c r="N101" s="480">
        <v>0</v>
      </c>
      <c r="O101" s="284">
        <f>+FACTURA!AO101</f>
        <v>0</v>
      </c>
      <c r="P101" s="284">
        <f>+FACTURA!AL101</f>
        <v>0</v>
      </c>
      <c r="Q101" s="284">
        <f>+FACTURA!AG101</f>
        <v>0</v>
      </c>
      <c r="R101" s="284">
        <f>+FACTURA!AH101</f>
        <v>0</v>
      </c>
      <c r="S101" s="284">
        <f>+FACTURA!AE101</f>
        <v>250</v>
      </c>
      <c r="T101" s="284">
        <v>0</v>
      </c>
      <c r="U101" s="284">
        <v>0</v>
      </c>
      <c r="V101" s="284">
        <v>0</v>
      </c>
      <c r="W101" s="480">
        <v>0</v>
      </c>
      <c r="X101" s="284">
        <f t="shared" si="6"/>
        <v>946.66</v>
      </c>
      <c r="Y101" s="284">
        <f t="shared" si="7"/>
        <v>3059.9950000000008</v>
      </c>
    </row>
    <row r="102" spans="1:25">
      <c r="A102" s="462" t="s">
        <v>381</v>
      </c>
      <c r="B102" s="65" t="b">
        <f t="shared" si="5"/>
        <v>1</v>
      </c>
      <c r="C102" s="276" t="s">
        <v>380</v>
      </c>
      <c r="D102" s="275" t="s">
        <v>381</v>
      </c>
      <c r="E102" s="469">
        <v>534.29999999999995</v>
      </c>
      <c r="F102" s="469">
        <v>89.05</v>
      </c>
      <c r="G102" s="480">
        <f>+FACTURA!AA102</f>
        <v>0</v>
      </c>
      <c r="H102" s="284">
        <f>+FACTURA!Z102</f>
        <v>2478.4549999999999</v>
      </c>
      <c r="I102" s="284">
        <f t="shared" si="8"/>
        <v>3101.8049999999998</v>
      </c>
      <c r="J102" s="469">
        <v>0</v>
      </c>
      <c r="K102" s="469">
        <v>407.16</v>
      </c>
      <c r="L102" s="469">
        <v>99.79</v>
      </c>
      <c r="M102" s="480">
        <v>151.99</v>
      </c>
      <c r="N102" s="480">
        <v>31.02</v>
      </c>
      <c r="O102" s="284">
        <f>+FACTURA!AO102</f>
        <v>0</v>
      </c>
      <c r="P102" s="284">
        <f>+FACTURA!AL102</f>
        <v>0</v>
      </c>
      <c r="Q102" s="284">
        <f>+FACTURA!AG102</f>
        <v>0</v>
      </c>
      <c r="R102" s="284">
        <f>+FACTURA!AH102</f>
        <v>0</v>
      </c>
      <c r="S102" s="284">
        <f>+FACTURA!AE102</f>
        <v>0</v>
      </c>
      <c r="T102" s="284">
        <v>0</v>
      </c>
      <c r="U102" s="284">
        <v>0</v>
      </c>
      <c r="V102" s="284">
        <v>0</v>
      </c>
      <c r="W102" s="480">
        <v>0.05</v>
      </c>
      <c r="X102" s="284">
        <f t="shared" si="6"/>
        <v>690.01</v>
      </c>
      <c r="Y102" s="284">
        <f t="shared" si="7"/>
        <v>2411.7950000000001</v>
      </c>
    </row>
    <row r="103" spans="1:25">
      <c r="A103" s="462" t="s">
        <v>383</v>
      </c>
      <c r="B103" s="65" t="b">
        <f t="shared" si="5"/>
        <v>1</v>
      </c>
      <c r="C103" s="276" t="s">
        <v>382</v>
      </c>
      <c r="D103" s="275" t="s">
        <v>383</v>
      </c>
      <c r="E103" s="469">
        <v>480.24</v>
      </c>
      <c r="F103" s="469">
        <v>80.040000000000006</v>
      </c>
      <c r="G103" s="480">
        <f>+FACTURA!AA103</f>
        <v>0</v>
      </c>
      <c r="H103" s="284">
        <f>+FACTURA!Z103</f>
        <v>6976.1279999999997</v>
      </c>
      <c r="I103" s="284">
        <f t="shared" si="8"/>
        <v>7536.4079999999994</v>
      </c>
      <c r="J103" s="469">
        <v>0</v>
      </c>
      <c r="K103" s="469">
        <v>1413.87</v>
      </c>
      <c r="L103" s="469">
        <v>166.89</v>
      </c>
      <c r="M103" s="480">
        <v>369.28</v>
      </c>
      <c r="N103" s="480">
        <v>75.36</v>
      </c>
      <c r="O103" s="284">
        <f>+FACTURA!AO103</f>
        <v>0</v>
      </c>
      <c r="P103" s="284">
        <f>+FACTURA!AL103</f>
        <v>0</v>
      </c>
      <c r="Q103" s="284">
        <f>+FACTURA!AG103</f>
        <v>0</v>
      </c>
      <c r="R103" s="284">
        <f>+FACTURA!AH103</f>
        <v>250</v>
      </c>
      <c r="S103" s="284">
        <f>+FACTURA!AE103</f>
        <v>0</v>
      </c>
      <c r="T103" s="284">
        <v>0</v>
      </c>
      <c r="U103" s="284">
        <v>0</v>
      </c>
      <c r="V103" s="284">
        <v>0</v>
      </c>
      <c r="W103" s="480">
        <v>0.01</v>
      </c>
      <c r="X103" s="284">
        <f t="shared" si="6"/>
        <v>2275.41</v>
      </c>
      <c r="Y103" s="284">
        <f t="shared" si="7"/>
        <v>5260.9979999999996</v>
      </c>
    </row>
    <row r="104" spans="1:25" ht="15">
      <c r="A104" s="182" t="s">
        <v>513</v>
      </c>
      <c r="B104" s="65" t="b">
        <f t="shared" si="5"/>
        <v>1</v>
      </c>
      <c r="C104" s="276" t="s">
        <v>526</v>
      </c>
      <c r="D104" s="275" t="s">
        <v>527</v>
      </c>
      <c r="E104" s="469">
        <v>480.24</v>
      </c>
      <c r="F104" s="469">
        <v>80.040000000000006</v>
      </c>
      <c r="G104" s="480">
        <f>+FACTURA!AA104</f>
        <v>0</v>
      </c>
      <c r="H104" s="284">
        <f>+FACTURA!Z104</f>
        <v>532.31500000000005</v>
      </c>
      <c r="I104" s="284">
        <f t="shared" si="8"/>
        <v>1092.595</v>
      </c>
      <c r="J104" s="470">
        <v>-4.4800000000000004</v>
      </c>
      <c r="K104" s="469">
        <v>0</v>
      </c>
      <c r="L104" s="469">
        <v>19.5</v>
      </c>
      <c r="M104" s="480">
        <v>0</v>
      </c>
      <c r="N104" s="480">
        <v>0</v>
      </c>
      <c r="O104" s="284">
        <f>+FACTURA!AO104</f>
        <v>0</v>
      </c>
      <c r="P104" s="284">
        <f>+FACTURA!AL104</f>
        <v>0</v>
      </c>
      <c r="Q104" s="284">
        <f>+FACTURA!AG104</f>
        <v>0</v>
      </c>
      <c r="R104" s="284">
        <f>+FACTURA!AH104</f>
        <v>0</v>
      </c>
      <c r="S104" s="284">
        <f>+FACTURA!AE104</f>
        <v>0</v>
      </c>
      <c r="T104" s="284">
        <v>0</v>
      </c>
      <c r="U104" s="284">
        <v>0</v>
      </c>
      <c r="V104" s="284">
        <v>0</v>
      </c>
      <c r="W104" s="480">
        <v>0.18</v>
      </c>
      <c r="X104" s="284">
        <f t="shared" si="6"/>
        <v>15.2</v>
      </c>
      <c r="Y104" s="284">
        <f t="shared" si="7"/>
        <v>1077.395</v>
      </c>
    </row>
    <row r="105" spans="1:25">
      <c r="A105" s="463" t="s">
        <v>385</v>
      </c>
      <c r="B105" s="65" t="b">
        <f t="shared" si="5"/>
        <v>1</v>
      </c>
      <c r="C105" s="276" t="s">
        <v>384</v>
      </c>
      <c r="D105" s="275" t="s">
        <v>385</v>
      </c>
      <c r="E105" s="469">
        <v>633.6</v>
      </c>
      <c r="F105" s="469">
        <v>105.6</v>
      </c>
      <c r="G105" s="480">
        <f>+FACTURA!AA105</f>
        <v>0</v>
      </c>
      <c r="H105" s="284">
        <f>+FACTURA!Z105</f>
        <v>5903.0250000000005</v>
      </c>
      <c r="I105" s="284">
        <f t="shared" si="8"/>
        <v>6642.2250000000004</v>
      </c>
      <c r="J105" s="469">
        <v>0</v>
      </c>
      <c r="K105" s="469">
        <v>1203.56</v>
      </c>
      <c r="L105" s="469">
        <v>168.08</v>
      </c>
      <c r="M105" s="480">
        <v>0</v>
      </c>
      <c r="N105" s="480">
        <v>0</v>
      </c>
      <c r="O105" s="284">
        <f>+FACTURA!AO105</f>
        <v>0</v>
      </c>
      <c r="P105" s="284">
        <f>+FACTURA!AL105</f>
        <v>0</v>
      </c>
      <c r="Q105" s="284">
        <f>+FACTURA!AG105</f>
        <v>0</v>
      </c>
      <c r="R105" s="284">
        <f>+FACTURA!AH105</f>
        <v>0</v>
      </c>
      <c r="S105" s="284">
        <f>+FACTURA!AE105</f>
        <v>0</v>
      </c>
      <c r="T105" s="284">
        <v>0</v>
      </c>
      <c r="U105" s="284">
        <v>0</v>
      </c>
      <c r="V105" s="284">
        <v>0</v>
      </c>
      <c r="W105" s="481">
        <v>-0.01</v>
      </c>
      <c r="X105" s="284">
        <f t="shared" si="6"/>
        <v>1371.6299999999999</v>
      </c>
      <c r="Y105" s="284">
        <f t="shared" si="7"/>
        <v>5270.5950000000003</v>
      </c>
    </row>
    <row r="106" spans="1:25">
      <c r="A106" s="463" t="s">
        <v>387</v>
      </c>
      <c r="B106" s="65" t="b">
        <f t="shared" si="5"/>
        <v>1</v>
      </c>
      <c r="C106" s="276" t="s">
        <v>386</v>
      </c>
      <c r="D106" s="275" t="s">
        <v>387</v>
      </c>
      <c r="E106" s="469">
        <v>633.6</v>
      </c>
      <c r="F106" s="469">
        <v>105.6</v>
      </c>
      <c r="G106" s="480">
        <f>+FACTURA!AA106</f>
        <v>0</v>
      </c>
      <c r="H106" s="284">
        <f>+FACTURA!Z106</f>
        <v>7325.2510000000002</v>
      </c>
      <c r="I106" s="284">
        <f t="shared" si="8"/>
        <v>8064.451</v>
      </c>
      <c r="J106" s="469">
        <v>0</v>
      </c>
      <c r="K106" s="469">
        <v>1572.17</v>
      </c>
      <c r="L106" s="469">
        <v>169.54</v>
      </c>
      <c r="M106" s="480">
        <v>0</v>
      </c>
      <c r="N106" s="480">
        <v>0</v>
      </c>
      <c r="O106" s="284">
        <f>+FACTURA!AO106</f>
        <v>0</v>
      </c>
      <c r="P106" s="284">
        <f>+FACTURA!AL106</f>
        <v>0</v>
      </c>
      <c r="Q106" s="284">
        <f>+FACTURA!AG106</f>
        <v>0</v>
      </c>
      <c r="R106" s="284">
        <f>+FACTURA!AH106</f>
        <v>0</v>
      </c>
      <c r="S106" s="284">
        <f>+FACTURA!AE106</f>
        <v>0</v>
      </c>
      <c r="T106" s="284">
        <v>0</v>
      </c>
      <c r="U106" s="284">
        <v>0</v>
      </c>
      <c r="V106" s="284">
        <v>0</v>
      </c>
      <c r="W106" s="481">
        <v>-0.06</v>
      </c>
      <c r="X106" s="284">
        <f t="shared" si="6"/>
        <v>1741.65</v>
      </c>
      <c r="Y106" s="284">
        <f t="shared" si="7"/>
        <v>6322.8009999999995</v>
      </c>
    </row>
    <row r="107" spans="1:25">
      <c r="A107" s="462" t="s">
        <v>389</v>
      </c>
      <c r="B107" s="65" t="b">
        <f t="shared" si="5"/>
        <v>1</v>
      </c>
      <c r="C107" s="276" t="s">
        <v>388</v>
      </c>
      <c r="D107" s="275" t="s">
        <v>389</v>
      </c>
      <c r="E107" s="469">
        <v>445.25</v>
      </c>
      <c r="F107" s="469">
        <v>74.209999999999994</v>
      </c>
      <c r="G107" s="480">
        <f>+FACTURA!AA107</f>
        <v>2076.9</v>
      </c>
      <c r="H107" s="284">
        <f>+FACTURA!Z107</f>
        <v>2775.5160000000001</v>
      </c>
      <c r="I107" s="284">
        <f>SUM(E107:H107)</f>
        <v>5371.8760000000002</v>
      </c>
      <c r="J107" s="469">
        <v>0</v>
      </c>
      <c r="K107" s="469">
        <v>448.42</v>
      </c>
      <c r="L107" s="469">
        <v>82.81</v>
      </c>
      <c r="M107" s="480">
        <v>161.44999999999999</v>
      </c>
      <c r="N107" s="480">
        <v>32.950000000000003</v>
      </c>
      <c r="O107" s="284">
        <f>+FACTURA!AO107</f>
        <v>0</v>
      </c>
      <c r="P107" s="284">
        <f>+FACTURA!AL107</f>
        <v>0</v>
      </c>
      <c r="Q107" s="284">
        <f>+FACTURA!AG107</f>
        <v>0</v>
      </c>
      <c r="R107" s="284">
        <f>+FACTURA!AH107</f>
        <v>200</v>
      </c>
      <c r="S107" s="284">
        <f>+FACTURA!AE107</f>
        <v>0</v>
      </c>
      <c r="T107" s="284">
        <v>0</v>
      </c>
      <c r="U107" s="284">
        <v>0</v>
      </c>
      <c r="V107" s="284">
        <v>0</v>
      </c>
      <c r="W107" s="481">
        <v>-0.15</v>
      </c>
      <c r="X107" s="284">
        <f t="shared" si="6"/>
        <v>925.48000000000013</v>
      </c>
      <c r="Y107" s="284">
        <f t="shared" si="7"/>
        <v>4446.3959999999997</v>
      </c>
    </row>
    <row r="108" spans="1:25">
      <c r="A108" s="463" t="s">
        <v>491</v>
      </c>
      <c r="B108" s="65" t="b">
        <f t="shared" si="5"/>
        <v>1</v>
      </c>
      <c r="C108" s="276" t="s">
        <v>492</v>
      </c>
      <c r="D108" s="275" t="s">
        <v>521</v>
      </c>
      <c r="E108" s="469">
        <v>633.41999999999996</v>
      </c>
      <c r="F108" s="469">
        <v>105.57</v>
      </c>
      <c r="G108" s="480">
        <f>+FACTURA!AA108</f>
        <v>0</v>
      </c>
      <c r="H108" s="284">
        <f>+FACTURA!Z108</f>
        <v>1795.7940000000001</v>
      </c>
      <c r="I108" s="284">
        <f t="shared" si="8"/>
        <v>2534.7840000000001</v>
      </c>
      <c r="J108" s="469">
        <v>0</v>
      </c>
      <c r="K108" s="469">
        <v>286.04000000000002</v>
      </c>
      <c r="L108" s="469">
        <v>53.71</v>
      </c>
      <c r="M108" s="480">
        <v>0</v>
      </c>
      <c r="N108" s="480">
        <v>0</v>
      </c>
      <c r="O108" s="284">
        <f>+FACTURA!AO108</f>
        <v>0</v>
      </c>
      <c r="P108" s="284">
        <f>+FACTURA!AL108</f>
        <v>0</v>
      </c>
      <c r="Q108" s="284">
        <f>+FACTURA!AG108</f>
        <v>0</v>
      </c>
      <c r="R108" s="284">
        <f>+FACTURA!AH108</f>
        <v>0</v>
      </c>
      <c r="S108" s="284">
        <f>+FACTURA!AE108</f>
        <v>0</v>
      </c>
      <c r="T108" s="284">
        <v>0</v>
      </c>
      <c r="U108" s="284">
        <v>0</v>
      </c>
      <c r="V108" s="284">
        <v>0</v>
      </c>
      <c r="W108" s="480">
        <v>0.03</v>
      </c>
      <c r="X108" s="284">
        <f t="shared" si="6"/>
        <v>339.78</v>
      </c>
      <c r="Y108" s="284">
        <f t="shared" si="7"/>
        <v>2195.0039999999999</v>
      </c>
    </row>
    <row r="109" spans="1:25">
      <c r="A109" s="463" t="s">
        <v>507</v>
      </c>
      <c r="B109" s="65" t="b">
        <f t="shared" si="5"/>
        <v>1</v>
      </c>
      <c r="C109" s="276" t="s">
        <v>510</v>
      </c>
      <c r="D109" s="275" t="s">
        <v>522</v>
      </c>
      <c r="E109" s="469">
        <v>480.24</v>
      </c>
      <c r="F109" s="469">
        <v>80.040000000000006</v>
      </c>
      <c r="G109" s="480">
        <f>+FACTURA!AA109</f>
        <v>0</v>
      </c>
      <c r="H109" s="284">
        <f>+FACTURA!Z109</f>
        <v>3727.931</v>
      </c>
      <c r="I109" s="284">
        <f t="shared" si="8"/>
        <v>4288.2110000000002</v>
      </c>
      <c r="J109" s="469">
        <v>0</v>
      </c>
      <c r="K109" s="469">
        <v>660.57</v>
      </c>
      <c r="L109" s="469">
        <v>25.63</v>
      </c>
      <c r="M109" s="480">
        <v>0</v>
      </c>
      <c r="N109" s="480">
        <v>0</v>
      </c>
      <c r="O109" s="284">
        <f>+FACTURA!AO109</f>
        <v>0</v>
      </c>
      <c r="P109" s="284">
        <f>+FACTURA!AL109</f>
        <v>0</v>
      </c>
      <c r="Q109" s="284">
        <f>+FACTURA!AG109</f>
        <v>0</v>
      </c>
      <c r="R109" s="284">
        <f>+FACTURA!AH109</f>
        <v>0</v>
      </c>
      <c r="S109" s="284">
        <f>+FACTURA!AE109</f>
        <v>0</v>
      </c>
      <c r="T109" s="284">
        <v>0</v>
      </c>
      <c r="U109" s="284">
        <v>0</v>
      </c>
      <c r="V109" s="284">
        <v>0</v>
      </c>
      <c r="W109" s="480">
        <v>0.01</v>
      </c>
      <c r="X109" s="284">
        <f t="shared" si="6"/>
        <v>686.21</v>
      </c>
      <c r="Y109" s="284">
        <f t="shared" si="7"/>
        <v>3602.0010000000002</v>
      </c>
    </row>
    <row r="110" spans="1:25">
      <c r="A110" s="463" t="s">
        <v>393</v>
      </c>
      <c r="B110" s="65" t="b">
        <f t="shared" si="5"/>
        <v>1</v>
      </c>
      <c r="C110" s="276" t="s">
        <v>392</v>
      </c>
      <c r="D110" s="275" t="s">
        <v>393</v>
      </c>
      <c r="E110" s="469">
        <v>480.24</v>
      </c>
      <c r="F110" s="469">
        <v>80.040000000000006</v>
      </c>
      <c r="G110" s="480">
        <f>+FACTURA!AA110</f>
        <v>0</v>
      </c>
      <c r="H110" s="284">
        <f>+FACTURA!Z110</f>
        <v>791</v>
      </c>
      <c r="I110" s="284">
        <f t="shared" si="8"/>
        <v>1351.28</v>
      </c>
      <c r="J110" s="469">
        <v>0</v>
      </c>
      <c r="K110" s="469">
        <v>30.62</v>
      </c>
      <c r="L110" s="469">
        <v>30.93</v>
      </c>
      <c r="M110" s="480">
        <v>0</v>
      </c>
      <c r="N110" s="480">
        <v>0</v>
      </c>
      <c r="O110" s="284">
        <f>+FACTURA!AO110</f>
        <v>0</v>
      </c>
      <c r="P110" s="284">
        <f>+FACTURA!AL110</f>
        <v>0</v>
      </c>
      <c r="Q110" s="284">
        <f>+FACTURA!AG110</f>
        <v>0</v>
      </c>
      <c r="R110" s="284">
        <f>+FACTURA!AH110</f>
        <v>0</v>
      </c>
      <c r="S110" s="284">
        <f>+FACTURA!AE110</f>
        <v>0</v>
      </c>
      <c r="T110" s="284">
        <v>0</v>
      </c>
      <c r="U110" s="284">
        <v>0</v>
      </c>
      <c r="V110" s="284">
        <v>0</v>
      </c>
      <c r="W110" s="480">
        <v>0.13</v>
      </c>
      <c r="X110" s="284">
        <f t="shared" si="6"/>
        <v>61.68</v>
      </c>
      <c r="Y110" s="284">
        <f t="shared" si="7"/>
        <v>1289.5999999999999</v>
      </c>
    </row>
    <row r="111" spans="1:25">
      <c r="A111" s="462" t="s">
        <v>395</v>
      </c>
      <c r="B111" s="65" t="b">
        <f t="shared" si="5"/>
        <v>1</v>
      </c>
      <c r="C111" s="276" t="s">
        <v>394</v>
      </c>
      <c r="D111" s="275" t="s">
        <v>395</v>
      </c>
      <c r="E111" s="469">
        <v>534.29999999999995</v>
      </c>
      <c r="F111" s="469">
        <v>89.05</v>
      </c>
      <c r="G111" s="480">
        <f>+FACTURA!AA111</f>
        <v>0</v>
      </c>
      <c r="H111" s="284">
        <f>+FACTURA!Z111</f>
        <v>1066.1849999999999</v>
      </c>
      <c r="I111" s="284">
        <f t="shared" si="8"/>
        <v>1689.5349999999999</v>
      </c>
      <c r="J111" s="469">
        <v>0</v>
      </c>
      <c r="K111" s="469">
        <v>85.16</v>
      </c>
      <c r="L111" s="469">
        <v>47.18</v>
      </c>
      <c r="M111" s="480">
        <v>82.79</v>
      </c>
      <c r="N111" s="480">
        <v>16.899999999999999</v>
      </c>
      <c r="O111" s="284">
        <f>+FACTURA!AO111</f>
        <v>0</v>
      </c>
      <c r="P111" s="284">
        <f>+FACTURA!AL111</f>
        <v>0</v>
      </c>
      <c r="Q111" s="284">
        <f>+FACTURA!AG111</f>
        <v>0</v>
      </c>
      <c r="R111" s="284">
        <f>+FACTURA!AH111</f>
        <v>0</v>
      </c>
      <c r="S111" s="284">
        <f>+FACTURA!AE111</f>
        <v>0</v>
      </c>
      <c r="T111" s="284">
        <v>0</v>
      </c>
      <c r="U111" s="284">
        <v>0</v>
      </c>
      <c r="V111" s="284">
        <v>0</v>
      </c>
      <c r="W111" s="481">
        <v>-0.09</v>
      </c>
      <c r="X111" s="284">
        <f t="shared" si="6"/>
        <v>231.94</v>
      </c>
      <c r="Y111" s="284">
        <f t="shared" si="7"/>
        <v>1457.5949999999998</v>
      </c>
    </row>
    <row r="112" spans="1:25">
      <c r="A112" s="462" t="s">
        <v>397</v>
      </c>
      <c r="B112" s="65" t="b">
        <f t="shared" si="5"/>
        <v>1</v>
      </c>
      <c r="C112" s="276" t="s">
        <v>396</v>
      </c>
      <c r="D112" s="275" t="s">
        <v>397</v>
      </c>
      <c r="E112" s="469">
        <v>534.29999999999995</v>
      </c>
      <c r="F112" s="469">
        <v>89.05</v>
      </c>
      <c r="G112" s="480">
        <f>+FACTURA!AA112</f>
        <v>0</v>
      </c>
      <c r="H112" s="284">
        <f>+FACTURA!Z112</f>
        <v>3192.9300000000003</v>
      </c>
      <c r="I112" s="284">
        <f t="shared" si="8"/>
        <v>3816.28</v>
      </c>
      <c r="J112" s="469">
        <v>0</v>
      </c>
      <c r="K112" s="469">
        <v>559.77</v>
      </c>
      <c r="L112" s="469">
        <v>114.35</v>
      </c>
      <c r="M112" s="480">
        <v>187</v>
      </c>
      <c r="N112" s="480">
        <v>38.159999999999997</v>
      </c>
      <c r="O112" s="284">
        <f>+FACTURA!AO112</f>
        <v>0</v>
      </c>
      <c r="P112" s="284">
        <f>+FACTURA!AL112</f>
        <v>0</v>
      </c>
      <c r="Q112" s="284">
        <f>+FACTURA!AG112</f>
        <v>0</v>
      </c>
      <c r="R112" s="284">
        <f>+FACTURA!AH112</f>
        <v>200</v>
      </c>
      <c r="S112" s="284">
        <f>+FACTURA!AE112</f>
        <v>0</v>
      </c>
      <c r="T112" s="284">
        <v>0</v>
      </c>
      <c r="U112" s="284">
        <v>0</v>
      </c>
      <c r="V112" s="284">
        <v>0</v>
      </c>
      <c r="W112" s="480">
        <v>0</v>
      </c>
      <c r="X112" s="284">
        <f t="shared" si="6"/>
        <v>1099.28</v>
      </c>
      <c r="Y112" s="284">
        <f t="shared" si="7"/>
        <v>2717</v>
      </c>
    </row>
    <row r="113" spans="1:25">
      <c r="A113" s="463" t="s">
        <v>399</v>
      </c>
      <c r="B113" s="65" t="b">
        <f t="shared" si="5"/>
        <v>1</v>
      </c>
      <c r="C113" s="276" t="s">
        <v>398</v>
      </c>
      <c r="D113" s="275" t="s">
        <v>399</v>
      </c>
      <c r="E113" s="469">
        <v>633.6</v>
      </c>
      <c r="F113" s="469">
        <v>105.6</v>
      </c>
      <c r="G113" s="480">
        <f>+FACTURA!AA113</f>
        <v>0</v>
      </c>
      <c r="H113" s="284">
        <f>+FACTURA!Z113</f>
        <v>2193.6239999999998</v>
      </c>
      <c r="I113" s="284">
        <f t="shared" si="8"/>
        <v>2932.8239999999996</v>
      </c>
      <c r="J113" s="469">
        <v>0</v>
      </c>
      <c r="K113" s="469">
        <v>371.06</v>
      </c>
      <c r="L113" s="469">
        <v>100.06</v>
      </c>
      <c r="M113" s="480">
        <v>0</v>
      </c>
      <c r="N113" s="480">
        <v>0</v>
      </c>
      <c r="O113" s="284">
        <f>+FACTURA!AO113</f>
        <v>0</v>
      </c>
      <c r="P113" s="284">
        <f>+FACTURA!AL113</f>
        <v>0</v>
      </c>
      <c r="Q113" s="284">
        <f>+FACTURA!AG113</f>
        <v>0</v>
      </c>
      <c r="R113" s="284">
        <f>+FACTURA!AH113</f>
        <v>150</v>
      </c>
      <c r="S113" s="284">
        <f>+FACTURA!AE113</f>
        <v>0</v>
      </c>
      <c r="T113" s="284">
        <v>0</v>
      </c>
      <c r="U113" s="284">
        <v>0</v>
      </c>
      <c r="V113" s="284">
        <v>0</v>
      </c>
      <c r="W113" s="481">
        <v>-0.1</v>
      </c>
      <c r="X113" s="284">
        <f t="shared" si="6"/>
        <v>621.02</v>
      </c>
      <c r="Y113" s="284">
        <f t="shared" si="7"/>
        <v>2311.8039999999996</v>
      </c>
    </row>
    <row r="114" spans="1:25">
      <c r="A114" s="244" t="s">
        <v>511</v>
      </c>
      <c r="B114" s="65" t="b">
        <f t="shared" si="5"/>
        <v>1</v>
      </c>
      <c r="C114" s="276" t="s">
        <v>402</v>
      </c>
      <c r="D114" s="275" t="s">
        <v>511</v>
      </c>
      <c r="E114" s="469">
        <v>534.29999999999995</v>
      </c>
      <c r="F114" s="469">
        <v>89.05</v>
      </c>
      <c r="G114" s="480">
        <f>+FACTURA!AA114</f>
        <v>0</v>
      </c>
      <c r="H114" s="284">
        <f>+FACTURA!Z114</f>
        <v>1940.125</v>
      </c>
      <c r="I114" s="284">
        <f t="shared" si="8"/>
        <v>2563.4749999999999</v>
      </c>
      <c r="J114" s="469">
        <v>0</v>
      </c>
      <c r="K114" s="469">
        <v>292.17</v>
      </c>
      <c r="L114" s="469">
        <v>84.58</v>
      </c>
      <c r="M114" s="480">
        <v>125.61</v>
      </c>
      <c r="N114" s="480">
        <v>25.63</v>
      </c>
      <c r="O114" s="284">
        <f>+FACTURA!AO114</f>
        <v>0</v>
      </c>
      <c r="P114" s="284">
        <f>+FACTURA!AL114</f>
        <v>0</v>
      </c>
      <c r="Q114" s="284">
        <f>+FACTURA!AG114</f>
        <v>0</v>
      </c>
      <c r="R114" s="284">
        <f>+FACTURA!AH114</f>
        <v>50</v>
      </c>
      <c r="S114" s="284">
        <f>+FACTURA!AE114</f>
        <v>0</v>
      </c>
      <c r="T114" s="284">
        <v>0</v>
      </c>
      <c r="U114" s="284">
        <v>0</v>
      </c>
      <c r="V114" s="284">
        <v>0</v>
      </c>
      <c r="W114" s="480">
        <v>0.09</v>
      </c>
      <c r="X114" s="284">
        <f t="shared" si="6"/>
        <v>578.08000000000004</v>
      </c>
      <c r="Y114" s="284">
        <f t="shared" si="7"/>
        <v>1985.395</v>
      </c>
    </row>
    <row r="115" spans="1:25">
      <c r="A115" s="204" t="s">
        <v>405</v>
      </c>
      <c r="B115" s="65" t="b">
        <f t="shared" si="5"/>
        <v>1</v>
      </c>
      <c r="C115" s="276" t="s">
        <v>404</v>
      </c>
      <c r="D115" s="275" t="s">
        <v>405</v>
      </c>
      <c r="E115" s="469">
        <v>480.24</v>
      </c>
      <c r="F115" s="469">
        <v>80.040000000000006</v>
      </c>
      <c r="G115" s="480">
        <f>+FACTURA!AA115</f>
        <v>0</v>
      </c>
      <c r="H115" s="284">
        <f>+FACTURA!Z115</f>
        <v>286.10000000000002</v>
      </c>
      <c r="I115" s="284">
        <f>SUM(E115:H115)</f>
        <v>846.38</v>
      </c>
      <c r="J115" s="470">
        <v>-39.020000000000003</v>
      </c>
      <c r="K115" s="469">
        <v>0</v>
      </c>
      <c r="L115" s="469">
        <v>23.82</v>
      </c>
      <c r="M115" s="480">
        <v>0</v>
      </c>
      <c r="N115" s="480">
        <v>0</v>
      </c>
      <c r="O115" s="284">
        <f>+FACTURA!AO115</f>
        <v>0</v>
      </c>
      <c r="P115" s="284">
        <f>+FACTURA!AL115</f>
        <v>0</v>
      </c>
      <c r="Q115" s="284">
        <f>+FACTURA!AG115</f>
        <v>0</v>
      </c>
      <c r="R115" s="284">
        <f>+FACTURA!AH115</f>
        <v>0</v>
      </c>
      <c r="S115" s="284">
        <f>+FACTURA!AE115</f>
        <v>0</v>
      </c>
      <c r="T115" s="284">
        <v>0</v>
      </c>
      <c r="U115" s="284">
        <v>0</v>
      </c>
      <c r="V115" s="284">
        <v>0</v>
      </c>
      <c r="W115" s="481">
        <v>-0.02</v>
      </c>
      <c r="X115" s="284">
        <f t="shared" si="6"/>
        <v>-15.220000000000002</v>
      </c>
      <c r="Y115" s="284">
        <f t="shared" si="7"/>
        <v>861.6</v>
      </c>
    </row>
    <row r="116" spans="1:25">
      <c r="A116" s="204" t="s">
        <v>407</v>
      </c>
      <c r="B116" s="65" t="b">
        <f t="shared" si="5"/>
        <v>1</v>
      </c>
      <c r="C116" s="276" t="s">
        <v>406</v>
      </c>
      <c r="D116" s="275" t="s">
        <v>407</v>
      </c>
      <c r="E116" s="469">
        <v>633.6</v>
      </c>
      <c r="F116" s="469">
        <v>105.6</v>
      </c>
      <c r="G116" s="480">
        <f>+FACTURA!AA116</f>
        <v>0</v>
      </c>
      <c r="H116" s="284">
        <f>+FACTURA!Z116</f>
        <v>1978.9560000000001</v>
      </c>
      <c r="I116" s="284">
        <f>SUM(E116:H116)</f>
        <v>2718.1559999999999</v>
      </c>
      <c r="J116" s="469">
        <v>0</v>
      </c>
      <c r="K116" s="469">
        <v>325.20999999999998</v>
      </c>
      <c r="L116" s="469">
        <v>72.260000000000005</v>
      </c>
      <c r="M116" s="480">
        <v>0</v>
      </c>
      <c r="N116" s="480">
        <v>0</v>
      </c>
      <c r="O116" s="284">
        <f>+FACTURA!AO116</f>
        <v>0</v>
      </c>
      <c r="P116" s="284">
        <f>+FACTURA!AL116</f>
        <v>0</v>
      </c>
      <c r="Q116" s="284">
        <f>+FACTURA!AG116</f>
        <v>0</v>
      </c>
      <c r="R116" s="284">
        <f>+FACTURA!AH116</f>
        <v>0</v>
      </c>
      <c r="S116" s="284">
        <f>+FACTURA!AE116</f>
        <v>150</v>
      </c>
      <c r="T116" s="284">
        <v>0</v>
      </c>
      <c r="U116" s="284">
        <v>0</v>
      </c>
      <c r="V116" s="284">
        <v>0</v>
      </c>
      <c r="W116" s="481">
        <v>-0.11</v>
      </c>
      <c r="X116" s="284">
        <f t="shared" si="6"/>
        <v>547.36</v>
      </c>
      <c r="Y116" s="284">
        <f t="shared" si="7"/>
        <v>2170.7959999999998</v>
      </c>
    </row>
    <row r="117" spans="1:25">
      <c r="A117" s="204" t="s">
        <v>409</v>
      </c>
      <c r="B117" s="65" t="b">
        <f t="shared" si="5"/>
        <v>1</v>
      </c>
      <c r="C117" s="276" t="s">
        <v>408</v>
      </c>
      <c r="D117" s="275" t="s">
        <v>409</v>
      </c>
      <c r="E117" s="469">
        <v>633.6</v>
      </c>
      <c r="F117" s="469">
        <v>105.6</v>
      </c>
      <c r="G117" s="480">
        <f>+FACTURA!AA117</f>
        <v>0</v>
      </c>
      <c r="H117" s="284">
        <f>+FACTURA!Z117</f>
        <v>6078.5110000000004</v>
      </c>
      <c r="I117" s="284">
        <f>SUM(E117:H117)</f>
        <v>6817.7110000000002</v>
      </c>
      <c r="J117" s="469">
        <v>0</v>
      </c>
      <c r="K117" s="469">
        <v>1244.83</v>
      </c>
      <c r="L117" s="469">
        <v>207.77</v>
      </c>
      <c r="M117" s="480">
        <v>0</v>
      </c>
      <c r="N117" s="480">
        <v>0</v>
      </c>
      <c r="O117" s="284">
        <f>+FACTURA!AO117</f>
        <v>0</v>
      </c>
      <c r="P117" s="284">
        <f>+FACTURA!AL117</f>
        <v>0</v>
      </c>
      <c r="Q117" s="284">
        <f>+FACTURA!AG117</f>
        <v>0</v>
      </c>
      <c r="R117" s="284">
        <f>+FACTURA!AH117</f>
        <v>500</v>
      </c>
      <c r="S117" s="284">
        <f>+FACTURA!AE117</f>
        <v>0</v>
      </c>
      <c r="T117" s="284">
        <v>0</v>
      </c>
      <c r="U117" s="284">
        <v>0</v>
      </c>
      <c r="V117" s="284">
        <v>0</v>
      </c>
      <c r="W117" s="480">
        <v>0.11</v>
      </c>
      <c r="X117" s="284">
        <f t="shared" si="6"/>
        <v>1952.7099999999998</v>
      </c>
      <c r="Y117" s="284">
        <f t="shared" si="7"/>
        <v>4865.0010000000002</v>
      </c>
    </row>
    <row r="118" spans="1:25">
      <c r="C118" s="287" t="s">
        <v>331</v>
      </c>
      <c r="D118" s="281"/>
      <c r="E118" s="281" t="s">
        <v>455</v>
      </c>
      <c r="F118" s="281" t="s">
        <v>455</v>
      </c>
      <c r="G118" s="281" t="s">
        <v>455</v>
      </c>
      <c r="H118" s="281" t="s">
        <v>455</v>
      </c>
      <c r="I118" s="281" t="s">
        <v>455</v>
      </c>
      <c r="J118" s="281" t="s">
        <v>455</v>
      </c>
      <c r="K118" s="281" t="s">
        <v>455</v>
      </c>
      <c r="L118" s="281" t="s">
        <v>455</v>
      </c>
      <c r="M118" s="281" t="s">
        <v>455</v>
      </c>
      <c r="N118" s="281" t="s">
        <v>455</v>
      </c>
      <c r="O118" s="281" t="s">
        <v>455</v>
      </c>
      <c r="P118" s="281" t="s">
        <v>455</v>
      </c>
      <c r="Q118" s="281" t="s">
        <v>455</v>
      </c>
      <c r="R118" s="281" t="s">
        <v>455</v>
      </c>
      <c r="S118" s="281" t="s">
        <v>455</v>
      </c>
      <c r="T118" s="281" t="s">
        <v>455</v>
      </c>
      <c r="U118" s="281" t="s">
        <v>455</v>
      </c>
      <c r="V118" s="281" t="s">
        <v>455</v>
      </c>
      <c r="W118" s="281" t="s">
        <v>455</v>
      </c>
      <c r="X118" s="281" t="s">
        <v>455</v>
      </c>
      <c r="Y118" s="281" t="s">
        <v>455</v>
      </c>
    </row>
    <row r="119" spans="1:25" ht="15">
      <c r="C119" s="274"/>
      <c r="D119" s="274"/>
      <c r="E119" s="289">
        <f t="shared" ref="E119:Y119" si="9">SUM(E77:E118)</f>
        <v>24071.529999999992</v>
      </c>
      <c r="F119" s="289">
        <f t="shared" si="9"/>
        <v>4011.9199999999996</v>
      </c>
      <c r="G119" s="289">
        <f t="shared" si="9"/>
        <v>2076.9</v>
      </c>
      <c r="H119" s="289">
        <f t="shared" si="9"/>
        <v>91874.124000000025</v>
      </c>
      <c r="I119" s="289">
        <f t="shared" si="9"/>
        <v>122034.47400000002</v>
      </c>
      <c r="J119" s="289">
        <f t="shared" si="9"/>
        <v>-177.23</v>
      </c>
      <c r="K119" s="289">
        <f t="shared" si="9"/>
        <v>15949.33</v>
      </c>
      <c r="L119" s="289">
        <f t="shared" si="9"/>
        <v>3285.8599999999997</v>
      </c>
      <c r="M119" s="289">
        <f t="shared" si="9"/>
        <v>2863.56</v>
      </c>
      <c r="N119" s="289">
        <f t="shared" si="9"/>
        <v>584.39</v>
      </c>
      <c r="O119" s="289">
        <f t="shared" si="9"/>
        <v>327</v>
      </c>
      <c r="P119" s="289">
        <f t="shared" si="9"/>
        <v>0</v>
      </c>
      <c r="Q119" s="289">
        <f t="shared" si="9"/>
        <v>0</v>
      </c>
      <c r="R119" s="289">
        <f t="shared" si="9"/>
        <v>3150</v>
      </c>
      <c r="S119" s="289">
        <f t="shared" si="9"/>
        <v>400</v>
      </c>
      <c r="T119" s="289">
        <f t="shared" si="9"/>
        <v>925.25</v>
      </c>
      <c r="U119" s="289">
        <f t="shared" si="9"/>
        <v>0</v>
      </c>
      <c r="V119" s="289">
        <f t="shared" si="9"/>
        <v>0</v>
      </c>
      <c r="W119" s="289">
        <f t="shared" si="9"/>
        <v>-0.24999999999999989</v>
      </c>
      <c r="X119" s="289">
        <f t="shared" si="9"/>
        <v>27307.91</v>
      </c>
      <c r="Y119" s="289">
        <f t="shared" si="9"/>
        <v>94726.564000000028</v>
      </c>
    </row>
    <row r="120" spans="1:25">
      <c r="D120" s="232"/>
      <c r="E120" s="192"/>
      <c r="F120" s="188"/>
      <c r="G120" s="188"/>
      <c r="H120" s="218"/>
      <c r="I120" s="218"/>
      <c r="J120" s="218"/>
      <c r="K120" s="218"/>
      <c r="L120" s="218"/>
      <c r="M120" s="219"/>
      <c r="N120" s="218"/>
      <c r="O120" s="218"/>
      <c r="P120" s="218"/>
      <c r="Q120" s="218"/>
      <c r="R120" s="218"/>
      <c r="S120" s="218"/>
      <c r="T120" s="218"/>
      <c r="U120" s="218"/>
      <c r="V120" s="219"/>
      <c r="W120" s="219"/>
      <c r="X120" s="218"/>
      <c r="Y120" s="218"/>
    </row>
    <row r="121" spans="1:25">
      <c r="C121" s="286"/>
      <c r="D121" s="281"/>
      <c r="E121" s="281" t="s">
        <v>456</v>
      </c>
      <c r="F121" s="281" t="s">
        <v>456</v>
      </c>
      <c r="G121" s="281" t="s">
        <v>456</v>
      </c>
      <c r="H121" s="281" t="s">
        <v>456</v>
      </c>
      <c r="I121" s="281" t="s">
        <v>456</v>
      </c>
      <c r="J121" s="281" t="s">
        <v>456</v>
      </c>
      <c r="K121" s="281" t="s">
        <v>456</v>
      </c>
      <c r="L121" s="281" t="s">
        <v>456</v>
      </c>
      <c r="M121" s="281" t="s">
        <v>456</v>
      </c>
      <c r="N121" s="281" t="s">
        <v>456</v>
      </c>
      <c r="O121" s="281" t="s">
        <v>456</v>
      </c>
      <c r="P121" s="281" t="s">
        <v>456</v>
      </c>
      <c r="Q121" s="281" t="s">
        <v>456</v>
      </c>
      <c r="R121" s="281" t="s">
        <v>456</v>
      </c>
      <c r="S121" s="281" t="s">
        <v>456</v>
      </c>
      <c r="T121" s="281" t="s">
        <v>456</v>
      </c>
      <c r="U121" s="281" t="s">
        <v>456</v>
      </c>
      <c r="V121" s="281" t="s">
        <v>456</v>
      </c>
      <c r="W121" s="281" t="s">
        <v>456</v>
      </c>
      <c r="X121" s="281" t="s">
        <v>456</v>
      </c>
      <c r="Y121" s="281" t="s">
        <v>456</v>
      </c>
    </row>
    <row r="122" spans="1:25">
      <c r="C122" s="287" t="s">
        <v>457</v>
      </c>
      <c r="D122" s="275" t="s">
        <v>431</v>
      </c>
      <c r="E122" s="289">
        <f t="shared" ref="E122:Y122" si="10">+E119+E74</f>
        <v>97781.069999999949</v>
      </c>
      <c r="F122" s="289">
        <f t="shared" si="10"/>
        <v>16296.840000000004</v>
      </c>
      <c r="G122" s="289">
        <f t="shared" ref="G122" si="11">+G119+G74</f>
        <v>2076.9</v>
      </c>
      <c r="H122" s="289">
        <f t="shared" si="10"/>
        <v>268609.06400000001</v>
      </c>
      <c r="I122" s="289">
        <f t="shared" si="10"/>
        <v>384763.87400000007</v>
      </c>
      <c r="J122" s="289">
        <f t="shared" si="10"/>
        <v>-393.85999999999996</v>
      </c>
      <c r="K122" s="289">
        <f t="shared" si="10"/>
        <v>63005.049999999996</v>
      </c>
      <c r="L122" s="289">
        <f t="shared" si="10"/>
        <v>5492.33</v>
      </c>
      <c r="M122" s="289">
        <f t="shared" si="10"/>
        <v>2863.56</v>
      </c>
      <c r="N122" s="289">
        <f t="shared" si="10"/>
        <v>584.39</v>
      </c>
      <c r="O122" s="289">
        <f t="shared" si="10"/>
        <v>8648.25</v>
      </c>
      <c r="P122" s="289">
        <f t="shared" si="10"/>
        <v>257.3</v>
      </c>
      <c r="Q122" s="289">
        <f t="shared" si="10"/>
        <v>1099.6199999999994</v>
      </c>
      <c r="R122" s="289">
        <f t="shared" si="10"/>
        <v>4450</v>
      </c>
      <c r="S122" s="289">
        <f t="shared" si="10"/>
        <v>3837.5</v>
      </c>
      <c r="T122" s="289">
        <f>+T119+T74</f>
        <v>2049.6800000000003</v>
      </c>
      <c r="U122" s="289">
        <f t="shared" si="10"/>
        <v>152.49</v>
      </c>
      <c r="V122" s="289">
        <f t="shared" si="10"/>
        <v>826.125</v>
      </c>
      <c r="W122" s="289">
        <f t="shared" si="10"/>
        <v>0.27000000000000024</v>
      </c>
      <c r="X122" s="289">
        <f t="shared" si="10"/>
        <v>92872.705000000002</v>
      </c>
      <c r="Y122" s="289">
        <f t="shared" si="10"/>
        <v>291891.16900000005</v>
      </c>
    </row>
    <row r="124" spans="1:25" ht="15">
      <c r="C124" s="203"/>
      <c r="D124" s="232"/>
      <c r="E124" s="147"/>
      <c r="F124" s="147"/>
      <c r="G124" s="147"/>
      <c r="H124" s="215"/>
      <c r="I124" s="215"/>
      <c r="J124" s="215"/>
      <c r="K124" s="215"/>
      <c r="L124" s="215"/>
      <c r="M124" s="214"/>
      <c r="N124" s="215"/>
      <c r="O124" s="215"/>
      <c r="P124" s="215"/>
      <c r="Q124" s="215"/>
      <c r="R124" s="215"/>
      <c r="S124" s="215"/>
      <c r="T124" s="215"/>
      <c r="U124" s="215"/>
      <c r="V124" s="214"/>
      <c r="W124" s="215"/>
      <c r="X124" s="215"/>
      <c r="Y124" s="215">
        <v>291891.20000000001</v>
      </c>
    </row>
    <row r="125" spans="1:25" ht="15">
      <c r="C125" s="274"/>
      <c r="D125" s="274"/>
      <c r="E125" s="275" t="s">
        <v>431</v>
      </c>
      <c r="F125" s="275" t="s">
        <v>431</v>
      </c>
      <c r="G125" s="275"/>
      <c r="H125" s="275" t="s">
        <v>431</v>
      </c>
      <c r="I125" s="275" t="s">
        <v>431</v>
      </c>
      <c r="J125" s="275" t="s">
        <v>431</v>
      </c>
      <c r="K125" s="333"/>
      <c r="L125" s="333"/>
      <c r="M125" s="275" t="s">
        <v>431</v>
      </c>
      <c r="N125" s="275" t="s">
        <v>431</v>
      </c>
      <c r="O125" s="275" t="s">
        <v>431</v>
      </c>
      <c r="P125" s="275" t="s">
        <v>431</v>
      </c>
      <c r="Q125" s="275" t="s">
        <v>431</v>
      </c>
      <c r="R125" s="275" t="s">
        <v>431</v>
      </c>
      <c r="S125" s="275" t="s">
        <v>431</v>
      </c>
      <c r="T125" s="275"/>
      <c r="U125" s="275"/>
      <c r="V125" s="275"/>
      <c r="W125" s="333"/>
      <c r="X125" s="275" t="s">
        <v>431</v>
      </c>
      <c r="Y125" s="333">
        <f>+Y122-Y124</f>
        <v>-3.0999999959021807E-2</v>
      </c>
    </row>
    <row r="126" spans="1:25">
      <c r="C126" s="203"/>
    </row>
    <row r="127" spans="1:25">
      <c r="C127" s="203"/>
    </row>
    <row r="128" spans="1:25">
      <c r="C128" s="203"/>
    </row>
  </sheetData>
  <mergeCells count="1">
    <mergeCell ref="D1:F1"/>
  </mergeCells>
  <pageMargins left="0.70866141732283472" right="0.70866141732283472" top="0.74803149606299213" bottom="0.74803149606299213" header="0.31496062992125984" footer="0.31496062992125984"/>
  <pageSetup scale="42" orientation="landscape" r:id="rId1"/>
  <rowBreaks count="1" manualBreakCount="1">
    <brk id="61" min="2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T128"/>
  <sheetViews>
    <sheetView zoomScale="115" zoomScaleNormal="115" workbookViewId="0">
      <pane xSplit="2" ySplit="8" topLeftCell="I117" activePane="bottomRight" state="frozen"/>
      <selection pane="topRight" activeCell="C1" sqref="C1"/>
      <selection pane="bottomLeft" activeCell="A9" sqref="A9"/>
      <selection pane="bottomRight" activeCell="T125" sqref="T125"/>
    </sheetView>
  </sheetViews>
  <sheetFormatPr baseColWidth="10" defaultColWidth="7.140625" defaultRowHeight="12.75"/>
  <cols>
    <col min="1" max="1" width="5.85546875" style="201" customWidth="1"/>
    <col min="2" max="2" width="24.42578125" style="232" customWidth="1"/>
    <col min="3" max="4" width="10.7109375" style="232" customWidth="1"/>
    <col min="5" max="6" width="10.7109375" style="193" customWidth="1"/>
    <col min="7" max="7" width="13.140625" style="193" customWidth="1"/>
    <col min="8" max="20" width="10.7109375" style="193" customWidth="1"/>
    <col min="21" max="16384" width="7.140625" style="65"/>
  </cols>
  <sheetData>
    <row r="1" spans="1:20" ht="15">
      <c r="A1" s="277" t="s">
        <v>430</v>
      </c>
      <c r="B1" s="510" t="s">
        <v>431</v>
      </c>
      <c r="C1" s="511"/>
      <c r="D1" s="511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ht="18">
      <c r="A2" s="278" t="s">
        <v>432</v>
      </c>
      <c r="B2" s="295" t="s">
        <v>433</v>
      </c>
      <c r="C2" s="296"/>
      <c r="D2" s="296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</row>
    <row r="3" spans="1:20" ht="15.75">
      <c r="A3" s="300"/>
      <c r="B3" s="297" t="s">
        <v>434</v>
      </c>
      <c r="C3" s="332"/>
      <c r="D3" s="332"/>
      <c r="E3" s="281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</row>
    <row r="4" spans="1:20" ht="15">
      <c r="A4" s="300"/>
      <c r="B4" s="298" t="s">
        <v>553</v>
      </c>
      <c r="C4" s="332"/>
      <c r="D4" s="332"/>
      <c r="E4" s="281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</row>
    <row r="5" spans="1:20" ht="15">
      <c r="A5" s="300"/>
      <c r="B5" s="280" t="s">
        <v>554</v>
      </c>
      <c r="C5" s="294"/>
      <c r="D5" s="294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</row>
    <row r="6" spans="1:20" ht="15">
      <c r="A6" s="300"/>
      <c r="B6" s="280" t="s">
        <v>436</v>
      </c>
      <c r="C6" s="294"/>
      <c r="D6" s="294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</row>
    <row r="7" spans="1:20">
      <c r="A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</row>
    <row r="8" spans="1:20" s="257" customFormat="1" ht="23.25" thickBot="1">
      <c r="A8" s="290" t="s">
        <v>437</v>
      </c>
      <c r="B8" s="291" t="s">
        <v>438</v>
      </c>
      <c r="C8" s="291" t="s">
        <v>439</v>
      </c>
      <c r="D8" s="291" t="s">
        <v>440</v>
      </c>
      <c r="E8" s="291" t="s">
        <v>441</v>
      </c>
      <c r="F8" s="291" t="s">
        <v>443</v>
      </c>
      <c r="G8" s="291" t="s">
        <v>444</v>
      </c>
      <c r="H8" s="291" t="s">
        <v>445</v>
      </c>
      <c r="I8" s="291" t="s">
        <v>460</v>
      </c>
      <c r="J8" s="291" t="s">
        <v>446</v>
      </c>
      <c r="K8" s="291" t="s">
        <v>447</v>
      </c>
      <c r="L8" s="291" t="s">
        <v>523</v>
      </c>
      <c r="M8" s="291" t="s">
        <v>575</v>
      </c>
      <c r="N8" s="291" t="s">
        <v>547</v>
      </c>
      <c r="O8" s="291" t="s">
        <v>448</v>
      </c>
      <c r="P8" s="291" t="s">
        <v>576</v>
      </c>
      <c r="Q8" s="291" t="s">
        <v>577</v>
      </c>
      <c r="R8" s="291" t="s">
        <v>552</v>
      </c>
      <c r="S8" s="291" t="s">
        <v>449</v>
      </c>
      <c r="T8" s="291" t="s">
        <v>450</v>
      </c>
    </row>
    <row r="9" spans="1:20" ht="15.75" thickTop="1">
      <c r="A9" s="283" t="s">
        <v>453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</row>
    <row r="10" spans="1:20" ht="15">
      <c r="A10" s="282" t="s">
        <v>454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</row>
    <row r="11" spans="1:20">
      <c r="A11" s="276" t="s">
        <v>500</v>
      </c>
      <c r="B11" s="275" t="s">
        <v>514</v>
      </c>
      <c r="C11" s="284">
        <v>880.02</v>
      </c>
      <c r="D11" s="284">
        <v>146.66999999999999</v>
      </c>
      <c r="E11" s="284">
        <v>0</v>
      </c>
      <c r="F11" s="285">
        <v>-18.41</v>
      </c>
      <c r="G11" s="284">
        <v>0</v>
      </c>
      <c r="H11" s="284">
        <v>25.73</v>
      </c>
      <c r="I11" s="284">
        <v>0</v>
      </c>
      <c r="J11" s="284">
        <v>0</v>
      </c>
      <c r="K11" s="284">
        <v>0</v>
      </c>
      <c r="L11" s="284">
        <v>0</v>
      </c>
      <c r="M11" s="284">
        <v>0</v>
      </c>
      <c r="N11" s="284">
        <v>45.13</v>
      </c>
      <c r="O11" s="284">
        <v>0.04</v>
      </c>
      <c r="P11" s="284">
        <v>0</v>
      </c>
      <c r="Q11" s="284">
        <v>0</v>
      </c>
      <c r="R11" s="284">
        <v>0</v>
      </c>
      <c r="S11" s="284">
        <v>0</v>
      </c>
      <c r="T11" s="284">
        <v>0</v>
      </c>
    </row>
    <row r="12" spans="1:20">
      <c r="A12" s="276" t="s">
        <v>214</v>
      </c>
      <c r="B12" s="275" t="s">
        <v>215</v>
      </c>
      <c r="C12" s="284">
        <v>999.66</v>
      </c>
      <c r="D12" s="284">
        <v>166.61</v>
      </c>
      <c r="E12" s="284">
        <v>1282.8800000000001</v>
      </c>
      <c r="F12" s="284">
        <v>0</v>
      </c>
      <c r="G12" s="284">
        <v>267.75</v>
      </c>
      <c r="H12" s="284">
        <v>28.99</v>
      </c>
      <c r="I12" s="284">
        <v>0</v>
      </c>
      <c r="J12" s="284">
        <v>0</v>
      </c>
      <c r="K12" s="284">
        <v>0</v>
      </c>
      <c r="L12" s="284">
        <v>0</v>
      </c>
      <c r="M12" s="284">
        <v>0</v>
      </c>
      <c r="N12" s="284">
        <v>45.13</v>
      </c>
      <c r="O12" s="285">
        <v>-0.02</v>
      </c>
      <c r="P12" s="284">
        <v>0</v>
      </c>
      <c r="Q12" s="284">
        <v>242.9</v>
      </c>
      <c r="R12" s="284">
        <v>0</v>
      </c>
      <c r="S12" s="284">
        <v>0</v>
      </c>
      <c r="T12" s="284">
        <v>0</v>
      </c>
    </row>
    <row r="13" spans="1:20">
      <c r="A13" s="276" t="s">
        <v>544</v>
      </c>
      <c r="B13" s="275" t="s">
        <v>548</v>
      </c>
      <c r="C13" s="284">
        <v>833.05</v>
      </c>
      <c r="D13" s="284">
        <v>138.84</v>
      </c>
      <c r="E13" s="284">
        <v>382.86</v>
      </c>
      <c r="F13" s="284">
        <v>0</v>
      </c>
      <c r="G13" s="284">
        <v>31</v>
      </c>
      <c r="H13" s="284">
        <v>25.9</v>
      </c>
      <c r="I13" s="284">
        <v>0</v>
      </c>
      <c r="J13" s="284">
        <v>0</v>
      </c>
      <c r="K13" s="284">
        <v>0</v>
      </c>
      <c r="L13" s="284">
        <v>0</v>
      </c>
      <c r="M13" s="284">
        <v>0</v>
      </c>
      <c r="N13" s="284">
        <v>45.13</v>
      </c>
      <c r="O13" s="284">
        <v>0.12</v>
      </c>
      <c r="P13" s="284">
        <v>0</v>
      </c>
      <c r="Q13" s="284">
        <v>0</v>
      </c>
      <c r="R13" s="284">
        <v>0</v>
      </c>
      <c r="S13" s="284">
        <v>0</v>
      </c>
      <c r="T13" s="284">
        <v>0</v>
      </c>
    </row>
    <row r="14" spans="1:20">
      <c r="A14" s="276" t="s">
        <v>216</v>
      </c>
      <c r="B14" s="275" t="s">
        <v>217</v>
      </c>
      <c r="C14" s="284">
        <v>4000.02</v>
      </c>
      <c r="D14" s="284">
        <v>666.67</v>
      </c>
      <c r="E14" s="284">
        <v>0</v>
      </c>
      <c r="F14" s="284">
        <v>0</v>
      </c>
      <c r="G14" s="284">
        <v>741.42</v>
      </c>
      <c r="H14" s="284">
        <v>129.59</v>
      </c>
      <c r="I14" s="284">
        <v>0</v>
      </c>
      <c r="J14" s="284">
        <v>0</v>
      </c>
      <c r="K14" s="284">
        <v>0</v>
      </c>
      <c r="L14" s="284">
        <v>0</v>
      </c>
      <c r="M14" s="284">
        <v>0</v>
      </c>
      <c r="N14" s="284">
        <v>45.13</v>
      </c>
      <c r="O14" s="285">
        <v>-0.05</v>
      </c>
      <c r="P14" s="284">
        <v>0</v>
      </c>
      <c r="Q14" s="284">
        <v>0</v>
      </c>
      <c r="R14" s="284">
        <v>0</v>
      </c>
      <c r="S14" s="284">
        <v>0</v>
      </c>
      <c r="T14" s="284">
        <v>400</v>
      </c>
    </row>
    <row r="15" spans="1:20">
      <c r="A15" s="276" t="s">
        <v>533</v>
      </c>
      <c r="B15" s="275" t="s">
        <v>534</v>
      </c>
      <c r="C15" s="284">
        <v>1400.04</v>
      </c>
      <c r="D15" s="284">
        <v>233.34</v>
      </c>
      <c r="E15" s="284">
        <v>2408</v>
      </c>
      <c r="F15" s="284">
        <v>0</v>
      </c>
      <c r="G15" s="284">
        <v>607.85</v>
      </c>
      <c r="H15" s="284">
        <v>41.24</v>
      </c>
      <c r="I15" s="284">
        <v>0</v>
      </c>
      <c r="J15" s="284">
        <v>2000</v>
      </c>
      <c r="K15" s="284">
        <v>0</v>
      </c>
      <c r="L15" s="284">
        <v>0</v>
      </c>
      <c r="M15" s="284">
        <v>0</v>
      </c>
      <c r="N15" s="284">
        <v>45.13</v>
      </c>
      <c r="O15" s="284">
        <v>0.16</v>
      </c>
      <c r="P15" s="284">
        <v>0</v>
      </c>
      <c r="Q15" s="284">
        <v>0</v>
      </c>
      <c r="R15" s="284">
        <v>0</v>
      </c>
      <c r="S15" s="284">
        <v>0</v>
      </c>
      <c r="T15" s="284">
        <v>0</v>
      </c>
    </row>
    <row r="16" spans="1:20">
      <c r="A16" s="276" t="s">
        <v>218</v>
      </c>
      <c r="B16" s="275" t="s">
        <v>219</v>
      </c>
      <c r="C16" s="284">
        <v>4000.02</v>
      </c>
      <c r="D16" s="284">
        <v>666.67</v>
      </c>
      <c r="E16" s="284">
        <v>0</v>
      </c>
      <c r="F16" s="284">
        <v>0</v>
      </c>
      <c r="G16" s="284">
        <v>741.42</v>
      </c>
      <c r="H16" s="284">
        <v>129.94</v>
      </c>
      <c r="I16" s="284">
        <v>0</v>
      </c>
      <c r="J16" s="284">
        <v>0</v>
      </c>
      <c r="K16" s="284">
        <v>0</v>
      </c>
      <c r="L16" s="284">
        <v>0</v>
      </c>
      <c r="M16" s="284">
        <v>0</v>
      </c>
      <c r="N16" s="284">
        <v>45.13</v>
      </c>
      <c r="O16" s="284">
        <v>0</v>
      </c>
      <c r="P16" s="284">
        <v>0</v>
      </c>
      <c r="Q16" s="284">
        <v>0</v>
      </c>
      <c r="R16" s="284">
        <v>0</v>
      </c>
      <c r="S16" s="284">
        <v>0</v>
      </c>
      <c r="T16" s="284">
        <v>200</v>
      </c>
    </row>
    <row r="17" spans="1:20">
      <c r="A17" s="276" t="s">
        <v>220</v>
      </c>
      <c r="B17" s="275" t="s">
        <v>221</v>
      </c>
      <c r="C17" s="284">
        <v>880.02</v>
      </c>
      <c r="D17" s="284">
        <v>146.66999999999999</v>
      </c>
      <c r="E17" s="284">
        <v>2988.04</v>
      </c>
      <c r="F17" s="284">
        <v>0</v>
      </c>
      <c r="G17" s="284">
        <v>602.16</v>
      </c>
      <c r="H17" s="284">
        <v>25.48</v>
      </c>
      <c r="I17" s="284">
        <v>0</v>
      </c>
      <c r="J17" s="284">
        <v>389</v>
      </c>
      <c r="K17" s="284">
        <v>0</v>
      </c>
      <c r="L17" s="284">
        <v>0</v>
      </c>
      <c r="M17" s="284">
        <v>0</v>
      </c>
      <c r="N17" s="284">
        <v>45.13</v>
      </c>
      <c r="O17" s="285">
        <v>-0.09</v>
      </c>
      <c r="P17" s="284">
        <v>0</v>
      </c>
      <c r="Q17" s="284">
        <v>0</v>
      </c>
      <c r="R17" s="284">
        <v>54.05</v>
      </c>
      <c r="S17" s="284">
        <v>0</v>
      </c>
      <c r="T17" s="284">
        <v>0</v>
      </c>
    </row>
    <row r="18" spans="1:20">
      <c r="A18" s="276" t="s">
        <v>222</v>
      </c>
      <c r="B18" s="275" t="s">
        <v>223</v>
      </c>
      <c r="C18" s="284">
        <v>880.02</v>
      </c>
      <c r="D18" s="284">
        <v>146.66999999999999</v>
      </c>
      <c r="E18" s="284">
        <v>1322.88</v>
      </c>
      <c r="F18" s="284">
        <v>0</v>
      </c>
      <c r="G18" s="284">
        <v>247.23</v>
      </c>
      <c r="H18" s="284">
        <v>25.48</v>
      </c>
      <c r="I18" s="284">
        <v>0</v>
      </c>
      <c r="J18" s="284">
        <v>512</v>
      </c>
      <c r="K18" s="284">
        <v>0</v>
      </c>
      <c r="L18" s="284">
        <v>0</v>
      </c>
      <c r="M18" s="284">
        <v>0</v>
      </c>
      <c r="N18" s="284">
        <v>45.13</v>
      </c>
      <c r="O18" s="284">
        <v>0.05</v>
      </c>
      <c r="P18" s="284">
        <v>0</v>
      </c>
      <c r="Q18" s="284">
        <v>0</v>
      </c>
      <c r="R18" s="284">
        <v>66.88</v>
      </c>
      <c r="S18" s="284">
        <v>0</v>
      </c>
      <c r="T18" s="284">
        <v>0</v>
      </c>
    </row>
    <row r="19" spans="1:20">
      <c r="A19" s="276" t="s">
        <v>224</v>
      </c>
      <c r="B19" s="275" t="s">
        <v>225</v>
      </c>
      <c r="C19" s="284">
        <v>799.98</v>
      </c>
      <c r="D19" s="284">
        <v>133.33000000000001</v>
      </c>
      <c r="E19" s="284">
        <v>1900</v>
      </c>
      <c r="F19" s="284">
        <v>0</v>
      </c>
      <c r="G19" s="284">
        <v>349.81</v>
      </c>
      <c r="H19" s="284">
        <v>23.19</v>
      </c>
      <c r="I19" s="284">
        <v>0</v>
      </c>
      <c r="J19" s="284">
        <v>0</v>
      </c>
      <c r="K19" s="284">
        <v>0</v>
      </c>
      <c r="L19" s="284">
        <v>0</v>
      </c>
      <c r="M19" s="284">
        <v>0</v>
      </c>
      <c r="N19" s="284">
        <v>45.13</v>
      </c>
      <c r="O19" s="284">
        <v>0.13</v>
      </c>
      <c r="P19" s="284">
        <v>0</v>
      </c>
      <c r="Q19" s="284">
        <v>0</v>
      </c>
      <c r="R19" s="284">
        <v>33.049999999999997</v>
      </c>
      <c r="S19" s="284">
        <v>0</v>
      </c>
      <c r="T19" s="284">
        <v>200</v>
      </c>
    </row>
    <row r="20" spans="1:20">
      <c r="A20" s="276" t="s">
        <v>84</v>
      </c>
      <c r="B20" s="275" t="s">
        <v>228</v>
      </c>
      <c r="C20" s="284">
        <v>880.02</v>
      </c>
      <c r="D20" s="284">
        <v>146.66999999999999</v>
      </c>
      <c r="E20" s="284">
        <v>0</v>
      </c>
      <c r="F20" s="285">
        <v>-18.41</v>
      </c>
      <c r="G20" s="284">
        <v>0</v>
      </c>
      <c r="H20" s="284">
        <v>25.54</v>
      </c>
      <c r="I20" s="284">
        <v>0</v>
      </c>
      <c r="J20" s="284">
        <v>600</v>
      </c>
      <c r="K20" s="284">
        <v>0</v>
      </c>
      <c r="L20" s="284">
        <v>0</v>
      </c>
      <c r="M20" s="284" t="e">
        <f>(#REF!-+F20-G20-H20)*30%</f>
        <v>#REF!</v>
      </c>
      <c r="N20" s="284">
        <v>45.13</v>
      </c>
      <c r="O20" s="285">
        <v>0.11</v>
      </c>
      <c r="P20" s="284">
        <v>0</v>
      </c>
      <c r="Q20" s="284">
        <v>0</v>
      </c>
      <c r="R20" s="284">
        <v>54.05</v>
      </c>
      <c r="S20" s="284">
        <v>0</v>
      </c>
      <c r="T20" s="284">
        <v>0</v>
      </c>
    </row>
    <row r="21" spans="1:20">
      <c r="A21" s="276" t="s">
        <v>231</v>
      </c>
      <c r="B21" s="275" t="s">
        <v>232</v>
      </c>
      <c r="C21" s="284">
        <v>4000.02</v>
      </c>
      <c r="D21" s="284">
        <v>666.67</v>
      </c>
      <c r="E21" s="284">
        <v>12241.59</v>
      </c>
      <c r="F21" s="284">
        <v>0</v>
      </c>
      <c r="G21" s="284">
        <v>4275.66</v>
      </c>
      <c r="H21" s="284">
        <v>129.94</v>
      </c>
      <c r="I21" s="284">
        <v>0</v>
      </c>
      <c r="J21" s="284">
        <v>0</v>
      </c>
      <c r="K21" s="284">
        <v>0</v>
      </c>
      <c r="L21" s="284">
        <v>0</v>
      </c>
      <c r="M21" s="284">
        <v>0</v>
      </c>
      <c r="N21" s="284">
        <v>45.13</v>
      </c>
      <c r="O21" s="285">
        <v>-0.05</v>
      </c>
      <c r="P21" s="284">
        <v>0</v>
      </c>
      <c r="Q21" s="284">
        <v>0</v>
      </c>
      <c r="R21" s="284">
        <v>0</v>
      </c>
      <c r="S21" s="284">
        <v>1000</v>
      </c>
      <c r="T21" s="284">
        <v>0</v>
      </c>
    </row>
    <row r="22" spans="1:20">
      <c r="A22" s="276" t="s">
        <v>233</v>
      </c>
      <c r="B22" s="275" t="s">
        <v>234</v>
      </c>
      <c r="C22" s="284">
        <v>880.02</v>
      </c>
      <c r="D22" s="284">
        <v>146.66999999999999</v>
      </c>
      <c r="E22" s="284">
        <v>1183.9000000000001</v>
      </c>
      <c r="F22" s="284">
        <v>0</v>
      </c>
      <c r="G22" s="284">
        <v>222.32</v>
      </c>
      <c r="H22" s="284">
        <v>25.5</v>
      </c>
      <c r="I22" s="284">
        <v>0</v>
      </c>
      <c r="J22" s="284">
        <v>695</v>
      </c>
      <c r="K22" s="284">
        <v>0</v>
      </c>
      <c r="L22" s="284">
        <v>0</v>
      </c>
      <c r="M22" s="284">
        <v>0</v>
      </c>
      <c r="N22" s="284">
        <v>45.13</v>
      </c>
      <c r="O22" s="284">
        <v>-0.01</v>
      </c>
      <c r="P22" s="284">
        <v>0</v>
      </c>
      <c r="Q22" s="284">
        <v>0</v>
      </c>
      <c r="R22" s="284">
        <v>54.05</v>
      </c>
      <c r="S22" s="284">
        <v>0</v>
      </c>
      <c r="T22" s="284">
        <v>375</v>
      </c>
    </row>
    <row r="23" spans="1:20">
      <c r="A23" s="276" t="s">
        <v>235</v>
      </c>
      <c r="B23" s="275" t="s">
        <v>236</v>
      </c>
      <c r="C23" s="284">
        <v>880.02</v>
      </c>
      <c r="D23" s="284">
        <v>146.66999999999999</v>
      </c>
      <c r="E23" s="284">
        <v>0</v>
      </c>
      <c r="F23" s="285">
        <v>-18.41</v>
      </c>
      <c r="G23" s="284">
        <v>0</v>
      </c>
      <c r="H23" s="284">
        <v>25.48</v>
      </c>
      <c r="I23" s="284">
        <v>0</v>
      </c>
      <c r="J23" s="284">
        <v>0</v>
      </c>
      <c r="K23" s="284">
        <v>0</v>
      </c>
      <c r="L23" s="284">
        <v>0</v>
      </c>
      <c r="M23" s="284">
        <v>0</v>
      </c>
      <c r="N23" s="284">
        <v>45.13</v>
      </c>
      <c r="O23" s="284">
        <v>0.04</v>
      </c>
      <c r="P23" s="284">
        <v>0</v>
      </c>
      <c r="Q23" s="284">
        <v>0</v>
      </c>
      <c r="R23" s="284">
        <v>47.05</v>
      </c>
      <c r="S23" s="284">
        <v>0</v>
      </c>
      <c r="T23" s="284">
        <v>275</v>
      </c>
    </row>
    <row r="24" spans="1:20">
      <c r="A24" s="276" t="s">
        <v>239</v>
      </c>
      <c r="B24" s="275" t="s">
        <v>240</v>
      </c>
      <c r="C24" s="284">
        <v>1083.3499999999999</v>
      </c>
      <c r="D24" s="284">
        <v>180.56</v>
      </c>
      <c r="E24" s="284">
        <v>0</v>
      </c>
      <c r="F24" s="284">
        <v>0</v>
      </c>
      <c r="G24" s="284">
        <v>21.12</v>
      </c>
      <c r="H24" s="284">
        <v>33.94</v>
      </c>
      <c r="I24" s="284">
        <v>0</v>
      </c>
      <c r="J24" s="284">
        <v>0</v>
      </c>
      <c r="K24" s="284">
        <v>0</v>
      </c>
      <c r="L24" s="284">
        <v>0</v>
      </c>
      <c r="M24" s="284" t="e">
        <f>(#REF!-+F24-G24-H24)*30%</f>
        <v>#REF!</v>
      </c>
      <c r="N24" s="284">
        <v>45.13</v>
      </c>
      <c r="O24" s="285">
        <v>0.06</v>
      </c>
      <c r="P24" s="284">
        <v>0</v>
      </c>
      <c r="Q24" s="284">
        <v>0</v>
      </c>
      <c r="R24" s="284">
        <v>0</v>
      </c>
      <c r="S24" s="284">
        <v>300</v>
      </c>
      <c r="T24" s="284">
        <v>0</v>
      </c>
    </row>
    <row r="25" spans="1:20">
      <c r="A25" s="276" t="s">
        <v>241</v>
      </c>
      <c r="B25" s="275" t="s">
        <v>242</v>
      </c>
      <c r="C25" s="284">
        <v>1300.02</v>
      </c>
      <c r="D25" s="284">
        <v>216.67</v>
      </c>
      <c r="E25" s="284">
        <v>0</v>
      </c>
      <c r="F25" s="284">
        <v>0</v>
      </c>
      <c r="G25" s="284">
        <v>58.08</v>
      </c>
      <c r="H25" s="284">
        <v>38</v>
      </c>
      <c r="I25" s="284">
        <v>0</v>
      </c>
      <c r="J25" s="284">
        <v>0</v>
      </c>
      <c r="K25" s="284">
        <v>0</v>
      </c>
      <c r="L25" s="284">
        <v>0</v>
      </c>
      <c r="M25" s="284">
        <v>0</v>
      </c>
      <c r="N25" s="284">
        <v>45.13</v>
      </c>
      <c r="O25" s="285">
        <v>-0.12</v>
      </c>
      <c r="P25" s="284">
        <v>0</v>
      </c>
      <c r="Q25" s="284">
        <v>0</v>
      </c>
      <c r="R25" s="284">
        <v>0</v>
      </c>
      <c r="S25" s="284">
        <v>0</v>
      </c>
      <c r="T25" s="284">
        <v>0</v>
      </c>
    </row>
    <row r="26" spans="1:20">
      <c r="A26" s="276" t="s">
        <v>245</v>
      </c>
      <c r="B26" s="275" t="s">
        <v>246</v>
      </c>
      <c r="C26" s="284">
        <v>999.66</v>
      </c>
      <c r="D26" s="284">
        <v>166.61</v>
      </c>
      <c r="E26" s="284">
        <v>1677.71</v>
      </c>
      <c r="F26" s="284">
        <v>0</v>
      </c>
      <c r="G26" s="284">
        <v>352.08</v>
      </c>
      <c r="H26" s="284">
        <v>28.95</v>
      </c>
      <c r="I26" s="284">
        <v>0</v>
      </c>
      <c r="J26" s="284">
        <v>0</v>
      </c>
      <c r="K26" s="284">
        <v>0</v>
      </c>
      <c r="L26" s="284">
        <v>0</v>
      </c>
      <c r="M26" s="284">
        <v>0</v>
      </c>
      <c r="N26" s="284">
        <v>45.13</v>
      </c>
      <c r="O26" s="284">
        <v>0.02</v>
      </c>
      <c r="P26" s="284">
        <v>0</v>
      </c>
      <c r="Q26" s="284">
        <v>0</v>
      </c>
      <c r="R26" s="284">
        <v>0</v>
      </c>
      <c r="S26" s="284">
        <v>0</v>
      </c>
      <c r="T26" s="284">
        <v>0</v>
      </c>
    </row>
    <row r="27" spans="1:20">
      <c r="A27" s="276" t="s">
        <v>247</v>
      </c>
      <c r="B27" s="275" t="s">
        <v>248</v>
      </c>
      <c r="C27" s="284">
        <v>4000.02</v>
      </c>
      <c r="D27" s="284">
        <v>666.67</v>
      </c>
      <c r="E27" s="284">
        <v>452.14</v>
      </c>
      <c r="F27" s="284">
        <v>0</v>
      </c>
      <c r="G27" s="284">
        <v>845.26</v>
      </c>
      <c r="H27" s="284">
        <v>129.22</v>
      </c>
      <c r="I27" s="284">
        <v>0</v>
      </c>
      <c r="J27" s="284">
        <v>0</v>
      </c>
      <c r="K27" s="284">
        <v>0</v>
      </c>
      <c r="L27" s="284">
        <v>0</v>
      </c>
      <c r="M27" s="284">
        <v>0</v>
      </c>
      <c r="N27" s="284">
        <v>45.13</v>
      </c>
      <c r="O27" s="284">
        <v>0.02</v>
      </c>
      <c r="P27" s="284">
        <v>0</v>
      </c>
      <c r="Q27" s="284">
        <v>0</v>
      </c>
      <c r="R27" s="284">
        <v>0</v>
      </c>
      <c r="S27" s="284">
        <v>0</v>
      </c>
      <c r="T27" s="284">
        <v>0</v>
      </c>
    </row>
    <row r="28" spans="1:20">
      <c r="A28" s="276" t="s">
        <v>249</v>
      </c>
      <c r="B28" s="275" t="s">
        <v>250</v>
      </c>
      <c r="C28" s="284">
        <v>880.02</v>
      </c>
      <c r="D28" s="284">
        <v>146.66999999999999</v>
      </c>
      <c r="E28" s="284">
        <v>0</v>
      </c>
      <c r="F28" s="285">
        <v>-18.41</v>
      </c>
      <c r="G28" s="284">
        <v>0</v>
      </c>
      <c r="H28" s="284">
        <v>25.48</v>
      </c>
      <c r="I28" s="284">
        <v>0</v>
      </c>
      <c r="J28" s="284">
        <v>0</v>
      </c>
      <c r="K28" s="284">
        <v>0</v>
      </c>
      <c r="L28" s="284">
        <v>0</v>
      </c>
      <c r="M28" s="284">
        <v>0</v>
      </c>
      <c r="N28" s="284">
        <v>45.13</v>
      </c>
      <c r="O28" s="284">
        <v>0.09</v>
      </c>
      <c r="P28" s="284">
        <v>0</v>
      </c>
      <c r="Q28" s="284">
        <v>0</v>
      </c>
      <c r="R28" s="284">
        <v>0</v>
      </c>
      <c r="S28" s="284">
        <v>0</v>
      </c>
      <c r="T28" s="284">
        <v>0</v>
      </c>
    </row>
    <row r="29" spans="1:20">
      <c r="A29" s="276" t="s">
        <v>251</v>
      </c>
      <c r="B29" s="275" t="s">
        <v>252</v>
      </c>
      <c r="C29" s="284">
        <v>1285.74</v>
      </c>
      <c r="D29" s="284">
        <v>214.29</v>
      </c>
      <c r="E29" s="284">
        <v>0</v>
      </c>
      <c r="F29" s="284">
        <v>0</v>
      </c>
      <c r="G29" s="284">
        <v>56.27</v>
      </c>
      <c r="H29" s="284">
        <v>37.380000000000003</v>
      </c>
      <c r="I29" s="284">
        <v>0</v>
      </c>
      <c r="J29" s="284">
        <v>0</v>
      </c>
      <c r="K29" s="284">
        <v>0</v>
      </c>
      <c r="L29" s="284">
        <v>0</v>
      </c>
      <c r="M29" s="284">
        <v>0</v>
      </c>
      <c r="N29" s="284">
        <v>45.13</v>
      </c>
      <c r="O29" s="284">
        <v>0</v>
      </c>
      <c r="P29" s="284">
        <v>0</v>
      </c>
      <c r="Q29" s="284">
        <v>0</v>
      </c>
      <c r="R29" s="284">
        <v>33.049999999999997</v>
      </c>
      <c r="S29" s="284">
        <v>0</v>
      </c>
      <c r="T29" s="284">
        <v>0</v>
      </c>
    </row>
    <row r="30" spans="1:20">
      <c r="A30" s="276" t="s">
        <v>253</v>
      </c>
      <c r="B30" s="275" t="s">
        <v>254</v>
      </c>
      <c r="C30" s="284">
        <v>833.05</v>
      </c>
      <c r="D30" s="284">
        <v>138.84</v>
      </c>
      <c r="E30" s="284">
        <v>1740.02</v>
      </c>
      <c r="F30" s="284">
        <v>0</v>
      </c>
      <c r="G30" s="284">
        <v>323.87</v>
      </c>
      <c r="H30" s="284">
        <v>25.9</v>
      </c>
      <c r="I30" s="284">
        <v>0</v>
      </c>
      <c r="J30" s="284">
        <v>0</v>
      </c>
      <c r="K30" s="284">
        <v>0</v>
      </c>
      <c r="L30" s="284">
        <v>0</v>
      </c>
      <c r="M30" s="284">
        <v>0</v>
      </c>
      <c r="N30" s="284">
        <v>45.13</v>
      </c>
      <c r="O30" s="285">
        <v>-0.19</v>
      </c>
      <c r="P30" s="284">
        <v>0</v>
      </c>
      <c r="Q30" s="284">
        <v>0</v>
      </c>
      <c r="R30" s="284">
        <v>0</v>
      </c>
      <c r="S30" s="284">
        <v>0</v>
      </c>
      <c r="T30" s="284">
        <v>0</v>
      </c>
    </row>
    <row r="31" spans="1:20">
      <c r="A31" s="276" t="s">
        <v>255</v>
      </c>
      <c r="B31" s="275" t="s">
        <v>256</v>
      </c>
      <c r="C31" s="284">
        <v>880.02</v>
      </c>
      <c r="D31" s="284">
        <v>146.66999999999999</v>
      </c>
      <c r="E31" s="284">
        <v>1924.05</v>
      </c>
      <c r="F31" s="284">
        <v>0</v>
      </c>
      <c r="G31" s="284">
        <v>374.89</v>
      </c>
      <c r="H31" s="284">
        <v>25.48</v>
      </c>
      <c r="I31" s="284">
        <v>0</v>
      </c>
      <c r="J31" s="284">
        <v>0</v>
      </c>
      <c r="K31" s="284">
        <v>0</v>
      </c>
      <c r="L31" s="284">
        <v>0</v>
      </c>
      <c r="M31" s="284">
        <v>0</v>
      </c>
      <c r="N31" s="284">
        <v>45.13</v>
      </c>
      <c r="O31" s="285">
        <v>-0.01</v>
      </c>
      <c r="P31" s="284">
        <v>0</v>
      </c>
      <c r="Q31" s="284">
        <v>0</v>
      </c>
      <c r="R31" s="284">
        <v>33.049999999999997</v>
      </c>
      <c r="S31" s="284">
        <v>0</v>
      </c>
      <c r="T31" s="284">
        <v>0</v>
      </c>
    </row>
    <row r="32" spans="1:20">
      <c r="A32" s="276" t="s">
        <v>257</v>
      </c>
      <c r="B32" s="275" t="s">
        <v>258</v>
      </c>
      <c r="C32" s="284">
        <v>880.02</v>
      </c>
      <c r="D32" s="284">
        <v>146.66999999999999</v>
      </c>
      <c r="E32" s="284">
        <v>0</v>
      </c>
      <c r="F32" s="285">
        <v>-18.41</v>
      </c>
      <c r="G32" s="284">
        <v>0</v>
      </c>
      <c r="H32" s="284">
        <v>25.48</v>
      </c>
      <c r="I32" s="284">
        <v>0</v>
      </c>
      <c r="J32" s="284">
        <v>0</v>
      </c>
      <c r="K32" s="284">
        <v>0</v>
      </c>
      <c r="L32" s="284">
        <v>0</v>
      </c>
      <c r="M32" s="284">
        <v>0</v>
      </c>
      <c r="N32" s="284">
        <v>45.13</v>
      </c>
      <c r="O32" s="284">
        <v>0.04</v>
      </c>
      <c r="P32" s="284">
        <v>0</v>
      </c>
      <c r="Q32" s="284">
        <v>0</v>
      </c>
      <c r="R32" s="284">
        <v>33.049999999999997</v>
      </c>
      <c r="S32" s="284">
        <v>0</v>
      </c>
      <c r="T32" s="284">
        <v>0</v>
      </c>
    </row>
    <row r="33" spans="1:20">
      <c r="A33" s="276" t="s">
        <v>259</v>
      </c>
      <c r="B33" s="275" t="s">
        <v>260</v>
      </c>
      <c r="C33" s="284">
        <v>880.02</v>
      </c>
      <c r="D33" s="284">
        <v>146.66999999999999</v>
      </c>
      <c r="E33" s="284">
        <v>0</v>
      </c>
      <c r="F33" s="285">
        <v>-18.41</v>
      </c>
      <c r="G33" s="284">
        <v>0</v>
      </c>
      <c r="H33" s="284">
        <v>25.48</v>
      </c>
      <c r="I33" s="284">
        <v>0</v>
      </c>
      <c r="J33" s="284">
        <v>0</v>
      </c>
      <c r="K33" s="284">
        <v>0</v>
      </c>
      <c r="L33" s="284">
        <v>0</v>
      </c>
      <c r="M33" s="284">
        <v>0</v>
      </c>
      <c r="N33" s="284">
        <v>45.13</v>
      </c>
      <c r="O33" s="284">
        <v>0.04</v>
      </c>
      <c r="P33" s="284">
        <v>0</v>
      </c>
      <c r="Q33" s="284">
        <v>0</v>
      </c>
      <c r="R33" s="284">
        <v>33.049999999999997</v>
      </c>
      <c r="S33" s="284">
        <v>0</v>
      </c>
      <c r="T33" s="284">
        <v>0</v>
      </c>
    </row>
    <row r="34" spans="1:20">
      <c r="A34" s="276" t="s">
        <v>483</v>
      </c>
      <c r="B34" s="275" t="s">
        <v>484</v>
      </c>
      <c r="C34" s="284">
        <v>0</v>
      </c>
      <c r="D34" s="284">
        <v>0</v>
      </c>
      <c r="E34" s="284">
        <v>0</v>
      </c>
      <c r="F34" s="285">
        <v>0</v>
      </c>
      <c r="G34" s="284">
        <v>0</v>
      </c>
      <c r="H34" s="284">
        <v>0</v>
      </c>
      <c r="I34" s="284">
        <v>0</v>
      </c>
      <c r="J34" s="284">
        <v>0</v>
      </c>
      <c r="K34" s="284">
        <v>0</v>
      </c>
      <c r="L34" s="284">
        <v>0</v>
      </c>
      <c r="M34" s="284">
        <v>0</v>
      </c>
      <c r="N34" s="284">
        <v>0</v>
      </c>
      <c r="O34" s="285">
        <v>0</v>
      </c>
      <c r="P34" s="284">
        <v>0</v>
      </c>
      <c r="Q34" s="284">
        <v>0</v>
      </c>
      <c r="R34" s="284">
        <v>0</v>
      </c>
      <c r="S34" s="284">
        <v>0</v>
      </c>
      <c r="T34" s="284">
        <v>0</v>
      </c>
    </row>
    <row r="35" spans="1:20">
      <c r="A35" s="276" t="s">
        <v>261</v>
      </c>
      <c r="B35" s="275" t="s">
        <v>262</v>
      </c>
      <c r="C35" s="284">
        <v>1700.04</v>
      </c>
      <c r="D35" s="284">
        <v>283.33999999999997</v>
      </c>
      <c r="E35" s="284">
        <v>0</v>
      </c>
      <c r="F35" s="284">
        <v>0</v>
      </c>
      <c r="G35" s="284">
        <v>181.61</v>
      </c>
      <c r="H35" s="284">
        <v>51.39</v>
      </c>
      <c r="I35" s="284">
        <v>0</v>
      </c>
      <c r="J35" s="284">
        <v>0</v>
      </c>
      <c r="K35" s="284">
        <v>0</v>
      </c>
      <c r="L35" s="284">
        <v>0</v>
      </c>
      <c r="M35" s="284">
        <v>0</v>
      </c>
      <c r="N35" s="284">
        <v>45.13</v>
      </c>
      <c r="O35" s="284">
        <v>0.05</v>
      </c>
      <c r="P35" s="284">
        <v>0</v>
      </c>
      <c r="Q35" s="284">
        <v>0</v>
      </c>
      <c r="R35" s="284">
        <v>0</v>
      </c>
      <c r="S35" s="284">
        <v>0</v>
      </c>
      <c r="T35" s="284">
        <v>0</v>
      </c>
    </row>
    <row r="36" spans="1:20">
      <c r="A36" s="276" t="s">
        <v>263</v>
      </c>
      <c r="B36" s="275" t="s">
        <v>264</v>
      </c>
      <c r="C36" s="284">
        <v>880.02</v>
      </c>
      <c r="D36" s="284">
        <v>146.66999999999999</v>
      </c>
      <c r="E36" s="284">
        <v>2829.02</v>
      </c>
      <c r="F36" s="284">
        <v>0</v>
      </c>
      <c r="G36" s="284">
        <v>568.19000000000005</v>
      </c>
      <c r="H36" s="284">
        <v>25.53</v>
      </c>
      <c r="I36" s="284">
        <v>0</v>
      </c>
      <c r="J36" s="284">
        <v>0</v>
      </c>
      <c r="K36" s="284">
        <v>0</v>
      </c>
      <c r="L36" s="284">
        <v>0</v>
      </c>
      <c r="M36" s="284">
        <v>0</v>
      </c>
      <c r="N36" s="284">
        <v>45.13</v>
      </c>
      <c r="O36" s="284">
        <v>0.01</v>
      </c>
      <c r="P36" s="284">
        <v>0</v>
      </c>
      <c r="Q36" s="284">
        <v>0</v>
      </c>
      <c r="R36" s="284">
        <v>33.049999999999997</v>
      </c>
      <c r="S36" s="284">
        <v>0</v>
      </c>
      <c r="T36" s="284">
        <v>0</v>
      </c>
    </row>
    <row r="37" spans="1:20">
      <c r="A37" s="276" t="s">
        <v>498</v>
      </c>
      <c r="B37" s="275" t="s">
        <v>515</v>
      </c>
      <c r="C37" s="284">
        <v>880.02</v>
      </c>
      <c r="D37" s="284">
        <v>146.66999999999999</v>
      </c>
      <c r="E37" s="284">
        <v>4639.74</v>
      </c>
      <c r="F37" s="284">
        <v>0</v>
      </c>
      <c r="G37" s="284">
        <v>974.05</v>
      </c>
      <c r="H37" s="284">
        <v>18.170000000000002</v>
      </c>
      <c r="I37" s="284">
        <v>0</v>
      </c>
      <c r="J37" s="284">
        <v>0</v>
      </c>
      <c r="K37" s="284">
        <v>0</v>
      </c>
      <c r="L37" s="284">
        <v>0</v>
      </c>
      <c r="M37" s="284">
        <v>0</v>
      </c>
      <c r="N37" s="284">
        <v>45.13</v>
      </c>
      <c r="O37" s="285">
        <v>-0.17</v>
      </c>
      <c r="P37" s="284">
        <v>0</v>
      </c>
      <c r="Q37" s="284">
        <v>0</v>
      </c>
      <c r="R37" s="284">
        <v>33.049999999999997</v>
      </c>
      <c r="S37" s="284">
        <v>0</v>
      </c>
      <c r="T37" s="284">
        <v>0</v>
      </c>
    </row>
    <row r="38" spans="1:20">
      <c r="A38" s="276" t="s">
        <v>265</v>
      </c>
      <c r="B38" s="275" t="s">
        <v>266</v>
      </c>
      <c r="C38" s="284">
        <v>880.02</v>
      </c>
      <c r="D38" s="284">
        <v>146.66999999999999</v>
      </c>
      <c r="E38" s="284">
        <v>0</v>
      </c>
      <c r="F38" s="285">
        <v>-18.41</v>
      </c>
      <c r="G38" s="284">
        <v>0</v>
      </c>
      <c r="H38" s="284">
        <v>25.58</v>
      </c>
      <c r="I38" s="284">
        <v>0</v>
      </c>
      <c r="J38" s="284">
        <v>0</v>
      </c>
      <c r="K38" s="284">
        <v>0</v>
      </c>
      <c r="L38" s="284">
        <v>0</v>
      </c>
      <c r="M38" s="284">
        <v>0</v>
      </c>
      <c r="N38" s="284">
        <v>45.13</v>
      </c>
      <c r="O38" s="285">
        <v>-0.06</v>
      </c>
      <c r="P38" s="284">
        <v>0</v>
      </c>
      <c r="Q38" s="284">
        <v>0</v>
      </c>
      <c r="R38" s="284">
        <v>33.049999999999997</v>
      </c>
      <c r="S38" s="284">
        <v>0</v>
      </c>
      <c r="T38" s="284">
        <v>0</v>
      </c>
    </row>
    <row r="39" spans="1:20">
      <c r="A39" s="276" t="s">
        <v>267</v>
      </c>
      <c r="B39" s="275" t="s">
        <v>268</v>
      </c>
      <c r="C39" s="284">
        <v>1399.98</v>
      </c>
      <c r="D39" s="284">
        <v>233.33</v>
      </c>
      <c r="E39" s="284">
        <v>4100</v>
      </c>
      <c r="F39" s="284">
        <v>0</v>
      </c>
      <c r="G39" s="284">
        <v>989.78</v>
      </c>
      <c r="H39" s="284">
        <v>41.29</v>
      </c>
      <c r="I39" s="284">
        <v>0</v>
      </c>
      <c r="J39" s="284">
        <v>0</v>
      </c>
      <c r="K39" s="284">
        <v>0</v>
      </c>
      <c r="L39" s="284">
        <v>0</v>
      </c>
      <c r="M39" s="284">
        <v>0</v>
      </c>
      <c r="N39" s="284">
        <v>45.13</v>
      </c>
      <c r="O39" s="284">
        <v>0.11</v>
      </c>
      <c r="P39" s="284">
        <v>0</v>
      </c>
      <c r="Q39" s="284">
        <v>0</v>
      </c>
      <c r="R39" s="284">
        <v>0</v>
      </c>
      <c r="S39" s="284">
        <v>0</v>
      </c>
      <c r="T39" s="284">
        <v>0</v>
      </c>
    </row>
    <row r="40" spans="1:20">
      <c r="A40" s="276" t="s">
        <v>269</v>
      </c>
      <c r="B40" s="275" t="s">
        <v>270</v>
      </c>
      <c r="C40" s="284">
        <v>880.02</v>
      </c>
      <c r="D40" s="284">
        <v>146.66999999999999</v>
      </c>
      <c r="E40" s="284">
        <v>1681.67</v>
      </c>
      <c r="F40" s="284">
        <v>0</v>
      </c>
      <c r="G40" s="284">
        <v>323.12</v>
      </c>
      <c r="H40" s="284">
        <v>25.53</v>
      </c>
      <c r="I40" s="284">
        <v>0</v>
      </c>
      <c r="J40" s="284">
        <v>930</v>
      </c>
      <c r="K40" s="284">
        <v>0</v>
      </c>
      <c r="L40" s="284">
        <v>0</v>
      </c>
      <c r="M40" s="284">
        <v>0</v>
      </c>
      <c r="N40" s="284">
        <v>45.13</v>
      </c>
      <c r="O40" s="285">
        <v>-7.0000000000000007E-2</v>
      </c>
      <c r="P40" s="284">
        <v>0</v>
      </c>
      <c r="Q40" s="284">
        <v>0</v>
      </c>
      <c r="R40" s="284">
        <v>33.049999999999997</v>
      </c>
      <c r="S40" s="284">
        <v>0</v>
      </c>
      <c r="T40" s="284">
        <v>0</v>
      </c>
    </row>
    <row r="41" spans="1:20">
      <c r="A41" s="276" t="s">
        <v>271</v>
      </c>
      <c r="B41" s="275" t="s">
        <v>272</v>
      </c>
      <c r="C41" s="284">
        <v>880.02</v>
      </c>
      <c r="D41" s="284">
        <v>146.66999999999999</v>
      </c>
      <c r="E41" s="284">
        <v>0</v>
      </c>
      <c r="F41" s="285">
        <v>-18.41</v>
      </c>
      <c r="G41" s="284">
        <v>0</v>
      </c>
      <c r="H41" s="284">
        <v>25.53</v>
      </c>
      <c r="I41" s="284">
        <v>0</v>
      </c>
      <c r="J41" s="284">
        <v>0</v>
      </c>
      <c r="K41" s="284">
        <v>0</v>
      </c>
      <c r="L41" s="284">
        <v>0</v>
      </c>
      <c r="M41" s="284">
        <v>0</v>
      </c>
      <c r="N41" s="284">
        <v>45.13</v>
      </c>
      <c r="O41" s="285">
        <v>-0.01</v>
      </c>
      <c r="P41" s="284">
        <v>0</v>
      </c>
      <c r="Q41" s="284">
        <v>0</v>
      </c>
      <c r="R41" s="284">
        <v>54.05</v>
      </c>
      <c r="S41" s="284">
        <v>0</v>
      </c>
      <c r="T41" s="284">
        <v>0</v>
      </c>
    </row>
    <row r="42" spans="1:20">
      <c r="A42" s="276" t="s">
        <v>273</v>
      </c>
      <c r="B42" s="275" t="s">
        <v>274</v>
      </c>
      <c r="C42" s="284">
        <v>880.02</v>
      </c>
      <c r="D42" s="284">
        <v>146.66999999999999</v>
      </c>
      <c r="E42" s="284">
        <v>0</v>
      </c>
      <c r="F42" s="285">
        <v>-18.41</v>
      </c>
      <c r="G42" s="284">
        <v>0</v>
      </c>
      <c r="H42" s="284">
        <v>25.53</v>
      </c>
      <c r="I42" s="284">
        <v>0</v>
      </c>
      <c r="J42" s="284">
        <v>0</v>
      </c>
      <c r="K42" s="284">
        <v>0</v>
      </c>
      <c r="L42" s="284">
        <v>0</v>
      </c>
      <c r="M42" s="284">
        <v>0</v>
      </c>
      <c r="N42" s="284">
        <v>45.13</v>
      </c>
      <c r="O42" s="285">
        <v>-0.01</v>
      </c>
      <c r="P42" s="284">
        <v>0</v>
      </c>
      <c r="Q42" s="284">
        <v>0</v>
      </c>
      <c r="R42" s="284">
        <v>33.049999999999997</v>
      </c>
      <c r="S42" s="284">
        <v>0</v>
      </c>
      <c r="T42" s="284">
        <v>0</v>
      </c>
    </row>
    <row r="43" spans="1:20">
      <c r="A43" s="276" t="s">
        <v>275</v>
      </c>
      <c r="B43" s="275" t="s">
        <v>276</v>
      </c>
      <c r="C43" s="284">
        <v>880.02</v>
      </c>
      <c r="D43" s="284">
        <v>146.66999999999999</v>
      </c>
      <c r="E43" s="284">
        <v>0</v>
      </c>
      <c r="F43" s="285">
        <v>-18.41</v>
      </c>
      <c r="G43" s="284">
        <v>0</v>
      </c>
      <c r="H43" s="284">
        <v>25.48</v>
      </c>
      <c r="I43" s="284">
        <v>0</v>
      </c>
      <c r="J43" s="284">
        <v>0</v>
      </c>
      <c r="K43" s="284">
        <v>0</v>
      </c>
      <c r="L43" s="284">
        <v>0</v>
      </c>
      <c r="M43" s="284">
        <v>0</v>
      </c>
      <c r="N43" s="284">
        <v>45.13</v>
      </c>
      <c r="O43" s="285">
        <v>-0.11</v>
      </c>
      <c r="P43" s="284">
        <v>0</v>
      </c>
      <c r="Q43" s="284">
        <v>0</v>
      </c>
      <c r="R43" s="284">
        <v>0</v>
      </c>
      <c r="S43" s="284">
        <v>0</v>
      </c>
      <c r="T43" s="284">
        <v>0</v>
      </c>
    </row>
    <row r="44" spans="1:20">
      <c r="A44" s="276" t="s">
        <v>279</v>
      </c>
      <c r="B44" s="275" t="s">
        <v>280</v>
      </c>
      <c r="C44" s="284">
        <v>1300.02</v>
      </c>
      <c r="D44" s="284">
        <v>216.67</v>
      </c>
      <c r="E44" s="284">
        <v>0</v>
      </c>
      <c r="F44" s="284">
        <v>0</v>
      </c>
      <c r="G44" s="284">
        <v>58.08</v>
      </c>
      <c r="H44" s="284">
        <v>37.85</v>
      </c>
      <c r="I44" s="284">
        <v>0</v>
      </c>
      <c r="J44" s="284">
        <v>0</v>
      </c>
      <c r="K44" s="284">
        <v>0</v>
      </c>
      <c r="L44" s="284">
        <v>0</v>
      </c>
      <c r="M44" s="284">
        <v>0</v>
      </c>
      <c r="N44" s="284">
        <v>45.13</v>
      </c>
      <c r="O44" s="284">
        <v>0.03</v>
      </c>
      <c r="P44" s="284">
        <v>0</v>
      </c>
      <c r="Q44" s="284">
        <v>0</v>
      </c>
      <c r="R44" s="284">
        <v>0</v>
      </c>
      <c r="S44" s="284">
        <v>0</v>
      </c>
      <c r="T44" s="284">
        <v>0</v>
      </c>
    </row>
    <row r="45" spans="1:20">
      <c r="A45" s="276" t="s">
        <v>281</v>
      </c>
      <c r="B45" s="275" t="s">
        <v>282</v>
      </c>
      <c r="C45" s="284">
        <v>880.02</v>
      </c>
      <c r="D45" s="284">
        <v>146.66999999999999</v>
      </c>
      <c r="E45" s="284">
        <v>10230.56</v>
      </c>
      <c r="F45" s="284">
        <v>0</v>
      </c>
      <c r="G45" s="284">
        <v>2530.0100000000002</v>
      </c>
      <c r="H45" s="284">
        <v>25.57</v>
      </c>
      <c r="I45" s="284">
        <v>0</v>
      </c>
      <c r="J45" s="284">
        <v>0</v>
      </c>
      <c r="K45" s="284">
        <v>0</v>
      </c>
      <c r="L45" s="284">
        <v>0</v>
      </c>
      <c r="M45" s="284">
        <v>0</v>
      </c>
      <c r="N45" s="284">
        <v>45.13</v>
      </c>
      <c r="O45" s="284">
        <v>0.09</v>
      </c>
      <c r="P45" s="284">
        <v>0</v>
      </c>
      <c r="Q45" s="284">
        <v>0</v>
      </c>
      <c r="R45" s="284">
        <v>33.049999999999997</v>
      </c>
      <c r="S45" s="284">
        <v>0</v>
      </c>
      <c r="T45" s="284">
        <v>0</v>
      </c>
    </row>
    <row r="46" spans="1:20">
      <c r="A46" s="276" t="s">
        <v>283</v>
      </c>
      <c r="B46" s="275" t="s">
        <v>284</v>
      </c>
      <c r="C46" s="284">
        <v>880.02</v>
      </c>
      <c r="D46" s="284">
        <v>146.66999999999999</v>
      </c>
      <c r="E46" s="284">
        <v>21005.83</v>
      </c>
      <c r="F46" s="284">
        <v>0</v>
      </c>
      <c r="G46" s="284">
        <v>5972.29</v>
      </c>
      <c r="H46" s="284">
        <v>25.65</v>
      </c>
      <c r="I46" s="284">
        <v>0</v>
      </c>
      <c r="J46" s="284">
        <v>0</v>
      </c>
      <c r="K46" s="284">
        <v>0</v>
      </c>
      <c r="L46" s="284">
        <v>0</v>
      </c>
      <c r="M46" s="284">
        <v>0</v>
      </c>
      <c r="N46" s="284">
        <v>45.13</v>
      </c>
      <c r="O46" s="284">
        <v>0</v>
      </c>
      <c r="P46" s="284">
        <v>0</v>
      </c>
      <c r="Q46" s="284">
        <v>0</v>
      </c>
      <c r="R46" s="284">
        <v>33.049999999999997</v>
      </c>
      <c r="S46" s="284">
        <v>0</v>
      </c>
      <c r="T46" s="284">
        <v>0</v>
      </c>
    </row>
    <row r="47" spans="1:20">
      <c r="A47" s="276" t="s">
        <v>285</v>
      </c>
      <c r="B47" s="275" t="s">
        <v>286</v>
      </c>
      <c r="C47" s="284">
        <v>880.02</v>
      </c>
      <c r="D47" s="284">
        <v>146.66999999999999</v>
      </c>
      <c r="E47" s="284">
        <v>10107.26</v>
      </c>
      <c r="F47" s="284">
        <v>0</v>
      </c>
      <c r="G47" s="284">
        <v>2493.02</v>
      </c>
      <c r="H47" s="284">
        <v>25.48</v>
      </c>
      <c r="I47" s="284">
        <v>0</v>
      </c>
      <c r="J47" s="284">
        <v>938.5</v>
      </c>
      <c r="K47" s="284">
        <v>0</v>
      </c>
      <c r="L47" s="284">
        <v>0</v>
      </c>
      <c r="M47" s="284">
        <v>0</v>
      </c>
      <c r="N47" s="284">
        <v>45.13</v>
      </c>
      <c r="O47" s="285">
        <v>-0.03</v>
      </c>
      <c r="P47" s="284">
        <v>0</v>
      </c>
      <c r="Q47" s="284">
        <v>0</v>
      </c>
      <c r="R47" s="284">
        <v>33.049999999999997</v>
      </c>
      <c r="S47" s="284">
        <v>0</v>
      </c>
      <c r="T47" s="284">
        <v>275</v>
      </c>
    </row>
    <row r="48" spans="1:20">
      <c r="A48" s="276" t="s">
        <v>287</v>
      </c>
      <c r="B48" s="275" t="s">
        <v>288</v>
      </c>
      <c r="C48" s="284">
        <v>880.02</v>
      </c>
      <c r="D48" s="284">
        <v>146.66999999999999</v>
      </c>
      <c r="E48" s="284">
        <v>0</v>
      </c>
      <c r="F48" s="285">
        <v>-18.41</v>
      </c>
      <c r="G48" s="284">
        <v>0</v>
      </c>
      <c r="H48" s="284">
        <v>25.48</v>
      </c>
      <c r="I48" s="284">
        <v>0</v>
      </c>
      <c r="J48" s="284">
        <v>0</v>
      </c>
      <c r="K48" s="284">
        <v>257.3</v>
      </c>
      <c r="L48" s="284">
        <v>0</v>
      </c>
      <c r="M48" s="284">
        <v>0</v>
      </c>
      <c r="N48" s="284">
        <v>45.13</v>
      </c>
      <c r="O48" s="285">
        <v>-0.05</v>
      </c>
      <c r="P48" s="284">
        <v>0</v>
      </c>
      <c r="Q48" s="284">
        <v>0</v>
      </c>
      <c r="R48" s="284">
        <v>26.44</v>
      </c>
      <c r="S48" s="284">
        <v>0</v>
      </c>
      <c r="T48" s="284">
        <v>200</v>
      </c>
    </row>
    <row r="49" spans="1:20">
      <c r="A49" s="276" t="s">
        <v>289</v>
      </c>
      <c r="B49" s="275" t="s">
        <v>290</v>
      </c>
      <c r="C49" s="284">
        <v>880.02</v>
      </c>
      <c r="D49" s="284">
        <v>146.66999999999999</v>
      </c>
      <c r="E49" s="284">
        <v>0</v>
      </c>
      <c r="F49" s="285">
        <v>-18.41</v>
      </c>
      <c r="G49" s="284">
        <v>0</v>
      </c>
      <c r="H49" s="284">
        <v>25.48</v>
      </c>
      <c r="I49" s="284">
        <v>0</v>
      </c>
      <c r="J49" s="284">
        <v>0</v>
      </c>
      <c r="K49" s="284">
        <v>0</v>
      </c>
      <c r="L49" s="284">
        <v>0</v>
      </c>
      <c r="M49" s="284">
        <v>0</v>
      </c>
      <c r="N49" s="284">
        <v>45.13</v>
      </c>
      <c r="O49" s="284">
        <v>0.04</v>
      </c>
      <c r="P49" s="284">
        <v>0</v>
      </c>
      <c r="Q49" s="284">
        <v>0</v>
      </c>
      <c r="R49" s="284">
        <v>33.049999999999997</v>
      </c>
      <c r="S49" s="284">
        <v>0</v>
      </c>
      <c r="T49" s="284">
        <v>0</v>
      </c>
    </row>
    <row r="50" spans="1:20">
      <c r="A50" s="276" t="s">
        <v>501</v>
      </c>
      <c r="B50" s="275" t="s">
        <v>516</v>
      </c>
      <c r="C50" s="284">
        <v>880.02</v>
      </c>
      <c r="D50" s="284">
        <v>146.66999999999999</v>
      </c>
      <c r="E50" s="284">
        <v>0</v>
      </c>
      <c r="F50" s="285">
        <v>-18.41</v>
      </c>
      <c r="G50" s="284">
        <v>0</v>
      </c>
      <c r="H50" s="284">
        <v>25.48</v>
      </c>
      <c r="I50" s="284">
        <v>0</v>
      </c>
      <c r="J50" s="284">
        <v>0</v>
      </c>
      <c r="K50" s="284">
        <v>0</v>
      </c>
      <c r="L50" s="284">
        <v>0</v>
      </c>
      <c r="M50" s="284">
        <v>0</v>
      </c>
      <c r="N50" s="284">
        <v>45.13</v>
      </c>
      <c r="O50" s="285">
        <v>-0.11</v>
      </c>
      <c r="P50" s="284">
        <v>0</v>
      </c>
      <c r="Q50" s="284">
        <v>0</v>
      </c>
      <c r="R50" s="284">
        <v>0</v>
      </c>
      <c r="S50" s="284">
        <v>0</v>
      </c>
      <c r="T50" s="284">
        <v>200</v>
      </c>
    </row>
    <row r="51" spans="1:20">
      <c r="A51" s="276" t="s">
        <v>291</v>
      </c>
      <c r="B51" s="275" t="s">
        <v>292</v>
      </c>
      <c r="C51" s="284">
        <v>1300.02</v>
      </c>
      <c r="D51" s="284">
        <v>216.67</v>
      </c>
      <c r="E51" s="284">
        <v>0</v>
      </c>
      <c r="F51" s="284">
        <v>0</v>
      </c>
      <c r="G51" s="284">
        <v>58.08</v>
      </c>
      <c r="H51" s="284">
        <v>37.96</v>
      </c>
      <c r="I51" s="284">
        <v>0</v>
      </c>
      <c r="J51" s="284">
        <v>0</v>
      </c>
      <c r="K51" s="284">
        <v>0</v>
      </c>
      <c r="L51" s="284">
        <v>0</v>
      </c>
      <c r="M51" s="284">
        <v>0</v>
      </c>
      <c r="N51" s="284">
        <v>45.13</v>
      </c>
      <c r="O51" s="284">
        <v>0.12</v>
      </c>
      <c r="P51" s="284">
        <v>0</v>
      </c>
      <c r="Q51" s="284">
        <v>0</v>
      </c>
      <c r="R51" s="284">
        <v>0</v>
      </c>
      <c r="S51" s="284">
        <v>0</v>
      </c>
      <c r="T51" s="284">
        <v>0</v>
      </c>
    </row>
    <row r="52" spans="1:20">
      <c r="A52" s="276" t="s">
        <v>293</v>
      </c>
      <c r="B52" s="275" t="s">
        <v>294</v>
      </c>
      <c r="C52" s="284">
        <v>880.02</v>
      </c>
      <c r="D52" s="284">
        <v>146.66999999999999</v>
      </c>
      <c r="E52" s="284">
        <v>0</v>
      </c>
      <c r="F52" s="285">
        <v>-18.41</v>
      </c>
      <c r="G52" s="284">
        <v>0</v>
      </c>
      <c r="H52" s="284">
        <v>25.53</v>
      </c>
      <c r="I52" s="284">
        <v>0</v>
      </c>
      <c r="J52" s="284">
        <v>0</v>
      </c>
      <c r="K52" s="284">
        <v>0</v>
      </c>
      <c r="L52" s="284">
        <v>0</v>
      </c>
      <c r="M52" s="284">
        <v>0</v>
      </c>
      <c r="N52" s="284">
        <v>45.13</v>
      </c>
      <c r="O52" s="285">
        <v>-0.01</v>
      </c>
      <c r="P52" s="284">
        <v>0</v>
      </c>
      <c r="Q52" s="284">
        <v>0</v>
      </c>
      <c r="R52" s="284">
        <v>33.049999999999997</v>
      </c>
      <c r="S52" s="284">
        <v>0</v>
      </c>
      <c r="T52" s="284">
        <v>0</v>
      </c>
    </row>
    <row r="53" spans="1:20">
      <c r="A53" s="276" t="s">
        <v>295</v>
      </c>
      <c r="B53" s="275" t="s">
        <v>296</v>
      </c>
      <c r="C53" s="284">
        <v>999.66</v>
      </c>
      <c r="D53" s="284">
        <v>166.61</v>
      </c>
      <c r="E53" s="284">
        <v>3906.76</v>
      </c>
      <c r="F53" s="284">
        <v>0</v>
      </c>
      <c r="G53" s="284">
        <v>834.48</v>
      </c>
      <c r="H53" s="284">
        <v>28.95</v>
      </c>
      <c r="I53" s="284">
        <v>0</v>
      </c>
      <c r="J53" s="284">
        <v>0</v>
      </c>
      <c r="K53" s="284">
        <v>0</v>
      </c>
      <c r="L53" s="284">
        <v>0</v>
      </c>
      <c r="M53" s="284">
        <v>0</v>
      </c>
      <c r="N53" s="284">
        <v>45.13</v>
      </c>
      <c r="O53" s="285">
        <v>-0.13</v>
      </c>
      <c r="P53" s="284">
        <v>0</v>
      </c>
      <c r="Q53" s="284">
        <v>0</v>
      </c>
      <c r="R53" s="284">
        <v>0</v>
      </c>
      <c r="S53" s="284">
        <v>0</v>
      </c>
      <c r="T53" s="284">
        <v>0</v>
      </c>
    </row>
    <row r="54" spans="1:20">
      <c r="A54" s="276" t="s">
        <v>545</v>
      </c>
      <c r="B54" s="275" t="s">
        <v>550</v>
      </c>
      <c r="C54" s="284">
        <v>1173.3599999999999</v>
      </c>
      <c r="D54" s="284">
        <v>146.66999999999999</v>
      </c>
      <c r="E54" s="284">
        <v>3151.22</v>
      </c>
      <c r="F54" s="284">
        <v>0</v>
      </c>
      <c r="G54" s="284">
        <v>699.67</v>
      </c>
      <c r="H54" s="284">
        <v>25.48</v>
      </c>
      <c r="I54" s="284">
        <v>0</v>
      </c>
      <c r="J54" s="284">
        <v>0</v>
      </c>
      <c r="K54" s="284">
        <v>0</v>
      </c>
      <c r="L54" s="284">
        <v>0</v>
      </c>
      <c r="M54" s="284">
        <v>0</v>
      </c>
      <c r="N54" s="284">
        <v>45.13</v>
      </c>
      <c r="O54" s="285">
        <v>-0.03</v>
      </c>
      <c r="P54" s="284">
        <v>0</v>
      </c>
      <c r="Q54" s="284">
        <v>0</v>
      </c>
      <c r="R54" s="284">
        <v>0</v>
      </c>
      <c r="S54" s="284">
        <v>0</v>
      </c>
      <c r="T54" s="284">
        <v>0</v>
      </c>
    </row>
    <row r="55" spans="1:20">
      <c r="A55" s="276" t="s">
        <v>299</v>
      </c>
      <c r="B55" s="275" t="s">
        <v>300</v>
      </c>
      <c r="C55" s="284">
        <v>880.02</v>
      </c>
      <c r="D55" s="284">
        <v>146.66999999999999</v>
      </c>
      <c r="E55" s="284">
        <v>636.41999999999996</v>
      </c>
      <c r="F55" s="284">
        <v>0</v>
      </c>
      <c r="G55" s="284">
        <v>82.29</v>
      </c>
      <c r="H55" s="284">
        <v>25.48</v>
      </c>
      <c r="I55" s="284">
        <v>0</v>
      </c>
      <c r="J55" s="284">
        <v>0</v>
      </c>
      <c r="K55" s="284">
        <v>0</v>
      </c>
      <c r="L55" s="284">
        <v>0</v>
      </c>
      <c r="M55" s="284">
        <v>0</v>
      </c>
      <c r="N55" s="284">
        <v>45.13</v>
      </c>
      <c r="O55" s="285">
        <v>-0.04</v>
      </c>
      <c r="P55" s="284">
        <v>0</v>
      </c>
      <c r="Q55" s="284">
        <v>0</v>
      </c>
      <c r="R55" s="284">
        <v>33.049999999999997</v>
      </c>
      <c r="S55" s="284">
        <v>0</v>
      </c>
      <c r="T55" s="284">
        <v>0</v>
      </c>
    </row>
    <row r="56" spans="1:20">
      <c r="A56" s="276" t="s">
        <v>301</v>
      </c>
      <c r="B56" s="275" t="s">
        <v>302</v>
      </c>
      <c r="C56" s="284">
        <v>880.02</v>
      </c>
      <c r="D56" s="284">
        <v>146.66999999999999</v>
      </c>
      <c r="E56" s="284">
        <v>0</v>
      </c>
      <c r="F56" s="285">
        <v>-18.41</v>
      </c>
      <c r="G56" s="284">
        <v>0</v>
      </c>
      <c r="H56" s="284">
        <v>25.48</v>
      </c>
      <c r="I56" s="284">
        <v>0</v>
      </c>
      <c r="J56" s="284">
        <v>529</v>
      </c>
      <c r="K56" s="284">
        <v>0</v>
      </c>
      <c r="L56" s="284">
        <v>0</v>
      </c>
      <c r="M56" s="284">
        <v>0</v>
      </c>
      <c r="N56" s="284">
        <v>45.13</v>
      </c>
      <c r="O56" s="284">
        <v>0.04</v>
      </c>
      <c r="P56" s="284">
        <v>0</v>
      </c>
      <c r="Q56" s="284">
        <v>0</v>
      </c>
      <c r="R56" s="284">
        <v>54.05</v>
      </c>
      <c r="S56" s="284">
        <v>0</v>
      </c>
      <c r="T56" s="284">
        <v>0</v>
      </c>
    </row>
    <row r="57" spans="1:20">
      <c r="A57" s="276" t="s">
        <v>303</v>
      </c>
      <c r="B57" s="275" t="s">
        <v>304</v>
      </c>
      <c r="C57" s="284">
        <v>1299.78</v>
      </c>
      <c r="D57" s="284">
        <v>216.63</v>
      </c>
      <c r="E57" s="284">
        <v>0</v>
      </c>
      <c r="F57" s="284">
        <v>0</v>
      </c>
      <c r="G57" s="284">
        <v>58.05</v>
      </c>
      <c r="H57" s="284">
        <v>37.869999999999997</v>
      </c>
      <c r="I57" s="284">
        <v>0</v>
      </c>
      <c r="J57" s="284">
        <v>0</v>
      </c>
      <c r="K57" s="284">
        <v>0</v>
      </c>
      <c r="L57" s="284">
        <v>0</v>
      </c>
      <c r="M57" s="284">
        <v>0</v>
      </c>
      <c r="N57" s="284">
        <v>45.13</v>
      </c>
      <c r="O57" s="285">
        <v>-0.04</v>
      </c>
      <c r="P57" s="284">
        <v>0</v>
      </c>
      <c r="Q57" s="284">
        <v>0</v>
      </c>
      <c r="R57" s="284">
        <v>0</v>
      </c>
      <c r="S57" s="284">
        <v>0</v>
      </c>
      <c r="T57" s="284">
        <v>0</v>
      </c>
    </row>
    <row r="58" spans="1:20">
      <c r="A58" s="276" t="s">
        <v>305</v>
      </c>
      <c r="B58" s="275" t="s">
        <v>306</v>
      </c>
      <c r="C58" s="284">
        <v>833.05</v>
      </c>
      <c r="D58" s="284">
        <v>138.84</v>
      </c>
      <c r="E58" s="284">
        <v>952.76</v>
      </c>
      <c r="F58" s="284">
        <v>0</v>
      </c>
      <c r="G58" s="284">
        <v>172.16</v>
      </c>
      <c r="H58" s="284">
        <v>25.9</v>
      </c>
      <c r="I58" s="284">
        <v>0</v>
      </c>
      <c r="J58" s="284">
        <v>0</v>
      </c>
      <c r="K58" s="284">
        <v>0</v>
      </c>
      <c r="L58" s="284">
        <v>0</v>
      </c>
      <c r="M58" s="284">
        <v>0</v>
      </c>
      <c r="N58" s="284">
        <v>45.13</v>
      </c>
      <c r="O58" s="284">
        <v>-0.14000000000000001</v>
      </c>
      <c r="P58" s="284">
        <v>0</v>
      </c>
      <c r="Q58" s="284">
        <v>278.8</v>
      </c>
      <c r="R58" s="284">
        <v>0</v>
      </c>
      <c r="S58" s="284">
        <v>0</v>
      </c>
      <c r="T58" s="284">
        <v>200</v>
      </c>
    </row>
    <row r="59" spans="1:20">
      <c r="A59" s="276" t="s">
        <v>307</v>
      </c>
      <c r="B59" s="275" t="s">
        <v>308</v>
      </c>
      <c r="C59" s="284">
        <v>999.66</v>
      </c>
      <c r="D59" s="284">
        <v>166.61</v>
      </c>
      <c r="E59" s="284">
        <v>1555.13</v>
      </c>
      <c r="F59" s="284">
        <v>0</v>
      </c>
      <c r="G59" s="284">
        <v>325.89999999999998</v>
      </c>
      <c r="H59" s="284">
        <v>28.99</v>
      </c>
      <c r="I59" s="284">
        <v>0</v>
      </c>
      <c r="J59" s="284">
        <v>0</v>
      </c>
      <c r="K59" s="284">
        <v>0</v>
      </c>
      <c r="L59" s="284">
        <v>0</v>
      </c>
      <c r="M59" s="284">
        <v>0</v>
      </c>
      <c r="N59" s="284">
        <v>45.13</v>
      </c>
      <c r="O59" s="285">
        <v>-0.02</v>
      </c>
      <c r="P59" s="284">
        <v>0</v>
      </c>
      <c r="Q59" s="284">
        <v>0</v>
      </c>
      <c r="R59" s="284">
        <v>0</v>
      </c>
      <c r="S59" s="284">
        <v>0</v>
      </c>
      <c r="T59" s="284">
        <v>0</v>
      </c>
    </row>
    <row r="60" spans="1:20">
      <c r="A60" s="276" t="s">
        <v>309</v>
      </c>
      <c r="B60" s="275" t="s">
        <v>310</v>
      </c>
      <c r="C60" s="284">
        <v>880.02</v>
      </c>
      <c r="D60" s="284">
        <v>146.66999999999999</v>
      </c>
      <c r="E60" s="284">
        <v>0</v>
      </c>
      <c r="F60" s="285">
        <v>-18.41</v>
      </c>
      <c r="G60" s="284">
        <v>0</v>
      </c>
      <c r="H60" s="284">
        <v>25.6</v>
      </c>
      <c r="I60" s="284">
        <v>0</v>
      </c>
      <c r="J60" s="284">
        <v>0</v>
      </c>
      <c r="K60" s="284">
        <v>0</v>
      </c>
      <c r="L60" s="284">
        <v>0</v>
      </c>
      <c r="M60" s="284">
        <v>0</v>
      </c>
      <c r="N60" s="284">
        <v>45.13</v>
      </c>
      <c r="O60" s="284">
        <v>0.12</v>
      </c>
      <c r="P60" s="284">
        <v>0</v>
      </c>
      <c r="Q60" s="284">
        <v>0</v>
      </c>
      <c r="R60" s="284">
        <v>40.049999999999997</v>
      </c>
      <c r="S60" s="284">
        <v>0</v>
      </c>
      <c r="T60" s="284">
        <v>0</v>
      </c>
    </row>
    <row r="61" spans="1:20">
      <c r="A61" s="276" t="s">
        <v>311</v>
      </c>
      <c r="B61" s="275" t="s">
        <v>312</v>
      </c>
      <c r="C61" s="284">
        <v>1285.74</v>
      </c>
      <c r="D61" s="284">
        <v>214.29</v>
      </c>
      <c r="E61" s="284">
        <v>0</v>
      </c>
      <c r="F61" s="284">
        <v>0</v>
      </c>
      <c r="G61" s="284">
        <v>56.27</v>
      </c>
      <c r="H61" s="284">
        <v>37.42</v>
      </c>
      <c r="I61" s="284">
        <v>0</v>
      </c>
      <c r="J61" s="284">
        <v>0</v>
      </c>
      <c r="K61" s="284">
        <v>0</v>
      </c>
      <c r="L61" s="284">
        <v>0</v>
      </c>
      <c r="M61" s="284">
        <v>0</v>
      </c>
      <c r="N61" s="284">
        <v>45.13</v>
      </c>
      <c r="O61" s="285">
        <v>-0.04</v>
      </c>
      <c r="P61" s="284">
        <v>0</v>
      </c>
      <c r="Q61" s="284">
        <v>0</v>
      </c>
      <c r="R61" s="284">
        <v>54.05</v>
      </c>
      <c r="S61" s="284">
        <v>0</v>
      </c>
      <c r="T61" s="284">
        <v>0</v>
      </c>
    </row>
    <row r="62" spans="1:20">
      <c r="A62" s="276" t="s">
        <v>313</v>
      </c>
      <c r="B62" s="275" t="s">
        <v>314</v>
      </c>
      <c r="C62" s="284">
        <v>1300.02</v>
      </c>
      <c r="D62" s="284">
        <v>216.67</v>
      </c>
      <c r="E62" s="284">
        <v>0</v>
      </c>
      <c r="F62" s="284">
        <v>0</v>
      </c>
      <c r="G62" s="284">
        <v>58.08</v>
      </c>
      <c r="H62" s="284">
        <v>37.880000000000003</v>
      </c>
      <c r="I62" s="284">
        <v>0</v>
      </c>
      <c r="J62" s="284">
        <v>412.6</v>
      </c>
      <c r="K62" s="284">
        <v>0</v>
      </c>
      <c r="L62" s="284">
        <v>0</v>
      </c>
      <c r="M62" s="284">
        <v>0</v>
      </c>
      <c r="N62" s="284">
        <v>45.13</v>
      </c>
      <c r="O62" s="284">
        <v>0</v>
      </c>
      <c r="P62" s="284">
        <v>0</v>
      </c>
      <c r="Q62" s="284">
        <v>0</v>
      </c>
      <c r="R62" s="284">
        <v>0</v>
      </c>
      <c r="S62" s="284">
        <v>0</v>
      </c>
      <c r="T62" s="284">
        <v>0</v>
      </c>
    </row>
    <row r="63" spans="1:20">
      <c r="A63" s="276" t="s">
        <v>315</v>
      </c>
      <c r="B63" s="275" t="s">
        <v>316</v>
      </c>
      <c r="C63" s="284">
        <v>880.02</v>
      </c>
      <c r="D63" s="284">
        <v>146.66999999999999</v>
      </c>
      <c r="E63" s="284">
        <v>352.35</v>
      </c>
      <c r="F63" s="284">
        <v>0</v>
      </c>
      <c r="G63" s="284">
        <v>33.65</v>
      </c>
      <c r="H63" s="284">
        <v>25.48</v>
      </c>
      <c r="I63" s="284">
        <v>0</v>
      </c>
      <c r="J63" s="284">
        <v>0</v>
      </c>
      <c r="K63" s="284">
        <v>0</v>
      </c>
      <c r="L63" s="284">
        <v>0</v>
      </c>
      <c r="M63" s="284">
        <v>0</v>
      </c>
      <c r="N63" s="284">
        <v>45.13</v>
      </c>
      <c r="O63" s="284">
        <v>0.03</v>
      </c>
      <c r="P63" s="284">
        <v>0</v>
      </c>
      <c r="Q63" s="284">
        <v>0</v>
      </c>
      <c r="R63" s="284">
        <v>33.049999999999997</v>
      </c>
      <c r="S63" s="284">
        <v>0</v>
      </c>
      <c r="T63" s="284">
        <v>312.5</v>
      </c>
    </row>
    <row r="64" spans="1:20">
      <c r="A64" s="276" t="s">
        <v>317</v>
      </c>
      <c r="B64" s="275" t="s">
        <v>318</v>
      </c>
      <c r="C64" s="284">
        <v>799.98</v>
      </c>
      <c r="D64" s="284">
        <v>133.33000000000001</v>
      </c>
      <c r="E64" s="284">
        <v>1950</v>
      </c>
      <c r="F64" s="284">
        <v>0</v>
      </c>
      <c r="G64" s="284">
        <v>360.49</v>
      </c>
      <c r="H64" s="284">
        <v>23.17</v>
      </c>
      <c r="I64" s="284">
        <v>0</v>
      </c>
      <c r="J64" s="284">
        <v>0</v>
      </c>
      <c r="K64" s="284">
        <v>0</v>
      </c>
      <c r="L64" s="284">
        <v>0</v>
      </c>
      <c r="M64" s="284">
        <v>0</v>
      </c>
      <c r="N64" s="284">
        <v>45.13</v>
      </c>
      <c r="O64" s="285">
        <v>-0.08</v>
      </c>
      <c r="P64" s="284">
        <v>0</v>
      </c>
      <c r="Q64" s="284">
        <v>0</v>
      </c>
      <c r="R64" s="284">
        <v>0</v>
      </c>
      <c r="S64" s="284">
        <v>0</v>
      </c>
      <c r="T64" s="284">
        <v>200</v>
      </c>
    </row>
    <row r="65" spans="1:20">
      <c r="A65" s="276" t="s">
        <v>320</v>
      </c>
      <c r="B65" s="275" t="s">
        <v>321</v>
      </c>
      <c r="C65" s="284">
        <v>880.02</v>
      </c>
      <c r="D65" s="284">
        <v>146.66999999999999</v>
      </c>
      <c r="E65" s="284">
        <v>7841.18</v>
      </c>
      <c r="F65" s="284">
        <v>0</v>
      </c>
      <c r="G65" s="284">
        <v>1813.2</v>
      </c>
      <c r="H65" s="284">
        <v>25.53</v>
      </c>
      <c r="I65" s="284">
        <v>0</v>
      </c>
      <c r="J65" s="284">
        <v>586</v>
      </c>
      <c r="K65" s="284">
        <v>0</v>
      </c>
      <c r="L65" s="284">
        <v>0</v>
      </c>
      <c r="M65" s="284">
        <v>0</v>
      </c>
      <c r="N65" s="284">
        <v>45.13</v>
      </c>
      <c r="O65" s="285">
        <v>7.0000000000000007E-2</v>
      </c>
      <c r="P65" s="284">
        <v>152.49</v>
      </c>
      <c r="Q65" s="284">
        <v>0</v>
      </c>
      <c r="R65" s="284">
        <v>33.049999999999997</v>
      </c>
      <c r="S65" s="284">
        <v>0</v>
      </c>
      <c r="T65" s="284">
        <v>200</v>
      </c>
    </row>
    <row r="66" spans="1:20">
      <c r="A66" s="276" t="s">
        <v>65</v>
      </c>
      <c r="B66" s="275" t="s">
        <v>322</v>
      </c>
      <c r="C66" s="284">
        <v>4000.02</v>
      </c>
      <c r="D66" s="284">
        <v>666.67</v>
      </c>
      <c r="E66" s="284">
        <v>1614.13</v>
      </c>
      <c r="F66" s="284">
        <v>0</v>
      </c>
      <c r="G66" s="284">
        <v>1118.56</v>
      </c>
      <c r="H66" s="284">
        <v>129.41</v>
      </c>
      <c r="I66" s="284">
        <v>0</v>
      </c>
      <c r="J66" s="284">
        <v>0</v>
      </c>
      <c r="K66" s="284">
        <v>0</v>
      </c>
      <c r="L66" s="284">
        <v>0</v>
      </c>
      <c r="M66" s="284">
        <v>0</v>
      </c>
      <c r="N66" s="284">
        <v>45.13</v>
      </c>
      <c r="O66" s="284">
        <v>0.12</v>
      </c>
      <c r="P66" s="284">
        <v>0</v>
      </c>
      <c r="Q66" s="284">
        <v>0</v>
      </c>
      <c r="R66" s="284">
        <v>0</v>
      </c>
      <c r="S66" s="284">
        <v>0</v>
      </c>
      <c r="T66" s="284">
        <v>0</v>
      </c>
    </row>
    <row r="67" spans="1:20">
      <c r="A67" s="276" t="s">
        <v>323</v>
      </c>
      <c r="B67" s="275" t="s">
        <v>324</v>
      </c>
      <c r="C67" s="284">
        <v>880.02</v>
      </c>
      <c r="D67" s="284">
        <v>146.66999999999999</v>
      </c>
      <c r="E67" s="284">
        <v>1646.9</v>
      </c>
      <c r="F67" s="284">
        <v>0</v>
      </c>
      <c r="G67" s="284">
        <v>315.69</v>
      </c>
      <c r="H67" s="284">
        <v>25.48</v>
      </c>
      <c r="I67" s="284">
        <v>0</v>
      </c>
      <c r="J67" s="284">
        <v>229.15</v>
      </c>
      <c r="K67" s="284">
        <v>0</v>
      </c>
      <c r="L67" s="284">
        <v>0</v>
      </c>
      <c r="M67" s="284">
        <v>0</v>
      </c>
      <c r="N67" s="284">
        <v>45.13</v>
      </c>
      <c r="O67" s="285">
        <v>-0.11</v>
      </c>
      <c r="P67" s="284">
        <v>0</v>
      </c>
      <c r="Q67" s="284">
        <v>0</v>
      </c>
      <c r="R67" s="284">
        <v>33.049999999999997</v>
      </c>
      <c r="S67" s="284">
        <v>0</v>
      </c>
      <c r="T67" s="284">
        <v>0</v>
      </c>
    </row>
    <row r="68" spans="1:20">
      <c r="A68" s="276" t="s">
        <v>325</v>
      </c>
      <c r="B68" s="275" t="s">
        <v>326</v>
      </c>
      <c r="C68" s="284">
        <v>799.98</v>
      </c>
      <c r="D68" s="284">
        <v>133.33000000000001</v>
      </c>
      <c r="E68" s="284">
        <v>870</v>
      </c>
      <c r="F68" s="284">
        <v>0</v>
      </c>
      <c r="G68" s="284">
        <v>152.74</v>
      </c>
      <c r="H68" s="284">
        <v>23.17</v>
      </c>
      <c r="I68" s="284">
        <v>0</v>
      </c>
      <c r="J68" s="284">
        <v>0</v>
      </c>
      <c r="K68" s="284">
        <v>0</v>
      </c>
      <c r="L68" s="284">
        <v>0</v>
      </c>
      <c r="M68" s="284">
        <v>0</v>
      </c>
      <c r="N68" s="284">
        <v>45.13</v>
      </c>
      <c r="O68" s="285">
        <v>-0.11</v>
      </c>
      <c r="P68" s="284">
        <v>0</v>
      </c>
      <c r="Q68" s="284">
        <v>958.78</v>
      </c>
      <c r="R68" s="284">
        <v>0</v>
      </c>
      <c r="S68" s="284">
        <v>0</v>
      </c>
      <c r="T68" s="284">
        <v>200</v>
      </c>
    </row>
    <row r="69" spans="1:20">
      <c r="A69" s="276" t="s">
        <v>509</v>
      </c>
      <c r="B69" s="275" t="s">
        <v>518</v>
      </c>
      <c r="C69" s="284">
        <v>999.66</v>
      </c>
      <c r="D69" s="284">
        <v>166.61</v>
      </c>
      <c r="E69" s="284">
        <v>1645.89</v>
      </c>
      <c r="F69" s="284">
        <v>0</v>
      </c>
      <c r="G69" s="284">
        <v>345.29</v>
      </c>
      <c r="H69" s="284">
        <v>29.28</v>
      </c>
      <c r="I69" s="284">
        <v>0</v>
      </c>
      <c r="J69" s="284">
        <v>0</v>
      </c>
      <c r="K69" s="284">
        <v>0</v>
      </c>
      <c r="L69" s="284">
        <v>0</v>
      </c>
      <c r="M69" s="284">
        <v>0</v>
      </c>
      <c r="N69" s="284">
        <v>45.13</v>
      </c>
      <c r="O69" s="285">
        <v>0.06</v>
      </c>
      <c r="P69" s="284">
        <v>0</v>
      </c>
      <c r="Q69" s="284">
        <v>0</v>
      </c>
      <c r="R69" s="284">
        <v>0</v>
      </c>
      <c r="S69" s="284">
        <v>0</v>
      </c>
      <c r="T69" s="284">
        <v>0</v>
      </c>
    </row>
    <row r="70" spans="1:20">
      <c r="A70" s="276" t="s">
        <v>327</v>
      </c>
      <c r="B70" s="275" t="s">
        <v>517</v>
      </c>
      <c r="C70" s="284">
        <v>880.02</v>
      </c>
      <c r="D70" s="284">
        <v>146.66999999999999</v>
      </c>
      <c r="E70" s="284">
        <v>0</v>
      </c>
      <c r="F70" s="285">
        <v>-18.41</v>
      </c>
      <c r="G70" s="284">
        <v>0</v>
      </c>
      <c r="H70" s="284">
        <v>25.48</v>
      </c>
      <c r="I70" s="284">
        <v>0</v>
      </c>
      <c r="J70" s="284">
        <v>0</v>
      </c>
      <c r="K70" s="284">
        <v>0</v>
      </c>
      <c r="L70" s="284">
        <v>0</v>
      </c>
      <c r="M70" s="284">
        <v>0</v>
      </c>
      <c r="N70" s="284">
        <v>45.13</v>
      </c>
      <c r="O70" s="285">
        <v>-0.11</v>
      </c>
      <c r="P70" s="284">
        <v>0</v>
      </c>
      <c r="Q70" s="284">
        <v>0</v>
      </c>
      <c r="R70" s="284">
        <v>0</v>
      </c>
      <c r="S70" s="284">
        <v>0</v>
      </c>
      <c r="T70" s="284">
        <v>200</v>
      </c>
    </row>
    <row r="71" spans="1:20">
      <c r="A71" s="287" t="s">
        <v>331</v>
      </c>
      <c r="B71" s="281"/>
      <c r="C71" s="281" t="s">
        <v>455</v>
      </c>
      <c r="D71" s="281" t="s">
        <v>455</v>
      </c>
      <c r="E71" s="281" t="s">
        <v>455</v>
      </c>
      <c r="F71" s="281" t="s">
        <v>455</v>
      </c>
      <c r="G71" s="281" t="s">
        <v>455</v>
      </c>
      <c r="H71" s="281" t="s">
        <v>455</v>
      </c>
      <c r="I71" s="281" t="s">
        <v>455</v>
      </c>
      <c r="J71" s="281" t="s">
        <v>455</v>
      </c>
      <c r="K71" s="281" t="s">
        <v>455</v>
      </c>
      <c r="L71" s="281" t="s">
        <v>455</v>
      </c>
      <c r="M71" s="281" t="s">
        <v>455</v>
      </c>
      <c r="N71" s="281" t="s">
        <v>455</v>
      </c>
      <c r="O71" s="281" t="s">
        <v>455</v>
      </c>
      <c r="P71" s="281" t="s">
        <v>455</v>
      </c>
      <c r="Q71" s="281" t="s">
        <v>455</v>
      </c>
      <c r="R71" s="281" t="s">
        <v>455</v>
      </c>
      <c r="S71" s="281" t="s">
        <v>455</v>
      </c>
      <c r="T71" s="281" t="s">
        <v>455</v>
      </c>
    </row>
    <row r="72" spans="1:20" ht="15">
      <c r="A72" s="300"/>
      <c r="B72" s="300"/>
      <c r="C72" s="289">
        <f>SUM(C11:C71)</f>
        <v>73006.219999999943</v>
      </c>
      <c r="D72" s="289">
        <f t="shared" ref="D72:T72" si="0">SUM(D11:D71)</f>
        <v>12118.810000000003</v>
      </c>
      <c r="E72" s="289">
        <f t="shared" si="0"/>
        <v>110220.89</v>
      </c>
      <c r="F72" s="289">
        <f t="shared" si="0"/>
        <v>-312.97000000000008</v>
      </c>
      <c r="G72" s="289">
        <f t="shared" si="0"/>
        <v>30692.940000000013</v>
      </c>
      <c r="H72" s="289">
        <f t="shared" si="0"/>
        <v>2181.8700000000008</v>
      </c>
      <c r="I72" s="289">
        <f t="shared" si="0"/>
        <v>0</v>
      </c>
      <c r="J72" s="289">
        <f t="shared" si="0"/>
        <v>7821.25</v>
      </c>
      <c r="K72" s="289">
        <f t="shared" si="0"/>
        <v>257.3</v>
      </c>
      <c r="L72" s="289">
        <f t="shared" si="0"/>
        <v>0</v>
      </c>
      <c r="M72" s="289" t="e">
        <f t="shared" si="0"/>
        <v>#REF!</v>
      </c>
      <c r="N72" s="289">
        <f t="shared" si="0"/>
        <v>2662.6700000000037</v>
      </c>
      <c r="O72" s="289">
        <f t="shared" si="0"/>
        <v>-0.21000000000000019</v>
      </c>
      <c r="P72" s="289">
        <f t="shared" si="0"/>
        <v>152.49</v>
      </c>
      <c r="Q72" s="289">
        <f>SUM(Q11:Q71)</f>
        <v>1480.48</v>
      </c>
      <c r="R72" s="289">
        <f t="shared" si="0"/>
        <v>1132.6699999999994</v>
      </c>
      <c r="S72" s="289">
        <f t="shared" si="0"/>
        <v>1300</v>
      </c>
      <c r="T72" s="289">
        <f t="shared" si="0"/>
        <v>3437.5</v>
      </c>
    </row>
    <row r="73" spans="1:20">
      <c r="A73" s="204"/>
      <c r="B73" s="65"/>
      <c r="C73" s="180"/>
      <c r="D73" s="148"/>
      <c r="E73" s="256"/>
      <c r="F73" s="213"/>
      <c r="G73" s="213"/>
      <c r="H73" s="213"/>
      <c r="I73" s="213"/>
      <c r="J73" s="213"/>
      <c r="K73" s="213"/>
      <c r="L73" s="256"/>
      <c r="M73" s="256"/>
      <c r="N73" s="256"/>
      <c r="O73" s="256"/>
      <c r="P73" s="256"/>
      <c r="Q73" s="256"/>
      <c r="R73" s="213"/>
      <c r="S73" s="213"/>
      <c r="T73" s="213"/>
    </row>
    <row r="74" spans="1:20">
      <c r="A74" s="204"/>
      <c r="B74" s="65"/>
      <c r="C74" s="180"/>
      <c r="D74" s="148"/>
      <c r="E74" s="256"/>
      <c r="F74" s="213"/>
      <c r="G74" s="213"/>
      <c r="H74" s="213"/>
      <c r="I74" s="213"/>
      <c r="J74" s="213"/>
      <c r="K74" s="213"/>
      <c r="L74" s="256"/>
      <c r="M74" s="256"/>
      <c r="N74" s="256"/>
      <c r="O74" s="256"/>
      <c r="P74" s="256"/>
      <c r="Q74" s="256"/>
      <c r="R74" s="213"/>
      <c r="S74" s="213"/>
      <c r="T74" s="213"/>
    </row>
    <row r="75" spans="1:20" s="183" customFormat="1" ht="15">
      <c r="A75" s="282" t="s">
        <v>332</v>
      </c>
      <c r="B75" s="300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</row>
    <row r="76" spans="1:20" s="183" customFormat="1">
      <c r="A76" s="276" t="s">
        <v>333</v>
      </c>
      <c r="B76" s="275" t="s">
        <v>334</v>
      </c>
      <c r="C76" s="284">
        <v>572.46</v>
      </c>
      <c r="D76" s="284">
        <v>95.41</v>
      </c>
      <c r="E76" s="284">
        <v>1035.29</v>
      </c>
      <c r="F76" s="284">
        <v>0</v>
      </c>
      <c r="G76" s="284">
        <v>136.75</v>
      </c>
      <c r="H76" s="284">
        <v>74.87</v>
      </c>
      <c r="I76" s="284">
        <v>17.03</v>
      </c>
      <c r="J76" s="284">
        <v>0</v>
      </c>
      <c r="K76" s="284">
        <v>0</v>
      </c>
      <c r="L76" s="284">
        <v>83.45</v>
      </c>
      <c r="M76" s="284">
        <v>0</v>
      </c>
      <c r="N76" s="284">
        <v>0</v>
      </c>
      <c r="O76" s="285">
        <v>-0.14000000000000001</v>
      </c>
      <c r="P76" s="284">
        <v>0</v>
      </c>
      <c r="Q76" s="284">
        <v>0</v>
      </c>
      <c r="R76" s="284">
        <v>0</v>
      </c>
      <c r="S76" s="284">
        <v>0</v>
      </c>
      <c r="T76" s="284">
        <v>0</v>
      </c>
    </row>
    <row r="77" spans="1:20">
      <c r="A77" s="276" t="s">
        <v>335</v>
      </c>
      <c r="B77" s="275" t="s">
        <v>336</v>
      </c>
      <c r="C77" s="284">
        <v>534.29999999999995</v>
      </c>
      <c r="D77" s="284">
        <v>89.05</v>
      </c>
      <c r="E77" s="284">
        <v>4928.0600000000004</v>
      </c>
      <c r="F77" s="284">
        <v>0</v>
      </c>
      <c r="G77" s="284">
        <v>947</v>
      </c>
      <c r="H77" s="284">
        <v>163.93</v>
      </c>
      <c r="I77" s="284">
        <v>55.51</v>
      </c>
      <c r="J77" s="284">
        <v>0</v>
      </c>
      <c r="K77" s="284">
        <v>0</v>
      </c>
      <c r="L77" s="284">
        <v>272.02</v>
      </c>
      <c r="M77" s="284">
        <v>0</v>
      </c>
      <c r="N77" s="284">
        <v>45.13</v>
      </c>
      <c r="O77" s="284">
        <v>0.02</v>
      </c>
      <c r="P77" s="284">
        <v>0</v>
      </c>
      <c r="Q77" s="284">
        <v>0</v>
      </c>
      <c r="R77" s="284">
        <v>0</v>
      </c>
      <c r="S77" s="284">
        <v>0</v>
      </c>
      <c r="T77" s="284">
        <v>0</v>
      </c>
    </row>
    <row r="78" spans="1:20">
      <c r="A78" s="276" t="s">
        <v>341</v>
      </c>
      <c r="B78" s="275" t="s">
        <v>342</v>
      </c>
      <c r="C78" s="284">
        <v>534.29999999999995</v>
      </c>
      <c r="D78" s="284">
        <v>89.05</v>
      </c>
      <c r="E78" s="284">
        <v>2625.31</v>
      </c>
      <c r="F78" s="284">
        <v>0</v>
      </c>
      <c r="G78" s="284">
        <v>438.52</v>
      </c>
      <c r="H78" s="284">
        <v>65.040000000000006</v>
      </c>
      <c r="I78" s="284">
        <v>32.49</v>
      </c>
      <c r="J78" s="284">
        <v>0</v>
      </c>
      <c r="K78" s="284">
        <v>0</v>
      </c>
      <c r="L78" s="284">
        <v>159.18</v>
      </c>
      <c r="M78" s="284">
        <v>0</v>
      </c>
      <c r="N78" s="284">
        <v>45.13</v>
      </c>
      <c r="O78" s="285">
        <v>-0.1</v>
      </c>
      <c r="P78" s="284">
        <v>0</v>
      </c>
      <c r="Q78" s="284">
        <v>0</v>
      </c>
      <c r="R78" s="284">
        <v>0</v>
      </c>
      <c r="S78" s="284">
        <v>300</v>
      </c>
      <c r="T78" s="284">
        <v>0</v>
      </c>
    </row>
    <row r="79" spans="1:20">
      <c r="A79" s="276" t="s">
        <v>535</v>
      </c>
      <c r="B79" s="275" t="s">
        <v>536</v>
      </c>
      <c r="C79" s="284">
        <v>857.1</v>
      </c>
      <c r="D79" s="284">
        <v>142.85</v>
      </c>
      <c r="E79" s="284">
        <v>0</v>
      </c>
      <c r="F79" s="285">
        <v>-27.82</v>
      </c>
      <c r="G79" s="284">
        <v>0</v>
      </c>
      <c r="H79" s="284">
        <v>26.65</v>
      </c>
      <c r="I79" s="284">
        <v>0</v>
      </c>
      <c r="J79" s="284">
        <v>0</v>
      </c>
      <c r="K79" s="284">
        <v>0</v>
      </c>
      <c r="L79" s="284">
        <v>0</v>
      </c>
      <c r="M79" s="284">
        <v>0</v>
      </c>
      <c r="N79" s="284">
        <v>45.13</v>
      </c>
      <c r="O79" s="285">
        <v>-0.01</v>
      </c>
      <c r="P79" s="284">
        <v>0</v>
      </c>
      <c r="Q79" s="284">
        <v>0</v>
      </c>
      <c r="R79" s="284">
        <v>0</v>
      </c>
      <c r="S79" s="284">
        <v>0</v>
      </c>
      <c r="T79" s="284">
        <v>0</v>
      </c>
    </row>
    <row r="80" spans="1:20">
      <c r="A80" s="276" t="s">
        <v>345</v>
      </c>
      <c r="B80" s="275" t="s">
        <v>346</v>
      </c>
      <c r="C80" s="284">
        <v>438.24</v>
      </c>
      <c r="D80" s="284">
        <v>73.040000000000006</v>
      </c>
      <c r="E80" s="284">
        <v>7472.75</v>
      </c>
      <c r="F80" s="284">
        <v>0</v>
      </c>
      <c r="G80" s="284">
        <v>1548.05</v>
      </c>
      <c r="H80" s="284">
        <v>145.94999999999999</v>
      </c>
      <c r="I80" s="284">
        <v>79.84</v>
      </c>
      <c r="J80" s="284">
        <v>0</v>
      </c>
      <c r="K80" s="284">
        <v>0</v>
      </c>
      <c r="L80" s="284">
        <v>391.22</v>
      </c>
      <c r="M80" s="284">
        <v>0</v>
      </c>
      <c r="N80" s="284">
        <v>45.13</v>
      </c>
      <c r="O80" s="284">
        <v>0.04</v>
      </c>
      <c r="P80" s="284">
        <v>0</v>
      </c>
      <c r="Q80" s="284">
        <v>0</v>
      </c>
      <c r="R80" s="284">
        <v>0</v>
      </c>
      <c r="S80" s="284">
        <v>700</v>
      </c>
      <c r="T80" s="284">
        <v>0</v>
      </c>
    </row>
    <row r="81" spans="1:20">
      <c r="A81" s="276" t="s">
        <v>347</v>
      </c>
      <c r="B81" s="275" t="s">
        <v>348</v>
      </c>
      <c r="C81" s="284">
        <v>477.24</v>
      </c>
      <c r="D81" s="284">
        <v>79.540000000000006</v>
      </c>
      <c r="E81" s="284">
        <v>331</v>
      </c>
      <c r="F81" s="285">
        <v>-36.369999999999997</v>
      </c>
      <c r="G81" s="284">
        <v>0</v>
      </c>
      <c r="H81" s="284">
        <v>39.5</v>
      </c>
      <c r="I81" s="284">
        <v>8.8800000000000008</v>
      </c>
      <c r="J81" s="284">
        <v>0</v>
      </c>
      <c r="K81" s="284">
        <v>0</v>
      </c>
      <c r="L81" s="284">
        <v>43.5</v>
      </c>
      <c r="M81" s="284">
        <v>0</v>
      </c>
      <c r="N81" s="284">
        <v>45.13</v>
      </c>
      <c r="O81" s="284">
        <v>-0.06</v>
      </c>
      <c r="P81" s="284">
        <v>0</v>
      </c>
      <c r="Q81" s="284">
        <v>0</v>
      </c>
      <c r="R81" s="284">
        <v>0</v>
      </c>
      <c r="S81" s="284">
        <v>0</v>
      </c>
      <c r="T81" s="284">
        <v>0</v>
      </c>
    </row>
    <row r="82" spans="1:20">
      <c r="A82" s="276" t="s">
        <v>353</v>
      </c>
      <c r="B82" s="275" t="s">
        <v>354</v>
      </c>
      <c r="C82" s="284">
        <v>633.6</v>
      </c>
      <c r="D82" s="284">
        <v>105.6</v>
      </c>
      <c r="E82" s="284">
        <v>566.88</v>
      </c>
      <c r="F82" s="284">
        <v>0</v>
      </c>
      <c r="G82" s="284">
        <v>25.71</v>
      </c>
      <c r="H82" s="284">
        <v>56.88</v>
      </c>
      <c r="I82" s="284">
        <v>0</v>
      </c>
      <c r="J82" s="284">
        <v>0</v>
      </c>
      <c r="K82" s="284">
        <v>0</v>
      </c>
      <c r="L82" s="284">
        <v>0</v>
      </c>
      <c r="M82" s="284">
        <v>0</v>
      </c>
      <c r="N82" s="284">
        <v>45.13</v>
      </c>
      <c r="O82" s="284">
        <v>0.16</v>
      </c>
      <c r="P82" s="284">
        <v>0</v>
      </c>
      <c r="Q82" s="284">
        <v>0</v>
      </c>
      <c r="R82" s="284">
        <v>0</v>
      </c>
      <c r="S82" s="284">
        <v>0</v>
      </c>
      <c r="T82" s="284">
        <v>0</v>
      </c>
    </row>
    <row r="83" spans="1:20" s="330" customFormat="1">
      <c r="A83" s="327" t="s">
        <v>546</v>
      </c>
      <c r="B83" s="328" t="s">
        <v>549</v>
      </c>
      <c r="C83" s="326">
        <v>685.68</v>
      </c>
      <c r="D83" s="326">
        <v>171.42</v>
      </c>
      <c r="E83" s="326">
        <v>0</v>
      </c>
      <c r="F83" s="326">
        <v>0</v>
      </c>
      <c r="G83" s="326">
        <v>5.15</v>
      </c>
      <c r="H83" s="326">
        <v>21.28</v>
      </c>
      <c r="I83" s="326">
        <v>0</v>
      </c>
      <c r="J83" s="326">
        <v>0</v>
      </c>
      <c r="K83" s="326">
        <v>0</v>
      </c>
      <c r="L83" s="326">
        <v>0</v>
      </c>
      <c r="M83" s="326">
        <v>0</v>
      </c>
      <c r="N83" s="326">
        <v>45.13</v>
      </c>
      <c r="O83" s="329">
        <v>-0.06</v>
      </c>
      <c r="P83" s="284">
        <v>0</v>
      </c>
      <c r="Q83" s="284">
        <v>0</v>
      </c>
      <c r="R83" s="326">
        <v>0</v>
      </c>
      <c r="S83" s="326">
        <v>0</v>
      </c>
      <c r="T83" s="326">
        <v>0</v>
      </c>
    </row>
    <row r="84" spans="1:20">
      <c r="A84" s="276" t="s">
        <v>497</v>
      </c>
      <c r="B84" s="275" t="s">
        <v>519</v>
      </c>
      <c r="C84" s="284">
        <v>633.41999999999996</v>
      </c>
      <c r="D84" s="284">
        <v>105.57</v>
      </c>
      <c r="E84" s="284">
        <v>2007.79</v>
      </c>
      <c r="F84" s="284">
        <v>0</v>
      </c>
      <c r="G84" s="284">
        <v>331.32</v>
      </c>
      <c r="H84" s="284">
        <v>40.32</v>
      </c>
      <c r="I84" s="284">
        <v>0</v>
      </c>
      <c r="J84" s="284">
        <v>0</v>
      </c>
      <c r="K84" s="284">
        <v>0</v>
      </c>
      <c r="L84" s="284">
        <v>0</v>
      </c>
      <c r="M84" s="284">
        <v>0</v>
      </c>
      <c r="N84" s="284">
        <v>45.13</v>
      </c>
      <c r="O84" s="285">
        <v>0.01</v>
      </c>
      <c r="P84" s="284">
        <v>0</v>
      </c>
      <c r="Q84" s="284">
        <v>0</v>
      </c>
      <c r="R84" s="284">
        <v>0</v>
      </c>
      <c r="S84" s="284">
        <v>0</v>
      </c>
      <c r="T84" s="284">
        <v>0</v>
      </c>
    </row>
    <row r="85" spans="1:20">
      <c r="A85" s="276" t="s">
        <v>355</v>
      </c>
      <c r="B85" s="275" t="s">
        <v>356</v>
      </c>
      <c r="C85" s="284">
        <v>534.29999999999995</v>
      </c>
      <c r="D85" s="284">
        <v>89.05</v>
      </c>
      <c r="E85" s="284">
        <v>1240.32</v>
      </c>
      <c r="F85" s="284">
        <v>0</v>
      </c>
      <c r="G85" s="284">
        <v>162.4</v>
      </c>
      <c r="H85" s="284">
        <v>82.93</v>
      </c>
      <c r="I85" s="284">
        <v>18.64</v>
      </c>
      <c r="J85" s="284">
        <v>0</v>
      </c>
      <c r="K85" s="284">
        <v>0</v>
      </c>
      <c r="L85" s="284">
        <v>91.32</v>
      </c>
      <c r="M85" s="284">
        <v>0</v>
      </c>
      <c r="N85" s="284">
        <v>45.13</v>
      </c>
      <c r="O85" s="285">
        <v>0.05</v>
      </c>
      <c r="P85" s="284">
        <v>0</v>
      </c>
      <c r="Q85" s="284">
        <v>0</v>
      </c>
      <c r="R85" s="284">
        <v>0</v>
      </c>
      <c r="S85" s="284">
        <v>500</v>
      </c>
      <c r="T85" s="284">
        <v>0</v>
      </c>
    </row>
    <row r="86" spans="1:20">
      <c r="A86" s="276" t="s">
        <v>357</v>
      </c>
      <c r="B86" s="275" t="s">
        <v>485</v>
      </c>
      <c r="C86" s="284">
        <v>534.29999999999995</v>
      </c>
      <c r="D86" s="284">
        <v>89.05</v>
      </c>
      <c r="E86" s="284">
        <v>4108.3599999999997</v>
      </c>
      <c r="F86" s="284">
        <v>0</v>
      </c>
      <c r="G86" s="284">
        <v>755.3</v>
      </c>
      <c r="H86" s="284">
        <v>134.53</v>
      </c>
      <c r="I86" s="284">
        <v>47.32</v>
      </c>
      <c r="J86" s="284">
        <v>0</v>
      </c>
      <c r="K86" s="284">
        <v>0</v>
      </c>
      <c r="L86" s="284">
        <v>231.85</v>
      </c>
      <c r="M86" s="284">
        <v>0</v>
      </c>
      <c r="N86" s="284">
        <v>45.13</v>
      </c>
      <c r="O86" s="285">
        <v>-0.02</v>
      </c>
      <c r="P86" s="284">
        <v>0</v>
      </c>
      <c r="Q86" s="284">
        <v>0</v>
      </c>
      <c r="R86" s="284">
        <v>0</v>
      </c>
      <c r="S86" s="284">
        <v>0</v>
      </c>
      <c r="T86" s="284">
        <v>0</v>
      </c>
    </row>
    <row r="87" spans="1:20">
      <c r="A87" s="276" t="s">
        <v>481</v>
      </c>
      <c r="B87" s="275" t="s">
        <v>520</v>
      </c>
      <c r="C87" s="284">
        <v>438.24</v>
      </c>
      <c r="D87" s="284">
        <v>73.040000000000006</v>
      </c>
      <c r="E87" s="284">
        <v>2891.03</v>
      </c>
      <c r="F87" s="284">
        <v>0</v>
      </c>
      <c r="G87" s="284">
        <v>471.34</v>
      </c>
      <c r="H87" s="284">
        <v>50.08</v>
      </c>
      <c r="I87" s="284">
        <v>0</v>
      </c>
      <c r="J87" s="284">
        <v>0</v>
      </c>
      <c r="K87" s="284">
        <v>0</v>
      </c>
      <c r="L87" s="284">
        <v>0</v>
      </c>
      <c r="M87" s="284">
        <v>0</v>
      </c>
      <c r="N87" s="284">
        <v>45.13</v>
      </c>
      <c r="O87" s="285">
        <v>-0.04</v>
      </c>
      <c r="P87" s="284">
        <v>0</v>
      </c>
      <c r="Q87" s="284">
        <v>0</v>
      </c>
      <c r="R87" s="284">
        <v>0</v>
      </c>
      <c r="S87" s="284">
        <v>0</v>
      </c>
      <c r="T87" s="284">
        <v>0</v>
      </c>
    </row>
    <row r="88" spans="1:20">
      <c r="A88" s="276" t="s">
        <v>358</v>
      </c>
      <c r="B88" s="275" t="s">
        <v>359</v>
      </c>
      <c r="C88" s="284">
        <v>477.24</v>
      </c>
      <c r="D88" s="284">
        <v>79.540000000000006</v>
      </c>
      <c r="E88" s="284">
        <v>301.91000000000003</v>
      </c>
      <c r="F88" s="285">
        <v>-38.229999999999997</v>
      </c>
      <c r="G88" s="284">
        <v>0</v>
      </c>
      <c r="H88" s="284">
        <v>24.17</v>
      </c>
      <c r="I88" s="284">
        <v>0</v>
      </c>
      <c r="J88" s="284">
        <v>0</v>
      </c>
      <c r="K88" s="284">
        <v>0</v>
      </c>
      <c r="L88" s="284">
        <v>0</v>
      </c>
      <c r="M88" s="284">
        <v>0</v>
      </c>
      <c r="N88" s="284">
        <v>45.13</v>
      </c>
      <c r="O88" s="285">
        <v>0.02</v>
      </c>
      <c r="P88" s="284">
        <v>0</v>
      </c>
      <c r="Q88" s="284">
        <v>0</v>
      </c>
      <c r="R88" s="284">
        <v>0</v>
      </c>
      <c r="S88" s="284">
        <v>0</v>
      </c>
      <c r="T88" s="284">
        <v>0</v>
      </c>
    </row>
    <row r="89" spans="1:20">
      <c r="A89" s="276" t="s">
        <v>537</v>
      </c>
      <c r="B89" s="275" t="s">
        <v>538</v>
      </c>
      <c r="C89" s="284">
        <v>438.24</v>
      </c>
      <c r="D89" s="284">
        <v>73.040000000000006</v>
      </c>
      <c r="E89" s="284">
        <v>260.20999999999998</v>
      </c>
      <c r="F89" s="285">
        <v>-49.37</v>
      </c>
      <c r="G89" s="284">
        <v>0</v>
      </c>
      <c r="H89" s="284">
        <v>0</v>
      </c>
      <c r="I89" s="284">
        <v>0</v>
      </c>
      <c r="J89" s="284">
        <v>0</v>
      </c>
      <c r="K89" s="284">
        <v>0</v>
      </c>
      <c r="L89" s="284">
        <v>0</v>
      </c>
      <c r="M89" s="284">
        <v>0</v>
      </c>
      <c r="N89" s="284">
        <v>45.13</v>
      </c>
      <c r="O89" s="284">
        <v>0.13</v>
      </c>
      <c r="P89" s="284">
        <v>0</v>
      </c>
      <c r="Q89" s="284">
        <v>0</v>
      </c>
      <c r="R89" s="284">
        <v>0</v>
      </c>
      <c r="S89" s="284">
        <v>0</v>
      </c>
      <c r="T89" s="284">
        <v>0</v>
      </c>
    </row>
    <row r="90" spans="1:20">
      <c r="A90" s="276" t="s">
        <v>360</v>
      </c>
      <c r="B90" s="275" t="s">
        <v>361</v>
      </c>
      <c r="C90" s="284">
        <v>633.6</v>
      </c>
      <c r="D90" s="284">
        <v>105.6</v>
      </c>
      <c r="E90" s="284">
        <v>2578.64</v>
      </c>
      <c r="F90" s="284">
        <v>0</v>
      </c>
      <c r="G90" s="284">
        <v>453.3</v>
      </c>
      <c r="H90" s="284">
        <v>83.39</v>
      </c>
      <c r="I90" s="284">
        <v>0</v>
      </c>
      <c r="J90" s="284">
        <v>0</v>
      </c>
      <c r="K90" s="284">
        <v>0</v>
      </c>
      <c r="L90" s="284">
        <v>0</v>
      </c>
      <c r="M90" s="284">
        <v>0</v>
      </c>
      <c r="N90" s="284">
        <v>45.13</v>
      </c>
      <c r="O90" s="284">
        <v>0.02</v>
      </c>
      <c r="P90" s="284">
        <v>0</v>
      </c>
      <c r="Q90" s="284">
        <v>0</v>
      </c>
      <c r="R90" s="284">
        <v>0</v>
      </c>
      <c r="S90" s="284">
        <v>0</v>
      </c>
      <c r="T90" s="284">
        <v>0</v>
      </c>
    </row>
    <row r="91" spans="1:20">
      <c r="A91" s="276" t="s">
        <v>482</v>
      </c>
      <c r="B91" s="275" t="s">
        <v>486</v>
      </c>
      <c r="C91" s="284">
        <v>477.24</v>
      </c>
      <c r="D91" s="284">
        <v>79.540000000000006</v>
      </c>
      <c r="E91" s="284">
        <v>212.78</v>
      </c>
      <c r="F91" s="285">
        <v>-49.5</v>
      </c>
      <c r="G91" s="284">
        <v>0</v>
      </c>
      <c r="H91" s="284">
        <v>26.26</v>
      </c>
      <c r="I91" s="284">
        <v>0</v>
      </c>
      <c r="J91" s="284">
        <v>0</v>
      </c>
      <c r="K91" s="284">
        <v>0</v>
      </c>
      <c r="L91" s="284">
        <v>0</v>
      </c>
      <c r="M91" s="284">
        <v>0</v>
      </c>
      <c r="N91" s="284">
        <v>45.13</v>
      </c>
      <c r="O91" s="285">
        <v>-0.13</v>
      </c>
      <c r="P91" s="284">
        <v>0</v>
      </c>
      <c r="Q91" s="284">
        <v>0</v>
      </c>
      <c r="R91" s="284">
        <v>0</v>
      </c>
      <c r="S91" s="284">
        <v>0</v>
      </c>
      <c r="T91" s="284">
        <v>0</v>
      </c>
    </row>
    <row r="92" spans="1:20">
      <c r="A92" s="276" t="s">
        <v>364</v>
      </c>
      <c r="B92" s="275" t="s">
        <v>365</v>
      </c>
      <c r="C92" s="284">
        <v>397.7</v>
      </c>
      <c r="D92" s="284">
        <v>66.28</v>
      </c>
      <c r="E92" s="284">
        <v>1525.03</v>
      </c>
      <c r="F92" s="284">
        <v>0</v>
      </c>
      <c r="G92" s="284">
        <v>182.62</v>
      </c>
      <c r="H92" s="284">
        <v>30.36</v>
      </c>
      <c r="I92" s="284">
        <v>20.82</v>
      </c>
      <c r="J92" s="284">
        <v>0</v>
      </c>
      <c r="K92" s="284">
        <v>0</v>
      </c>
      <c r="L92" s="284">
        <v>97.46</v>
      </c>
      <c r="M92" s="284">
        <v>0</v>
      </c>
      <c r="N92" s="284">
        <v>45.13</v>
      </c>
      <c r="O92" s="285">
        <v>0.02</v>
      </c>
      <c r="P92" s="284">
        <v>0</v>
      </c>
      <c r="Q92" s="284">
        <v>0</v>
      </c>
      <c r="R92" s="284">
        <v>0</v>
      </c>
      <c r="S92" s="284">
        <v>300</v>
      </c>
      <c r="T92" s="284">
        <v>0</v>
      </c>
    </row>
    <row r="93" spans="1:20">
      <c r="A93" s="276" t="s">
        <v>366</v>
      </c>
      <c r="B93" s="275" t="s">
        <v>367</v>
      </c>
      <c r="C93" s="284">
        <v>534.29999999999995</v>
      </c>
      <c r="D93" s="284">
        <v>89.05</v>
      </c>
      <c r="E93" s="284">
        <v>2685.84</v>
      </c>
      <c r="F93" s="284">
        <v>0</v>
      </c>
      <c r="G93" s="284">
        <v>451.45</v>
      </c>
      <c r="H93" s="284">
        <v>112.27</v>
      </c>
      <c r="I93" s="284">
        <v>33.090000000000003</v>
      </c>
      <c r="J93" s="284">
        <v>0</v>
      </c>
      <c r="K93" s="284">
        <v>0</v>
      </c>
      <c r="L93" s="284">
        <v>162.15</v>
      </c>
      <c r="M93" s="284">
        <v>0</v>
      </c>
      <c r="N93" s="284">
        <v>45.13</v>
      </c>
      <c r="O93" s="285">
        <v>-0.1</v>
      </c>
      <c r="P93" s="284">
        <v>0</v>
      </c>
      <c r="Q93" s="284">
        <v>0</v>
      </c>
      <c r="R93" s="284">
        <v>0</v>
      </c>
      <c r="S93" s="284">
        <v>0</v>
      </c>
      <c r="T93" s="284">
        <v>0</v>
      </c>
    </row>
    <row r="94" spans="1:20">
      <c r="A94" s="276" t="s">
        <v>368</v>
      </c>
      <c r="B94" s="275" t="s">
        <v>369</v>
      </c>
      <c r="C94" s="284">
        <v>534.29999999999995</v>
      </c>
      <c r="D94" s="284">
        <v>89.05</v>
      </c>
      <c r="E94" s="284">
        <v>3692.01</v>
      </c>
      <c r="F94" s="284">
        <v>0</v>
      </c>
      <c r="G94" s="284">
        <v>666.37</v>
      </c>
      <c r="H94" s="284">
        <v>92.35</v>
      </c>
      <c r="I94" s="284">
        <v>43.15</v>
      </c>
      <c r="J94" s="284">
        <v>0</v>
      </c>
      <c r="K94" s="284">
        <v>0</v>
      </c>
      <c r="L94" s="284">
        <v>211.45</v>
      </c>
      <c r="M94" s="284">
        <v>0</v>
      </c>
      <c r="N94" s="284">
        <v>45.13</v>
      </c>
      <c r="O94" s="284">
        <v>-0.09</v>
      </c>
      <c r="P94" s="284">
        <v>0</v>
      </c>
      <c r="Q94" s="284">
        <v>0</v>
      </c>
      <c r="R94" s="284">
        <v>0</v>
      </c>
      <c r="S94" s="284">
        <v>0</v>
      </c>
      <c r="T94" s="284">
        <v>0</v>
      </c>
    </row>
    <row r="95" spans="1:20">
      <c r="A95" s="276" t="s">
        <v>370</v>
      </c>
      <c r="B95" s="275" t="s">
        <v>371</v>
      </c>
      <c r="C95" s="284">
        <v>528</v>
      </c>
      <c r="D95" s="284">
        <v>88</v>
      </c>
      <c r="E95" s="284">
        <v>1527.22</v>
      </c>
      <c r="F95" s="284">
        <v>0</v>
      </c>
      <c r="G95" s="284">
        <v>210.25</v>
      </c>
      <c r="H95" s="284">
        <v>98.58</v>
      </c>
      <c r="I95" s="284">
        <v>0</v>
      </c>
      <c r="J95" s="284">
        <v>0</v>
      </c>
      <c r="K95" s="284">
        <v>0</v>
      </c>
      <c r="L95" s="284">
        <v>0</v>
      </c>
      <c r="M95" s="284">
        <v>0</v>
      </c>
      <c r="N95" s="284">
        <v>45.13</v>
      </c>
      <c r="O95" s="285">
        <v>-0.14000000000000001</v>
      </c>
      <c r="P95" s="284">
        <v>0</v>
      </c>
      <c r="Q95" s="284">
        <v>0</v>
      </c>
      <c r="R95" s="284">
        <v>0</v>
      </c>
      <c r="S95" s="284">
        <v>0</v>
      </c>
      <c r="T95" s="284">
        <v>0</v>
      </c>
    </row>
    <row r="96" spans="1:20">
      <c r="A96" s="276" t="s">
        <v>372</v>
      </c>
      <c r="B96" s="275" t="s">
        <v>373</v>
      </c>
      <c r="C96" s="284">
        <v>477.24</v>
      </c>
      <c r="D96" s="284">
        <v>79.540000000000006</v>
      </c>
      <c r="E96" s="284">
        <v>1874.74</v>
      </c>
      <c r="F96" s="284">
        <v>0</v>
      </c>
      <c r="G96" s="284">
        <v>263.98</v>
      </c>
      <c r="H96" s="284">
        <v>49.73</v>
      </c>
      <c r="I96" s="284">
        <v>24.32</v>
      </c>
      <c r="J96" s="284">
        <v>0</v>
      </c>
      <c r="K96" s="284">
        <v>0</v>
      </c>
      <c r="L96" s="284">
        <v>119.14</v>
      </c>
      <c r="M96" s="284">
        <v>0</v>
      </c>
      <c r="N96" s="284">
        <v>45.13</v>
      </c>
      <c r="O96" s="284">
        <v>0.02</v>
      </c>
      <c r="P96" s="284">
        <v>0</v>
      </c>
      <c r="Q96" s="284">
        <v>0</v>
      </c>
      <c r="R96" s="284">
        <v>0</v>
      </c>
      <c r="S96" s="284">
        <v>0</v>
      </c>
      <c r="T96" s="284">
        <v>0</v>
      </c>
    </row>
    <row r="97" spans="1:20">
      <c r="A97" s="276" t="s">
        <v>374</v>
      </c>
      <c r="B97" s="275" t="s">
        <v>375</v>
      </c>
      <c r="C97" s="284">
        <v>1392.9</v>
      </c>
      <c r="D97" s="284">
        <v>232.15</v>
      </c>
      <c r="E97" s="284">
        <v>0</v>
      </c>
      <c r="F97" s="284">
        <v>0</v>
      </c>
      <c r="G97" s="284">
        <v>69.87</v>
      </c>
      <c r="H97" s="284">
        <v>45.41</v>
      </c>
      <c r="I97" s="284">
        <v>0</v>
      </c>
      <c r="J97" s="284">
        <v>0</v>
      </c>
      <c r="K97" s="284">
        <v>0</v>
      </c>
      <c r="L97" s="284">
        <v>0</v>
      </c>
      <c r="M97" s="284">
        <v>0</v>
      </c>
      <c r="N97" s="284">
        <v>0</v>
      </c>
      <c r="O97" s="284">
        <v>-0.03</v>
      </c>
      <c r="P97" s="284">
        <v>0</v>
      </c>
      <c r="Q97" s="284">
        <v>0</v>
      </c>
      <c r="R97" s="284">
        <v>0</v>
      </c>
      <c r="S97" s="284">
        <v>0</v>
      </c>
      <c r="T97" s="284">
        <v>0</v>
      </c>
    </row>
    <row r="98" spans="1:20">
      <c r="A98" s="276" t="s">
        <v>524</v>
      </c>
      <c r="B98" s="275" t="s">
        <v>525</v>
      </c>
      <c r="C98" s="284">
        <v>857.15</v>
      </c>
      <c r="D98" s="284">
        <v>142.86000000000001</v>
      </c>
      <c r="E98" s="284">
        <v>0</v>
      </c>
      <c r="F98" s="285">
        <v>-27.82</v>
      </c>
      <c r="G98" s="284">
        <v>0</v>
      </c>
      <c r="H98" s="284">
        <v>26.76</v>
      </c>
      <c r="I98" s="284">
        <v>0</v>
      </c>
      <c r="J98" s="284">
        <v>327</v>
      </c>
      <c r="K98" s="284">
        <v>0</v>
      </c>
      <c r="L98" s="284">
        <v>0</v>
      </c>
      <c r="M98" s="284">
        <v>0</v>
      </c>
      <c r="N98" s="284">
        <v>45.13</v>
      </c>
      <c r="O98" s="284">
        <v>0.14000000000000001</v>
      </c>
      <c r="P98" s="284">
        <v>0</v>
      </c>
      <c r="Q98" s="284">
        <v>0</v>
      </c>
      <c r="R98" s="284">
        <v>0</v>
      </c>
      <c r="S98" s="284">
        <v>0</v>
      </c>
      <c r="T98" s="284">
        <v>0</v>
      </c>
    </row>
    <row r="99" spans="1:20">
      <c r="A99" s="276" t="s">
        <v>376</v>
      </c>
      <c r="B99" s="275" t="s">
        <v>377</v>
      </c>
      <c r="C99" s="284">
        <v>477.24</v>
      </c>
      <c r="D99" s="284">
        <v>79.540000000000006</v>
      </c>
      <c r="E99" s="284">
        <v>704.62</v>
      </c>
      <c r="F99" s="284">
        <v>0</v>
      </c>
      <c r="G99" s="284">
        <v>20.85</v>
      </c>
      <c r="H99" s="284">
        <v>42.51</v>
      </c>
      <c r="I99" s="284">
        <v>12.61</v>
      </c>
      <c r="J99" s="284">
        <v>0</v>
      </c>
      <c r="K99" s="284">
        <v>0</v>
      </c>
      <c r="L99" s="284">
        <v>61.81</v>
      </c>
      <c r="M99" s="284">
        <v>0</v>
      </c>
      <c r="N99" s="284">
        <v>45.13</v>
      </c>
      <c r="O99" s="285">
        <v>-0.11</v>
      </c>
      <c r="P99" s="284">
        <v>0</v>
      </c>
      <c r="Q99" s="284">
        <v>0</v>
      </c>
      <c r="R99" s="284">
        <v>0</v>
      </c>
      <c r="S99" s="284">
        <v>0</v>
      </c>
      <c r="T99" s="284">
        <v>0</v>
      </c>
    </row>
    <row r="100" spans="1:20">
      <c r="A100" s="276" t="s">
        <v>378</v>
      </c>
      <c r="B100" s="275" t="s">
        <v>379</v>
      </c>
      <c r="C100" s="284">
        <v>633.6</v>
      </c>
      <c r="D100" s="284">
        <v>105.6</v>
      </c>
      <c r="E100" s="284">
        <v>1900.89</v>
      </c>
      <c r="F100" s="284">
        <v>0</v>
      </c>
      <c r="G100" s="284">
        <v>308.52999999999997</v>
      </c>
      <c r="H100" s="284">
        <v>93.74</v>
      </c>
      <c r="I100" s="284">
        <v>0</v>
      </c>
      <c r="J100" s="284">
        <v>0</v>
      </c>
      <c r="K100" s="284">
        <v>0</v>
      </c>
      <c r="L100" s="284">
        <v>0</v>
      </c>
      <c r="M100" s="284">
        <v>0</v>
      </c>
      <c r="N100" s="284">
        <v>45.13</v>
      </c>
      <c r="O100" s="284">
        <v>0.09</v>
      </c>
      <c r="P100" s="284">
        <v>0</v>
      </c>
      <c r="Q100" s="284">
        <v>0</v>
      </c>
      <c r="R100" s="284">
        <v>0</v>
      </c>
      <c r="S100" s="284">
        <v>0</v>
      </c>
      <c r="T100" s="284">
        <v>250</v>
      </c>
    </row>
    <row r="101" spans="1:20">
      <c r="A101" s="276" t="s">
        <v>380</v>
      </c>
      <c r="B101" s="275" t="s">
        <v>381</v>
      </c>
      <c r="C101" s="284">
        <v>534.29999999999995</v>
      </c>
      <c r="D101" s="284">
        <v>89.05</v>
      </c>
      <c r="E101" s="284">
        <v>1980.56</v>
      </c>
      <c r="F101" s="284">
        <v>0</v>
      </c>
      <c r="G101" s="284">
        <v>300.81</v>
      </c>
      <c r="H101" s="284">
        <v>82.93</v>
      </c>
      <c r="I101" s="284">
        <v>26.04</v>
      </c>
      <c r="J101" s="284">
        <v>0</v>
      </c>
      <c r="K101" s="284">
        <v>0</v>
      </c>
      <c r="L101" s="284">
        <v>127.59</v>
      </c>
      <c r="M101" s="284">
        <v>0</v>
      </c>
      <c r="N101" s="284">
        <v>45.13</v>
      </c>
      <c r="O101" s="284">
        <v>0.01</v>
      </c>
      <c r="P101" s="284">
        <v>0</v>
      </c>
      <c r="Q101" s="284">
        <v>0</v>
      </c>
      <c r="R101" s="284">
        <v>0</v>
      </c>
      <c r="S101" s="284">
        <v>0</v>
      </c>
      <c r="T101" s="284">
        <v>0</v>
      </c>
    </row>
    <row r="102" spans="1:20">
      <c r="A102" s="276" t="s">
        <v>382</v>
      </c>
      <c r="B102" s="275" t="s">
        <v>383</v>
      </c>
      <c r="C102" s="284">
        <v>438.24</v>
      </c>
      <c r="D102" s="284">
        <v>73.040000000000006</v>
      </c>
      <c r="E102" s="284">
        <v>5280.68</v>
      </c>
      <c r="F102" s="284">
        <v>0</v>
      </c>
      <c r="G102" s="284">
        <v>1003.58</v>
      </c>
      <c r="H102" s="284">
        <v>141.27000000000001</v>
      </c>
      <c r="I102" s="284">
        <v>57.92</v>
      </c>
      <c r="J102" s="284">
        <v>0</v>
      </c>
      <c r="K102" s="284">
        <v>0</v>
      </c>
      <c r="L102" s="284">
        <v>283.81</v>
      </c>
      <c r="M102" s="284">
        <v>0</v>
      </c>
      <c r="N102" s="284">
        <v>45.13</v>
      </c>
      <c r="O102" s="284">
        <v>0.05</v>
      </c>
      <c r="P102" s="284">
        <v>0</v>
      </c>
      <c r="Q102" s="284">
        <v>0</v>
      </c>
      <c r="R102" s="284">
        <v>0</v>
      </c>
      <c r="S102" s="284">
        <v>250</v>
      </c>
      <c r="T102" s="284">
        <v>0</v>
      </c>
    </row>
    <row r="103" spans="1:20">
      <c r="A103" s="276" t="s">
        <v>526</v>
      </c>
      <c r="B103" s="275" t="s">
        <v>527</v>
      </c>
      <c r="C103" s="284">
        <v>438.24</v>
      </c>
      <c r="D103" s="284">
        <v>73.040000000000006</v>
      </c>
      <c r="E103" s="284">
        <v>388.12</v>
      </c>
      <c r="F103" s="285">
        <v>-35.619999999999997</v>
      </c>
      <c r="G103" s="284">
        <v>0</v>
      </c>
      <c r="H103" s="284">
        <v>7.84</v>
      </c>
      <c r="I103" s="284">
        <v>0</v>
      </c>
      <c r="J103" s="284">
        <v>0</v>
      </c>
      <c r="K103" s="284">
        <v>0</v>
      </c>
      <c r="L103" s="284">
        <v>0</v>
      </c>
      <c r="M103" s="284">
        <v>0</v>
      </c>
      <c r="N103" s="284">
        <v>45.13</v>
      </c>
      <c r="O103" s="285">
        <v>-0.15</v>
      </c>
      <c r="P103" s="284">
        <v>0</v>
      </c>
      <c r="Q103" s="284">
        <v>0</v>
      </c>
      <c r="R103" s="284">
        <v>0</v>
      </c>
      <c r="S103" s="284">
        <v>0</v>
      </c>
      <c r="T103" s="284">
        <v>0</v>
      </c>
    </row>
    <row r="104" spans="1:20">
      <c r="A104" s="276" t="s">
        <v>384</v>
      </c>
      <c r="B104" s="275" t="s">
        <v>385</v>
      </c>
      <c r="C104" s="284">
        <v>633.6</v>
      </c>
      <c r="D104" s="284">
        <v>105.6</v>
      </c>
      <c r="E104" s="284">
        <v>4449.37</v>
      </c>
      <c r="F104" s="284">
        <v>0</v>
      </c>
      <c r="G104" s="284">
        <v>861.66</v>
      </c>
      <c r="H104" s="284">
        <v>152.16</v>
      </c>
      <c r="I104" s="284">
        <v>0</v>
      </c>
      <c r="J104" s="284">
        <v>0</v>
      </c>
      <c r="K104" s="284">
        <v>0</v>
      </c>
      <c r="L104" s="284">
        <v>0</v>
      </c>
      <c r="M104" s="284">
        <v>0</v>
      </c>
      <c r="N104" s="284">
        <v>45.13</v>
      </c>
      <c r="O104" s="285">
        <v>0.02</v>
      </c>
      <c r="P104" s="284">
        <v>0</v>
      </c>
      <c r="Q104" s="284">
        <v>0</v>
      </c>
      <c r="R104" s="284">
        <v>0</v>
      </c>
      <c r="S104" s="284">
        <v>0</v>
      </c>
      <c r="T104" s="284">
        <v>0</v>
      </c>
    </row>
    <row r="105" spans="1:20">
      <c r="A105" s="276" t="s">
        <v>386</v>
      </c>
      <c r="B105" s="275" t="s">
        <v>387</v>
      </c>
      <c r="C105" s="284">
        <v>633.6</v>
      </c>
      <c r="D105" s="284">
        <v>105.6</v>
      </c>
      <c r="E105" s="284">
        <v>2289.1799999999998</v>
      </c>
      <c r="F105" s="284">
        <v>0</v>
      </c>
      <c r="G105" s="284">
        <v>391.47</v>
      </c>
      <c r="H105" s="284">
        <v>149.63</v>
      </c>
      <c r="I105" s="284">
        <v>0</v>
      </c>
      <c r="J105" s="284">
        <v>0</v>
      </c>
      <c r="K105" s="284">
        <v>0</v>
      </c>
      <c r="L105" s="284">
        <v>0</v>
      </c>
      <c r="M105" s="284">
        <v>0</v>
      </c>
      <c r="N105" s="284">
        <v>45.13</v>
      </c>
      <c r="O105" s="285">
        <v>-0.05</v>
      </c>
      <c r="P105" s="284">
        <v>0</v>
      </c>
      <c r="Q105" s="284">
        <v>0</v>
      </c>
      <c r="R105" s="284">
        <v>0</v>
      </c>
      <c r="S105" s="284">
        <v>0</v>
      </c>
      <c r="T105" s="284">
        <v>0</v>
      </c>
    </row>
    <row r="106" spans="1:20">
      <c r="A106" s="276" t="s">
        <v>388</v>
      </c>
      <c r="B106" s="275" t="s">
        <v>389</v>
      </c>
      <c r="C106" s="284">
        <v>534.29999999999995</v>
      </c>
      <c r="D106" s="284">
        <v>89.05</v>
      </c>
      <c r="E106" s="284">
        <v>2312.5300000000002</v>
      </c>
      <c r="F106" s="284">
        <v>0</v>
      </c>
      <c r="G106" s="284">
        <v>371.71</v>
      </c>
      <c r="H106" s="284">
        <v>95.76</v>
      </c>
      <c r="I106" s="284">
        <v>29.36</v>
      </c>
      <c r="J106" s="284">
        <v>0</v>
      </c>
      <c r="K106" s="284">
        <v>0</v>
      </c>
      <c r="L106" s="284">
        <v>143.86000000000001</v>
      </c>
      <c r="M106" s="284">
        <v>0</v>
      </c>
      <c r="N106" s="284">
        <v>45.13</v>
      </c>
      <c r="O106" s="284">
        <v>0.06</v>
      </c>
      <c r="P106" s="284">
        <v>0</v>
      </c>
      <c r="Q106" s="284">
        <v>0</v>
      </c>
      <c r="R106" s="284">
        <v>0</v>
      </c>
      <c r="S106" s="284">
        <v>200</v>
      </c>
      <c r="T106" s="284">
        <v>0</v>
      </c>
    </row>
    <row r="107" spans="1:20">
      <c r="A107" s="276" t="s">
        <v>492</v>
      </c>
      <c r="B107" s="275" t="s">
        <v>521</v>
      </c>
      <c r="C107" s="284">
        <v>633.41999999999996</v>
      </c>
      <c r="D107" s="284">
        <v>105.57</v>
      </c>
      <c r="E107" s="284">
        <v>1771.23</v>
      </c>
      <c r="F107" s="284">
        <v>0</v>
      </c>
      <c r="G107" s="284">
        <v>280.79000000000002</v>
      </c>
      <c r="H107" s="284">
        <v>33.74</v>
      </c>
      <c r="I107" s="284">
        <v>0</v>
      </c>
      <c r="J107" s="284">
        <v>0</v>
      </c>
      <c r="K107" s="284">
        <v>0</v>
      </c>
      <c r="L107" s="284">
        <v>0</v>
      </c>
      <c r="M107" s="284">
        <v>0</v>
      </c>
      <c r="N107" s="284">
        <v>45.13</v>
      </c>
      <c r="O107" s="285">
        <v>-0.04</v>
      </c>
      <c r="P107" s="284">
        <v>0</v>
      </c>
      <c r="Q107" s="284">
        <v>0</v>
      </c>
      <c r="R107" s="284">
        <v>0</v>
      </c>
      <c r="S107" s="284">
        <v>0</v>
      </c>
      <c r="T107" s="284">
        <v>0</v>
      </c>
    </row>
    <row r="108" spans="1:20">
      <c r="A108" s="276" t="s">
        <v>510</v>
      </c>
      <c r="B108" s="275" t="s">
        <v>522</v>
      </c>
      <c r="C108" s="284">
        <v>438.24</v>
      </c>
      <c r="D108" s="284">
        <v>73.040000000000006</v>
      </c>
      <c r="E108" s="284">
        <v>509.05</v>
      </c>
      <c r="F108" s="285">
        <v>-25.61</v>
      </c>
      <c r="G108" s="284">
        <v>0</v>
      </c>
      <c r="H108" s="284">
        <v>10.45</v>
      </c>
      <c r="I108" s="284">
        <v>0</v>
      </c>
      <c r="J108" s="284">
        <v>0</v>
      </c>
      <c r="K108" s="284">
        <v>0</v>
      </c>
      <c r="L108" s="284">
        <v>0</v>
      </c>
      <c r="M108" s="284">
        <v>0</v>
      </c>
      <c r="N108" s="284">
        <v>45.13</v>
      </c>
      <c r="O108" s="284">
        <v>-0.04</v>
      </c>
      <c r="P108" s="284">
        <v>0</v>
      </c>
      <c r="Q108" s="284">
        <v>0</v>
      </c>
      <c r="R108" s="284">
        <v>0</v>
      </c>
      <c r="S108" s="284">
        <v>0</v>
      </c>
      <c r="T108" s="284">
        <v>0</v>
      </c>
    </row>
    <row r="109" spans="1:20">
      <c r="A109" s="276" t="s">
        <v>392</v>
      </c>
      <c r="B109" s="275" t="s">
        <v>393</v>
      </c>
      <c r="C109" s="284">
        <v>477.24</v>
      </c>
      <c r="D109" s="284">
        <v>79.540000000000006</v>
      </c>
      <c r="E109" s="284">
        <v>678.7</v>
      </c>
      <c r="F109" s="284">
        <v>0</v>
      </c>
      <c r="G109" s="284">
        <v>18.03</v>
      </c>
      <c r="H109" s="284">
        <v>30.06</v>
      </c>
      <c r="I109" s="284">
        <v>0</v>
      </c>
      <c r="J109" s="284">
        <v>0</v>
      </c>
      <c r="K109" s="284">
        <v>0</v>
      </c>
      <c r="L109" s="284">
        <v>0</v>
      </c>
      <c r="M109" s="284">
        <v>0</v>
      </c>
      <c r="N109" s="284">
        <v>45.13</v>
      </c>
      <c r="O109" s="284">
        <v>0.06</v>
      </c>
      <c r="P109" s="284">
        <v>0</v>
      </c>
      <c r="Q109" s="284">
        <v>0</v>
      </c>
      <c r="R109" s="284">
        <v>0</v>
      </c>
      <c r="S109" s="284">
        <v>0</v>
      </c>
      <c r="T109" s="284">
        <v>0</v>
      </c>
    </row>
    <row r="110" spans="1:20">
      <c r="A110" s="276" t="s">
        <v>394</v>
      </c>
      <c r="B110" s="275" t="s">
        <v>395</v>
      </c>
      <c r="C110" s="284">
        <v>534.29999999999995</v>
      </c>
      <c r="D110" s="284">
        <v>89.05</v>
      </c>
      <c r="E110" s="284">
        <v>1060.5999999999999</v>
      </c>
      <c r="F110" s="284">
        <v>0</v>
      </c>
      <c r="G110" s="284">
        <v>84.55</v>
      </c>
      <c r="H110" s="284">
        <v>43.64</v>
      </c>
      <c r="I110" s="284">
        <v>16.84</v>
      </c>
      <c r="J110" s="284">
        <v>0</v>
      </c>
      <c r="K110" s="284">
        <v>0</v>
      </c>
      <c r="L110" s="284">
        <v>82.51</v>
      </c>
      <c r="M110" s="284">
        <v>0</v>
      </c>
      <c r="N110" s="284">
        <v>45.13</v>
      </c>
      <c r="O110" s="285">
        <v>0.08</v>
      </c>
      <c r="P110" s="284">
        <v>0</v>
      </c>
      <c r="Q110" s="284">
        <v>0</v>
      </c>
      <c r="R110" s="284">
        <v>0</v>
      </c>
      <c r="S110" s="284">
        <v>0</v>
      </c>
      <c r="T110" s="284">
        <v>0</v>
      </c>
    </row>
    <row r="111" spans="1:20">
      <c r="A111" s="276" t="s">
        <v>396</v>
      </c>
      <c r="B111" s="275" t="s">
        <v>397</v>
      </c>
      <c r="C111" s="284">
        <v>534.29999999999995</v>
      </c>
      <c r="D111" s="284">
        <v>89.05</v>
      </c>
      <c r="E111" s="284">
        <v>2771.81</v>
      </c>
      <c r="F111" s="284">
        <v>0</v>
      </c>
      <c r="G111" s="284">
        <v>469.82</v>
      </c>
      <c r="H111" s="284">
        <v>94.7</v>
      </c>
      <c r="I111" s="284">
        <v>33.950000000000003</v>
      </c>
      <c r="J111" s="284">
        <v>0</v>
      </c>
      <c r="K111" s="284">
        <v>0</v>
      </c>
      <c r="L111" s="284">
        <v>166.36</v>
      </c>
      <c r="M111" s="284">
        <v>0</v>
      </c>
      <c r="N111" s="284">
        <v>45.13</v>
      </c>
      <c r="O111" s="285">
        <v>0</v>
      </c>
      <c r="P111" s="284">
        <v>0</v>
      </c>
      <c r="Q111" s="284">
        <v>0</v>
      </c>
      <c r="R111" s="284">
        <v>0</v>
      </c>
      <c r="S111" s="284">
        <v>200</v>
      </c>
      <c r="T111" s="284">
        <v>0</v>
      </c>
    </row>
    <row r="112" spans="1:20">
      <c r="A112" s="276" t="s">
        <v>398</v>
      </c>
      <c r="B112" s="275" t="s">
        <v>399</v>
      </c>
      <c r="C112" s="284">
        <v>633.6</v>
      </c>
      <c r="D112" s="284">
        <v>105.6</v>
      </c>
      <c r="E112" s="284">
        <v>2452.08</v>
      </c>
      <c r="F112" s="284">
        <v>0</v>
      </c>
      <c r="G112" s="284">
        <v>426.27</v>
      </c>
      <c r="H112" s="284">
        <v>86.16</v>
      </c>
      <c r="I112" s="284">
        <v>0</v>
      </c>
      <c r="J112" s="284">
        <v>0</v>
      </c>
      <c r="K112" s="284">
        <v>0</v>
      </c>
      <c r="L112" s="284">
        <v>0</v>
      </c>
      <c r="M112" s="284">
        <v>0</v>
      </c>
      <c r="N112" s="284">
        <v>45.13</v>
      </c>
      <c r="O112" s="284">
        <v>0.12</v>
      </c>
      <c r="P112" s="284">
        <v>0</v>
      </c>
      <c r="Q112" s="284">
        <v>0</v>
      </c>
      <c r="R112" s="284">
        <v>0</v>
      </c>
      <c r="S112" s="284">
        <v>150</v>
      </c>
      <c r="T112" s="284">
        <v>0</v>
      </c>
    </row>
    <row r="113" spans="1:20">
      <c r="A113" s="276" t="s">
        <v>402</v>
      </c>
      <c r="B113" s="275" t="s">
        <v>511</v>
      </c>
      <c r="C113" s="284">
        <v>534.29999999999995</v>
      </c>
      <c r="D113" s="284">
        <v>89.05</v>
      </c>
      <c r="E113" s="284">
        <v>2615.9</v>
      </c>
      <c r="F113" s="284">
        <v>0</v>
      </c>
      <c r="G113" s="284">
        <v>436.51</v>
      </c>
      <c r="H113" s="284">
        <v>72.819999999999993</v>
      </c>
      <c r="I113" s="284">
        <v>32.39</v>
      </c>
      <c r="J113" s="284">
        <v>0</v>
      </c>
      <c r="K113" s="284">
        <v>0</v>
      </c>
      <c r="L113" s="284">
        <v>158.72</v>
      </c>
      <c r="M113" s="284">
        <v>0</v>
      </c>
      <c r="N113" s="284">
        <v>45.13</v>
      </c>
      <c r="O113" s="285">
        <v>-0.12</v>
      </c>
      <c r="P113" s="284">
        <v>0</v>
      </c>
      <c r="Q113" s="284">
        <v>0</v>
      </c>
      <c r="R113" s="284">
        <v>0</v>
      </c>
      <c r="S113" s="284">
        <v>50</v>
      </c>
      <c r="T113" s="284">
        <v>0</v>
      </c>
    </row>
    <row r="114" spans="1:20">
      <c r="A114" s="276" t="s">
        <v>487</v>
      </c>
      <c r="B114" s="275" t="s">
        <v>488</v>
      </c>
      <c r="C114" s="284">
        <v>0</v>
      </c>
      <c r="D114" s="284">
        <v>0</v>
      </c>
      <c r="E114" s="284">
        <v>0</v>
      </c>
      <c r="F114" s="284">
        <v>0</v>
      </c>
      <c r="G114" s="284">
        <v>0</v>
      </c>
      <c r="H114" s="284">
        <v>0</v>
      </c>
      <c r="I114" s="284">
        <v>0</v>
      </c>
      <c r="J114" s="284">
        <v>0</v>
      </c>
      <c r="K114" s="284">
        <v>0</v>
      </c>
      <c r="L114" s="284">
        <v>0</v>
      </c>
      <c r="M114" s="284">
        <v>0</v>
      </c>
      <c r="N114" s="284">
        <v>0</v>
      </c>
      <c r="O114" s="284">
        <v>0</v>
      </c>
      <c r="P114" s="284">
        <v>0</v>
      </c>
      <c r="Q114" s="284">
        <v>0</v>
      </c>
      <c r="R114" s="284">
        <v>0</v>
      </c>
      <c r="S114" s="284">
        <v>0</v>
      </c>
      <c r="T114" s="284">
        <v>0</v>
      </c>
    </row>
    <row r="115" spans="1:20">
      <c r="A115" s="276" t="s">
        <v>404</v>
      </c>
      <c r="B115" s="275" t="s">
        <v>405</v>
      </c>
      <c r="C115" s="284">
        <v>477.24</v>
      </c>
      <c r="D115" s="284">
        <v>79.540000000000006</v>
      </c>
      <c r="E115" s="284">
        <v>240.12</v>
      </c>
      <c r="F115" s="285">
        <v>-47.75</v>
      </c>
      <c r="G115" s="284">
        <v>0</v>
      </c>
      <c r="H115" s="284">
        <v>22.27</v>
      </c>
      <c r="I115" s="284">
        <v>0</v>
      </c>
      <c r="J115" s="284">
        <v>0</v>
      </c>
      <c r="K115" s="284">
        <v>0</v>
      </c>
      <c r="L115" s="284">
        <v>0</v>
      </c>
      <c r="M115" s="284">
        <v>0</v>
      </c>
      <c r="N115" s="284">
        <v>45.13</v>
      </c>
      <c r="O115" s="285">
        <v>0.05</v>
      </c>
      <c r="P115" s="284">
        <v>0</v>
      </c>
      <c r="Q115" s="284">
        <v>0</v>
      </c>
      <c r="R115" s="284">
        <v>0</v>
      </c>
      <c r="S115" s="284">
        <v>0</v>
      </c>
      <c r="T115" s="284">
        <v>0</v>
      </c>
    </row>
    <row r="116" spans="1:20">
      <c r="A116" s="276" t="s">
        <v>406</v>
      </c>
      <c r="B116" s="275" t="s">
        <v>407</v>
      </c>
      <c r="C116" s="284">
        <v>528</v>
      </c>
      <c r="D116" s="284">
        <v>88</v>
      </c>
      <c r="E116" s="284">
        <v>1823.56</v>
      </c>
      <c r="F116" s="284">
        <v>0</v>
      </c>
      <c r="G116" s="284">
        <v>265.7</v>
      </c>
      <c r="H116" s="284">
        <v>54.56</v>
      </c>
      <c r="I116" s="284">
        <v>0</v>
      </c>
      <c r="J116" s="284">
        <v>0</v>
      </c>
      <c r="K116" s="284">
        <v>0</v>
      </c>
      <c r="L116" s="284">
        <v>0</v>
      </c>
      <c r="M116" s="284">
        <v>0</v>
      </c>
      <c r="N116" s="284">
        <v>45.13</v>
      </c>
      <c r="O116" s="285">
        <v>-0.03</v>
      </c>
      <c r="P116" s="284">
        <v>0</v>
      </c>
      <c r="Q116" s="284">
        <v>0</v>
      </c>
      <c r="R116" s="284">
        <v>0</v>
      </c>
      <c r="S116" s="284">
        <v>0</v>
      </c>
      <c r="T116" s="284">
        <v>150</v>
      </c>
    </row>
    <row r="117" spans="1:20">
      <c r="A117" s="276" t="s">
        <v>408</v>
      </c>
      <c r="B117" s="275" t="s">
        <v>409</v>
      </c>
      <c r="C117" s="284">
        <v>633.6</v>
      </c>
      <c r="D117" s="284">
        <v>105.6</v>
      </c>
      <c r="E117" s="284">
        <v>4822.6099999999997</v>
      </c>
      <c r="F117" s="284">
        <v>0</v>
      </c>
      <c r="G117" s="284">
        <v>949.44</v>
      </c>
      <c r="H117" s="284">
        <v>186.34</v>
      </c>
      <c r="I117" s="284">
        <v>0</v>
      </c>
      <c r="J117" s="284">
        <v>0</v>
      </c>
      <c r="K117" s="284">
        <v>0</v>
      </c>
      <c r="L117" s="284">
        <v>0</v>
      </c>
      <c r="M117" s="284">
        <v>0</v>
      </c>
      <c r="N117" s="284">
        <v>45.13</v>
      </c>
      <c r="O117" s="284">
        <v>-0.1</v>
      </c>
      <c r="P117" s="284">
        <v>0</v>
      </c>
      <c r="Q117" s="284">
        <v>0</v>
      </c>
      <c r="R117" s="284">
        <v>0</v>
      </c>
      <c r="S117" s="284">
        <v>500</v>
      </c>
      <c r="T117" s="284">
        <v>0</v>
      </c>
    </row>
    <row r="118" spans="1:20">
      <c r="A118" s="287" t="s">
        <v>331</v>
      </c>
      <c r="B118" s="281"/>
      <c r="C118" s="281" t="s">
        <v>455</v>
      </c>
      <c r="D118" s="281" t="s">
        <v>455</v>
      </c>
      <c r="E118" s="281" t="s">
        <v>455</v>
      </c>
      <c r="F118" s="281" t="s">
        <v>455</v>
      </c>
      <c r="G118" s="281" t="s">
        <v>455</v>
      </c>
      <c r="H118" s="281" t="s">
        <v>455</v>
      </c>
      <c r="I118" s="281" t="s">
        <v>455</v>
      </c>
      <c r="J118" s="281" t="s">
        <v>455</v>
      </c>
      <c r="K118" s="281" t="s">
        <v>455</v>
      </c>
      <c r="L118" s="281" t="s">
        <v>455</v>
      </c>
      <c r="M118" s="281" t="s">
        <v>455</v>
      </c>
      <c r="N118" s="281" t="s">
        <v>455</v>
      </c>
      <c r="O118" s="281" t="s">
        <v>455</v>
      </c>
      <c r="P118" s="281" t="s">
        <v>455</v>
      </c>
      <c r="Q118" s="281" t="s">
        <v>455</v>
      </c>
      <c r="R118" s="281" t="s">
        <v>455</v>
      </c>
      <c r="S118" s="281" t="s">
        <v>455</v>
      </c>
      <c r="T118" s="281" t="s">
        <v>455</v>
      </c>
    </row>
    <row r="119" spans="1:20" ht="15">
      <c r="A119" s="300"/>
      <c r="B119" s="300"/>
      <c r="C119" s="289">
        <f>SUM(C76:C118)</f>
        <v>23368.44999999999</v>
      </c>
      <c r="D119" s="289">
        <f t="shared" ref="D119:T119" si="1">SUM(D76:D118)</f>
        <v>3951.88</v>
      </c>
      <c r="E119" s="289">
        <f t="shared" si="1"/>
        <v>79916.78</v>
      </c>
      <c r="F119" s="289">
        <f t="shared" si="1"/>
        <v>-338.09</v>
      </c>
      <c r="G119" s="289">
        <f t="shared" si="1"/>
        <v>13309.100000000002</v>
      </c>
      <c r="H119" s="289">
        <f t="shared" si="1"/>
        <v>2891.8199999999997</v>
      </c>
      <c r="I119" s="289">
        <f t="shared" si="1"/>
        <v>590.20000000000005</v>
      </c>
      <c r="J119" s="289">
        <f t="shared" si="1"/>
        <v>327</v>
      </c>
      <c r="K119" s="289">
        <f t="shared" si="1"/>
        <v>0</v>
      </c>
      <c r="L119" s="289">
        <f>SUM(L76:L118)</f>
        <v>2887.4000000000005</v>
      </c>
      <c r="M119" s="289">
        <f t="shared" si="1"/>
        <v>0</v>
      </c>
      <c r="N119" s="289">
        <f t="shared" si="1"/>
        <v>1760.0700000000018</v>
      </c>
      <c r="O119" s="289">
        <f t="shared" si="1"/>
        <v>-0.3899999999999999</v>
      </c>
      <c r="P119" s="289">
        <f t="shared" si="1"/>
        <v>0</v>
      </c>
      <c r="Q119" s="289">
        <f t="shared" si="1"/>
        <v>0</v>
      </c>
      <c r="R119" s="289">
        <f t="shared" si="1"/>
        <v>0</v>
      </c>
      <c r="S119" s="289">
        <f t="shared" si="1"/>
        <v>3150</v>
      </c>
      <c r="T119" s="289">
        <f t="shared" si="1"/>
        <v>400</v>
      </c>
    </row>
    <row r="120" spans="1:20">
      <c r="C120" s="192"/>
      <c r="D120" s="188"/>
      <c r="E120" s="218"/>
      <c r="F120" s="218"/>
      <c r="G120" s="218"/>
      <c r="H120" s="218"/>
      <c r="I120" s="218"/>
      <c r="J120" s="218"/>
      <c r="K120" s="218"/>
      <c r="L120" s="219"/>
      <c r="M120" s="219"/>
      <c r="N120" s="218"/>
      <c r="O120" s="219"/>
      <c r="P120" s="219"/>
      <c r="Q120" s="219"/>
      <c r="R120" s="218"/>
      <c r="S120" s="218"/>
      <c r="T120" s="218"/>
    </row>
    <row r="121" spans="1:20">
      <c r="A121" s="286"/>
      <c r="B121" s="281"/>
      <c r="C121" s="281" t="s">
        <v>456</v>
      </c>
      <c r="D121" s="281" t="s">
        <v>456</v>
      </c>
      <c r="E121" s="281" t="s">
        <v>456</v>
      </c>
      <c r="F121" s="281" t="s">
        <v>456</v>
      </c>
      <c r="G121" s="281" t="s">
        <v>456</v>
      </c>
      <c r="H121" s="281" t="s">
        <v>456</v>
      </c>
      <c r="I121" s="281" t="s">
        <v>456</v>
      </c>
      <c r="J121" s="281" t="s">
        <v>456</v>
      </c>
      <c r="K121" s="281" t="s">
        <v>456</v>
      </c>
      <c r="L121" s="281" t="s">
        <v>456</v>
      </c>
      <c r="M121" s="281" t="s">
        <v>456</v>
      </c>
      <c r="N121" s="281" t="s">
        <v>456</v>
      </c>
      <c r="O121" s="281" t="s">
        <v>456</v>
      </c>
      <c r="P121" s="281" t="s">
        <v>456</v>
      </c>
      <c r="Q121" s="281" t="s">
        <v>456</v>
      </c>
      <c r="R121" s="281" t="s">
        <v>456</v>
      </c>
      <c r="S121" s="281" t="s">
        <v>456</v>
      </c>
      <c r="T121" s="281" t="s">
        <v>456</v>
      </c>
    </row>
    <row r="122" spans="1:20">
      <c r="A122" s="287" t="s">
        <v>457</v>
      </c>
      <c r="B122" s="275" t="s">
        <v>431</v>
      </c>
      <c r="C122" s="289">
        <f>+C119+C72</f>
        <v>96374.669999999925</v>
      </c>
      <c r="D122" s="289">
        <f t="shared" ref="D122:S122" si="2">+D119+D72</f>
        <v>16070.690000000002</v>
      </c>
      <c r="E122" s="289">
        <f t="shared" si="2"/>
        <v>190137.66999999998</v>
      </c>
      <c r="F122" s="289">
        <f t="shared" si="2"/>
        <v>-651.06000000000006</v>
      </c>
      <c r="G122" s="289">
        <f t="shared" si="2"/>
        <v>44002.040000000015</v>
      </c>
      <c r="H122" s="289">
        <f t="shared" si="2"/>
        <v>5073.6900000000005</v>
      </c>
      <c r="I122" s="289">
        <f t="shared" si="2"/>
        <v>590.20000000000005</v>
      </c>
      <c r="J122" s="289">
        <f t="shared" si="2"/>
        <v>8148.25</v>
      </c>
      <c r="K122" s="289">
        <f t="shared" si="2"/>
        <v>257.3</v>
      </c>
      <c r="L122" s="289">
        <f>+L119+L72</f>
        <v>2887.4000000000005</v>
      </c>
      <c r="M122" s="289" t="e">
        <f t="shared" si="2"/>
        <v>#REF!</v>
      </c>
      <c r="N122" s="289">
        <f t="shared" si="2"/>
        <v>4422.7400000000052</v>
      </c>
      <c r="O122" s="289">
        <f t="shared" si="2"/>
        <v>-0.60000000000000009</v>
      </c>
      <c r="P122" s="289">
        <f t="shared" si="2"/>
        <v>152.49</v>
      </c>
      <c r="Q122" s="289">
        <f t="shared" si="2"/>
        <v>1480.48</v>
      </c>
      <c r="R122" s="289">
        <f t="shared" si="2"/>
        <v>1132.6699999999994</v>
      </c>
      <c r="S122" s="289">
        <f t="shared" si="2"/>
        <v>4450</v>
      </c>
      <c r="T122" s="289">
        <f>+T119+T72</f>
        <v>3837.5</v>
      </c>
    </row>
    <row r="123" spans="1:20" ht="15">
      <c r="A123" s="203"/>
      <c r="C123" s="147"/>
      <c r="D123" s="147"/>
      <c r="E123" s="215"/>
      <c r="F123" s="215"/>
      <c r="G123" s="215">
        <v>44002.04</v>
      </c>
      <c r="H123" s="215">
        <v>5073.6899999999996</v>
      </c>
      <c r="I123" s="215"/>
      <c r="J123" s="215"/>
      <c r="K123" s="215"/>
      <c r="L123" s="214"/>
      <c r="M123" s="214"/>
      <c r="N123" s="215"/>
      <c r="O123" s="215"/>
      <c r="P123" s="215"/>
      <c r="Q123" s="215"/>
      <c r="R123" s="215"/>
      <c r="S123" s="215"/>
      <c r="T123" s="215"/>
    </row>
    <row r="124" spans="1:20" ht="15">
      <c r="A124" s="300"/>
      <c r="B124" s="300"/>
      <c r="C124" s="275" t="s">
        <v>431</v>
      </c>
      <c r="D124" s="275" t="s">
        <v>431</v>
      </c>
      <c r="E124" s="275" t="s">
        <v>431</v>
      </c>
      <c r="F124" s="275" t="s">
        <v>431</v>
      </c>
      <c r="G124" s="333">
        <f>+G122-G123</f>
        <v>0</v>
      </c>
      <c r="H124" s="333">
        <f>+H122-H123</f>
        <v>0</v>
      </c>
      <c r="I124" s="275" t="s">
        <v>431</v>
      </c>
      <c r="J124" s="275" t="s">
        <v>431</v>
      </c>
      <c r="K124" s="275" t="s">
        <v>431</v>
      </c>
      <c r="L124" s="275" t="s">
        <v>431</v>
      </c>
      <c r="M124" s="275"/>
      <c r="N124" s="275" t="s">
        <v>431</v>
      </c>
      <c r="O124" s="333"/>
      <c r="P124" s="333"/>
      <c r="Q124" s="333"/>
      <c r="R124" s="275" t="s">
        <v>431</v>
      </c>
      <c r="S124" s="275" t="s">
        <v>431</v>
      </c>
      <c r="T124" s="275" t="s">
        <v>431</v>
      </c>
    </row>
    <row r="125" spans="1:20">
      <c r="A125" s="276" t="s">
        <v>431</v>
      </c>
      <c r="B125" s="275" t="s">
        <v>431</v>
      </c>
      <c r="C125" s="288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</row>
    <row r="126" spans="1:20">
      <c r="A126" s="203"/>
    </row>
    <row r="127" spans="1:20">
      <c r="A127" s="203"/>
    </row>
    <row r="128" spans="1:20">
      <c r="A128" s="20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scale="42" orientation="landscape" r:id="rId1"/>
  <rowBreaks count="1" manualBreakCount="1">
    <brk id="59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7"/>
  <sheetViews>
    <sheetView zoomScale="118" zoomScaleNormal="118" workbookViewId="0">
      <selection activeCell="E16" sqref="E16"/>
    </sheetView>
  </sheetViews>
  <sheetFormatPr baseColWidth="10" defaultColWidth="12" defaultRowHeight="12.75"/>
  <cols>
    <col min="1" max="1" width="4.85546875" customWidth="1"/>
    <col min="2" max="2" width="29.5703125" customWidth="1"/>
    <col min="3" max="3" width="9.85546875" bestFit="1" customWidth="1"/>
    <col min="4" max="4" width="6.42578125" bestFit="1" customWidth="1"/>
    <col min="5" max="5" width="14.28515625" bestFit="1" customWidth="1"/>
    <col min="6" max="6" width="8.28515625" bestFit="1" customWidth="1"/>
    <col min="7" max="7" width="8.28515625" style="345" customWidth="1"/>
    <col min="8" max="8" width="8.28515625" bestFit="1" customWidth="1"/>
    <col min="9" max="9" width="13.28515625" bestFit="1" customWidth="1"/>
    <col min="10" max="10" width="9.85546875" bestFit="1" customWidth="1"/>
    <col min="11" max="16384" width="12" style="65"/>
  </cols>
  <sheetData>
    <row r="1" spans="1:10">
      <c r="A1" s="167" t="s">
        <v>430</v>
      </c>
      <c r="B1" s="168" t="s">
        <v>431</v>
      </c>
      <c r="C1" s="169"/>
      <c r="D1" s="169"/>
      <c r="E1" s="153"/>
      <c r="F1" s="153"/>
      <c r="G1" s="153"/>
      <c r="H1" s="153"/>
      <c r="I1" s="153"/>
      <c r="J1" s="153"/>
    </row>
    <row r="2" spans="1:10" ht="18">
      <c r="A2" s="170" t="s">
        <v>432</v>
      </c>
      <c r="B2" s="171" t="s">
        <v>474</v>
      </c>
      <c r="C2" s="172"/>
      <c r="D2" s="172"/>
      <c r="E2" s="153"/>
      <c r="F2" s="153"/>
      <c r="G2" s="153"/>
      <c r="H2" s="153"/>
      <c r="I2" s="153"/>
      <c r="J2" s="153"/>
    </row>
    <row r="3" spans="1:10" ht="15">
      <c r="A3" s="153"/>
      <c r="B3" s="173" t="s">
        <v>434</v>
      </c>
      <c r="C3" s="169"/>
      <c r="D3" s="169"/>
      <c r="E3" s="153"/>
      <c r="F3" s="153"/>
      <c r="G3" s="153"/>
      <c r="H3" s="153"/>
      <c r="I3" s="153"/>
      <c r="J3" s="153"/>
    </row>
    <row r="4" spans="1:10">
      <c r="A4" s="153"/>
      <c r="B4" s="298" t="s">
        <v>553</v>
      </c>
      <c r="C4" s="169"/>
      <c r="D4" s="169"/>
      <c r="E4" s="153"/>
      <c r="F4" s="153"/>
      <c r="G4" s="153"/>
      <c r="H4" s="153"/>
      <c r="I4" s="153"/>
      <c r="J4" s="153"/>
    </row>
    <row r="5" spans="1:10">
      <c r="A5" s="153"/>
      <c r="B5" s="174"/>
      <c r="C5" s="175"/>
      <c r="D5" s="175"/>
      <c r="E5" s="153"/>
      <c r="F5" s="153"/>
      <c r="G5" s="153"/>
      <c r="H5" s="153"/>
      <c r="I5" s="153"/>
      <c r="J5" s="153"/>
    </row>
    <row r="6" spans="1:10">
      <c r="A6" s="153"/>
      <c r="B6" s="174"/>
      <c r="C6" s="175"/>
      <c r="D6" s="175"/>
      <c r="E6" s="153"/>
      <c r="F6" s="153"/>
      <c r="G6" s="153"/>
      <c r="H6" s="153"/>
      <c r="I6" s="153"/>
      <c r="J6" s="153"/>
    </row>
    <row r="7" spans="1:10">
      <c r="A7" s="153"/>
      <c r="B7" s="153"/>
      <c r="C7" s="153"/>
      <c r="D7" s="153"/>
      <c r="E7" s="153"/>
      <c r="F7" s="153"/>
      <c r="G7" s="153"/>
      <c r="H7" s="153"/>
      <c r="I7" s="153"/>
      <c r="J7" s="153"/>
    </row>
    <row r="8" spans="1:10" ht="34.5" thickBot="1">
      <c r="A8" s="176" t="s">
        <v>437</v>
      </c>
      <c r="B8" s="177" t="s">
        <v>438</v>
      </c>
      <c r="C8" s="177" t="s">
        <v>475</v>
      </c>
      <c r="D8" s="177" t="s">
        <v>475</v>
      </c>
      <c r="E8" s="178" t="s">
        <v>442</v>
      </c>
      <c r="F8" s="177" t="s">
        <v>476</v>
      </c>
      <c r="G8" s="291" t="s">
        <v>614</v>
      </c>
      <c r="H8" s="177" t="s">
        <v>100</v>
      </c>
      <c r="I8" s="178" t="s">
        <v>451</v>
      </c>
      <c r="J8" s="179" t="s">
        <v>452</v>
      </c>
    </row>
    <row r="9" spans="1:10" ht="15.75" thickTop="1">
      <c r="A9" s="150" t="s">
        <v>454</v>
      </c>
      <c r="B9" s="147"/>
      <c r="C9" s="153"/>
      <c r="D9" s="153"/>
      <c r="E9" s="153"/>
      <c r="F9" s="153"/>
      <c r="G9" s="153"/>
      <c r="H9" s="153"/>
      <c r="I9" s="153"/>
      <c r="J9" s="153"/>
    </row>
    <row r="10" spans="1:10" ht="15">
      <c r="A10" s="150"/>
      <c r="B10" s="147"/>
      <c r="C10" s="153"/>
      <c r="D10" s="153"/>
      <c r="E10" s="153"/>
      <c r="F10" s="153"/>
      <c r="G10" s="153"/>
      <c r="H10" s="153"/>
      <c r="I10" s="153"/>
      <c r="J10" s="153"/>
    </row>
    <row r="11" spans="1:10">
      <c r="A11" s="197"/>
      <c r="B11" s="148" t="s">
        <v>489</v>
      </c>
      <c r="C11" s="254">
        <f>+FACTURA!Z121</f>
        <v>1025.69</v>
      </c>
      <c r="D11" s="255">
        <v>0</v>
      </c>
      <c r="E11" s="255">
        <f t="shared" ref="E11:E14" si="0">SUM(C11:D11)</f>
        <v>1025.69</v>
      </c>
      <c r="F11" s="255">
        <f t="shared" ref="F11:F14" si="1">+E11*0.1</f>
        <v>102.56900000000002</v>
      </c>
      <c r="G11" s="255"/>
      <c r="H11" s="255">
        <f>+FACTURA!AH121</f>
        <v>0</v>
      </c>
      <c r="I11" s="255">
        <f>SUM(F11:H11)</f>
        <v>102.56900000000002</v>
      </c>
      <c r="J11" s="255">
        <f>+E11-I11</f>
        <v>923.12100000000009</v>
      </c>
    </row>
    <row r="12" spans="1:10">
      <c r="A12" s="197"/>
      <c r="B12" s="148" t="s">
        <v>490</v>
      </c>
      <c r="C12" s="254">
        <f>+FACTURA!Z122</f>
        <v>3196.66</v>
      </c>
      <c r="D12" s="255">
        <v>0</v>
      </c>
      <c r="E12" s="255">
        <f t="shared" si="0"/>
        <v>3196.66</v>
      </c>
      <c r="F12" s="255">
        <f t="shared" si="1"/>
        <v>319.666</v>
      </c>
      <c r="G12" s="255">
        <v>2500</v>
      </c>
      <c r="H12" s="255">
        <f>+FACTURA!AH122</f>
        <v>150</v>
      </c>
      <c r="I12" s="255">
        <f t="shared" ref="I12:I14" si="2">SUM(F12:H12)</f>
        <v>2969.6660000000002</v>
      </c>
      <c r="J12" s="255">
        <f t="shared" ref="J12:J14" si="3">+E12-I12</f>
        <v>226.99399999999969</v>
      </c>
    </row>
    <row r="13" spans="1:10">
      <c r="A13" s="197"/>
      <c r="B13" s="148" t="s">
        <v>230</v>
      </c>
      <c r="C13" s="254">
        <f>+FACTURA!Z123</f>
        <v>1667</v>
      </c>
      <c r="D13" s="255">
        <v>0</v>
      </c>
      <c r="E13" s="255">
        <f t="shared" si="0"/>
        <v>1667</v>
      </c>
      <c r="F13" s="255">
        <f t="shared" si="1"/>
        <v>166.70000000000002</v>
      </c>
      <c r="G13" s="255"/>
      <c r="H13" s="255">
        <f>+FACTURA!AH123</f>
        <v>0</v>
      </c>
      <c r="I13" s="255">
        <f t="shared" si="2"/>
        <v>166.70000000000002</v>
      </c>
      <c r="J13" s="255">
        <f t="shared" si="3"/>
        <v>1500.3</v>
      </c>
    </row>
    <row r="14" spans="1:10">
      <c r="A14" s="197"/>
      <c r="B14" s="185" t="s">
        <v>187</v>
      </c>
      <c r="C14" s="254">
        <f>+FACTURA!Z124</f>
        <v>1949</v>
      </c>
      <c r="D14" s="195">
        <v>0</v>
      </c>
      <c r="E14" s="255">
        <f t="shared" si="0"/>
        <v>1949</v>
      </c>
      <c r="F14" s="255">
        <f t="shared" si="1"/>
        <v>194.9</v>
      </c>
      <c r="G14" s="255">
        <v>1400</v>
      </c>
      <c r="H14" s="255">
        <f>+FACTURA!AH124</f>
        <v>0</v>
      </c>
      <c r="I14" s="255">
        <f t="shared" si="2"/>
        <v>1594.9</v>
      </c>
      <c r="J14" s="255">
        <f t="shared" si="3"/>
        <v>354.09999999999991</v>
      </c>
    </row>
    <row r="16" spans="1:10" ht="13.5" thickBot="1">
      <c r="C16" s="273">
        <f>SUM(C11:C14)</f>
        <v>7838.35</v>
      </c>
      <c r="D16" s="273">
        <f t="shared" ref="D16:J16" si="4">SUM(D11:D14)</f>
        <v>0</v>
      </c>
      <c r="E16" s="273">
        <f t="shared" si="4"/>
        <v>7838.35</v>
      </c>
      <c r="F16" s="273">
        <f t="shared" si="4"/>
        <v>783.83500000000004</v>
      </c>
      <c r="G16" s="273"/>
      <c r="H16" s="273">
        <f t="shared" si="4"/>
        <v>150</v>
      </c>
      <c r="I16" s="273">
        <f t="shared" si="4"/>
        <v>4833.835</v>
      </c>
      <c r="J16" s="273">
        <f t="shared" si="4"/>
        <v>3004.5149999999999</v>
      </c>
    </row>
    <row r="17" ht="13.5" thickTop="1"/>
  </sheetData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337</v>
      </c>
      <c r="AL1" s="113" t="s">
        <v>338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339</v>
      </c>
      <c r="AL2" s="113" t="s">
        <v>340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343</v>
      </c>
      <c r="AL3" s="113" t="s">
        <v>344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349</v>
      </c>
      <c r="AL4" s="113" t="s">
        <v>350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499" t="s">
        <v>14</v>
      </c>
      <c r="B5" s="501" t="s">
        <v>15</v>
      </c>
      <c r="C5" s="499" t="s">
        <v>132</v>
      </c>
      <c r="D5" s="501" t="s">
        <v>16</v>
      </c>
      <c r="E5" s="501" t="s">
        <v>0</v>
      </c>
      <c r="F5" s="499" t="s">
        <v>129</v>
      </c>
      <c r="G5" s="497" t="s">
        <v>35</v>
      </c>
      <c r="H5" s="489" t="s">
        <v>10</v>
      </c>
      <c r="I5" s="489" t="s">
        <v>11</v>
      </c>
      <c r="J5" s="489" t="s">
        <v>25</v>
      </c>
      <c r="K5" s="489" t="s">
        <v>12</v>
      </c>
      <c r="L5" s="489" t="s">
        <v>13</v>
      </c>
      <c r="M5" s="78"/>
      <c r="N5" s="24"/>
      <c r="O5" s="494" t="s">
        <v>100</v>
      </c>
      <c r="P5" s="494" t="s">
        <v>116</v>
      </c>
      <c r="Q5" s="494" t="s">
        <v>115</v>
      </c>
      <c r="R5" s="494" t="s">
        <v>101</v>
      </c>
      <c r="S5" s="489" t="s">
        <v>7</v>
      </c>
      <c r="T5" s="489" t="s">
        <v>18</v>
      </c>
      <c r="U5" s="489" t="s">
        <v>17</v>
      </c>
      <c r="V5" s="489" t="s">
        <v>9</v>
      </c>
      <c r="W5" s="489" t="s">
        <v>26</v>
      </c>
      <c r="X5" s="489" t="s">
        <v>4</v>
      </c>
      <c r="Y5" s="489" t="s">
        <v>8</v>
      </c>
      <c r="Z5" s="489" t="s">
        <v>3</v>
      </c>
      <c r="AA5" s="489" t="s">
        <v>5</v>
      </c>
      <c r="AB5" s="27"/>
      <c r="AC5" s="489" t="s">
        <v>6</v>
      </c>
      <c r="AD5" s="491" t="s">
        <v>152</v>
      </c>
      <c r="AE5" s="492"/>
      <c r="AF5" s="493" t="s">
        <v>102</v>
      </c>
      <c r="AG5" s="488" t="s">
        <v>135</v>
      </c>
      <c r="AH5" s="488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500"/>
      <c r="B6" s="502"/>
      <c r="C6" s="500"/>
      <c r="D6" s="502"/>
      <c r="E6" s="502"/>
      <c r="F6" s="500"/>
      <c r="G6" s="498"/>
      <c r="H6" s="490"/>
      <c r="I6" s="490"/>
      <c r="J6" s="490"/>
      <c r="K6" s="490"/>
      <c r="L6" s="490"/>
      <c r="M6" s="28" t="s">
        <v>174</v>
      </c>
      <c r="N6" s="28" t="s">
        <v>144</v>
      </c>
      <c r="O6" s="495"/>
      <c r="P6" s="495"/>
      <c r="Q6" s="495"/>
      <c r="R6" s="495"/>
      <c r="S6" s="490"/>
      <c r="T6" s="490"/>
      <c r="U6" s="490"/>
      <c r="V6" s="490"/>
      <c r="W6" s="490"/>
      <c r="X6" s="490"/>
      <c r="Y6" s="490"/>
      <c r="Z6" s="490"/>
      <c r="AA6" s="490"/>
      <c r="AB6" s="24"/>
      <c r="AC6" s="490"/>
      <c r="AD6" s="52" t="s">
        <v>27</v>
      </c>
      <c r="AE6" s="52" t="s">
        <v>28</v>
      </c>
      <c r="AF6" s="493"/>
      <c r="AG6" s="488"/>
      <c r="AH6" s="488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410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411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414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413</v>
      </c>
    </row>
    <row r="23" spans="1:38" s="18" customFormat="1">
      <c r="A23" s="38" t="s">
        <v>31</v>
      </c>
      <c r="B23" s="38" t="s">
        <v>412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247</v>
      </c>
      <c r="AL23" s="113" t="s">
        <v>248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249</v>
      </c>
      <c r="AL24" s="113" t="s">
        <v>250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251</v>
      </c>
      <c r="AL25" s="113" t="s">
        <v>252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253</v>
      </c>
      <c r="AL26" s="113" t="s">
        <v>254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255</v>
      </c>
      <c r="AL27" s="113" t="s">
        <v>256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257</v>
      </c>
      <c r="AL28" s="113" t="s">
        <v>258</v>
      </c>
    </row>
    <row r="29" spans="1:38" s="18" customFormat="1">
      <c r="A29" s="38" t="s">
        <v>31</v>
      </c>
      <c r="B29" s="38" t="s">
        <v>415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259</v>
      </c>
      <c r="AL29" s="113" t="s">
        <v>260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261</v>
      </c>
      <c r="AL30" s="113" t="s">
        <v>262</v>
      </c>
    </row>
    <row r="31" spans="1:38" s="18" customFormat="1">
      <c r="A31" s="38" t="s">
        <v>31</v>
      </c>
      <c r="B31" s="38" t="s">
        <v>416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263</v>
      </c>
      <c r="AL31" s="113" t="s">
        <v>264</v>
      </c>
    </row>
    <row r="32" spans="1:38" s="18" customFormat="1">
      <c r="A32" s="38" t="s">
        <v>31</v>
      </c>
      <c r="B32" s="38" t="s">
        <v>417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265</v>
      </c>
      <c r="AL32" s="113" t="s">
        <v>266</v>
      </c>
    </row>
    <row r="33" spans="1:38" s="18" customFormat="1">
      <c r="A33" s="38" t="s">
        <v>29</v>
      </c>
      <c r="B33" s="38" t="s">
        <v>418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267</v>
      </c>
      <c r="AL33" s="113" t="s">
        <v>268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269</v>
      </c>
      <c r="AL34" s="113" t="s">
        <v>270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271</v>
      </c>
      <c r="AL35" s="113" t="s">
        <v>272</v>
      </c>
    </row>
    <row r="36" spans="1:38" s="18" customFormat="1">
      <c r="A36" s="38" t="s">
        <v>31</v>
      </c>
      <c r="B36" s="38" t="s">
        <v>419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273</v>
      </c>
      <c r="AL36" s="113" t="s">
        <v>274</v>
      </c>
    </row>
    <row r="37" spans="1:38" s="18" customFormat="1">
      <c r="A37" s="38" t="s">
        <v>30</v>
      </c>
      <c r="B37" s="38" t="s">
        <v>420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275</v>
      </c>
      <c r="AL37" s="113" t="s">
        <v>276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277</v>
      </c>
      <c r="AL38" s="113" t="s">
        <v>278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279</v>
      </c>
      <c r="AL39" s="113" t="s">
        <v>280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281</v>
      </c>
      <c r="AL40" s="113" t="s">
        <v>282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283</v>
      </c>
      <c r="AL41" s="113" t="s">
        <v>284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285</v>
      </c>
      <c r="AL42" s="113" t="s">
        <v>286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287</v>
      </c>
      <c r="AL43" s="113" t="s">
        <v>288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289</v>
      </c>
      <c r="AL44" s="113" t="s">
        <v>290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291</v>
      </c>
      <c r="AL45" s="113" t="s">
        <v>292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293</v>
      </c>
      <c r="AL46" s="113" t="s">
        <v>294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295</v>
      </c>
      <c r="AL47" s="113" t="s">
        <v>296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297</v>
      </c>
      <c r="AL48" s="113" t="s">
        <v>298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299</v>
      </c>
      <c r="AL49" s="113" t="s">
        <v>300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301</v>
      </c>
      <c r="AL50" s="113" t="s">
        <v>302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303</v>
      </c>
      <c r="AL51" s="113" t="s">
        <v>304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305</v>
      </c>
      <c r="AL52" s="113" t="s">
        <v>306</v>
      </c>
    </row>
    <row r="53" spans="1:38" s="18" customFormat="1">
      <c r="A53" s="38" t="s">
        <v>44</v>
      </c>
      <c r="B53" s="38" t="s">
        <v>421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307</v>
      </c>
      <c r="AL53" s="113" t="s">
        <v>308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309</v>
      </c>
      <c r="AL54" s="113" t="s">
        <v>310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311</v>
      </c>
      <c r="AL55" s="113" t="s">
        <v>312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313</v>
      </c>
      <c r="AL56" s="113" t="s">
        <v>314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315</v>
      </c>
      <c r="AL57" s="113" t="s">
        <v>316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317</v>
      </c>
      <c r="AL58" s="113" t="s">
        <v>318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320</v>
      </c>
      <c r="AL59" s="113" t="s">
        <v>321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322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323</v>
      </c>
      <c r="AL61" s="113" t="s">
        <v>324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325</v>
      </c>
      <c r="AL62" s="113" t="s">
        <v>326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327</v>
      </c>
      <c r="AL63" s="113" t="s">
        <v>328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329</v>
      </c>
      <c r="AL64" s="113" t="s">
        <v>330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331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496" t="s">
        <v>146</v>
      </c>
      <c r="B68" s="4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332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422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333</v>
      </c>
      <c r="AL69" s="130" t="s">
        <v>334</v>
      </c>
      <c r="AM69" s="129" t="s">
        <v>333</v>
      </c>
      <c r="AN69" s="130" t="s">
        <v>334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335</v>
      </c>
      <c r="AL70" s="130" t="s">
        <v>336</v>
      </c>
      <c r="AM70" s="129" t="s">
        <v>335</v>
      </c>
      <c r="AN70" s="130" t="s">
        <v>336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341</v>
      </c>
      <c r="AL71" s="130" t="s">
        <v>342</v>
      </c>
      <c r="AM71" s="129" t="s">
        <v>341</v>
      </c>
      <c r="AN71" s="130" t="s">
        <v>342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345</v>
      </c>
      <c r="AL72" s="130" t="s">
        <v>346</v>
      </c>
      <c r="AM72" s="129" t="s">
        <v>345</v>
      </c>
      <c r="AN72" s="130" t="s">
        <v>346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347</v>
      </c>
      <c r="AL73" s="130" t="s">
        <v>348</v>
      </c>
      <c r="AM73" s="129" t="s">
        <v>347</v>
      </c>
      <c r="AN73" s="130" t="s">
        <v>348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351</v>
      </c>
      <c r="AL74" s="113" t="s">
        <v>352</v>
      </c>
      <c r="AM74" s="121" t="s">
        <v>351</v>
      </c>
      <c r="AN74" s="120" t="s">
        <v>352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353</v>
      </c>
      <c r="AL75" s="113" t="s">
        <v>354</v>
      </c>
      <c r="AM75" s="121" t="s">
        <v>353</v>
      </c>
      <c r="AN75" s="120" t="s">
        <v>354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355</v>
      </c>
      <c r="AL76" s="130" t="s">
        <v>356</v>
      </c>
      <c r="AM76" s="129" t="s">
        <v>355</v>
      </c>
      <c r="AN76" s="130" t="s">
        <v>356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357</v>
      </c>
      <c r="AL77" s="130" t="s">
        <v>423</v>
      </c>
      <c r="AM77" s="129" t="s">
        <v>357</v>
      </c>
      <c r="AN77" s="130" t="s">
        <v>459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358</v>
      </c>
      <c r="AL78" s="113" t="s">
        <v>359</v>
      </c>
      <c r="AM78" s="121" t="s">
        <v>358</v>
      </c>
      <c r="AN78" s="120" t="s">
        <v>359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360</v>
      </c>
      <c r="AL79" s="113" t="s">
        <v>361</v>
      </c>
      <c r="AM79" s="121" t="s">
        <v>360</v>
      </c>
      <c r="AN79" s="120" t="s">
        <v>361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362</v>
      </c>
      <c r="AL80" s="113" t="s">
        <v>363</v>
      </c>
      <c r="AM80" s="121" t="s">
        <v>362</v>
      </c>
      <c r="AN80" s="120" t="s">
        <v>363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424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364</v>
      </c>
      <c r="AL81" s="130" t="s">
        <v>365</v>
      </c>
      <c r="AM81" s="129" t="s">
        <v>364</v>
      </c>
      <c r="AN81" s="130" t="s">
        <v>365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366</v>
      </c>
      <c r="AL82" s="130" t="s">
        <v>367</v>
      </c>
      <c r="AM82" s="129" t="s">
        <v>366</v>
      </c>
      <c r="AN82" s="130" t="s">
        <v>367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368</v>
      </c>
      <c r="AL83" s="130" t="s">
        <v>369</v>
      </c>
      <c r="AM83" s="129" t="s">
        <v>368</v>
      </c>
      <c r="AN83" s="130" t="s">
        <v>369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370</v>
      </c>
      <c r="AL84" s="113" t="s">
        <v>371</v>
      </c>
      <c r="AM84" s="121" t="s">
        <v>370</v>
      </c>
      <c r="AN84" s="120" t="s">
        <v>371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372</v>
      </c>
      <c r="AL85" s="130" t="s">
        <v>373</v>
      </c>
      <c r="AM85" s="129" t="s">
        <v>372</v>
      </c>
      <c r="AN85" s="130" t="s">
        <v>373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374</v>
      </c>
      <c r="AL86" s="113" t="s">
        <v>375</v>
      </c>
      <c r="AM86" s="121" t="s">
        <v>374</v>
      </c>
      <c r="AN86" s="120" t="s">
        <v>375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376</v>
      </c>
      <c r="AL87" s="130" t="s">
        <v>377</v>
      </c>
      <c r="AM87" s="129" t="s">
        <v>376</v>
      </c>
      <c r="AN87" s="130" t="s">
        <v>377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425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378</v>
      </c>
      <c r="AL88" s="113" t="s">
        <v>379</v>
      </c>
      <c r="AM88" s="121" t="s">
        <v>378</v>
      </c>
      <c r="AN88" s="120" t="s">
        <v>379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380</v>
      </c>
      <c r="AL89" s="130" t="s">
        <v>381</v>
      </c>
      <c r="AM89" s="129" t="s">
        <v>380</v>
      </c>
      <c r="AN89" s="130" t="s">
        <v>381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382</v>
      </c>
      <c r="AL90" s="130" t="s">
        <v>383</v>
      </c>
      <c r="AM90" s="129" t="s">
        <v>382</v>
      </c>
      <c r="AN90" s="130" t="s">
        <v>383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384</v>
      </c>
      <c r="AL91" s="113" t="s">
        <v>385</v>
      </c>
      <c r="AM91" s="121" t="s">
        <v>384</v>
      </c>
      <c r="AN91" s="120" t="s">
        <v>385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386</v>
      </c>
      <c r="AL92" s="113" t="s">
        <v>387</v>
      </c>
      <c r="AM92" s="121" t="s">
        <v>386</v>
      </c>
      <c r="AN92" s="120" t="s">
        <v>387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388</v>
      </c>
      <c r="AL93" s="130" t="s">
        <v>389</v>
      </c>
      <c r="AM93" s="129" t="s">
        <v>388</v>
      </c>
      <c r="AN93" s="130" t="s">
        <v>389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390</v>
      </c>
      <c r="AL94" s="130" t="s">
        <v>391</v>
      </c>
      <c r="AM94" s="129" t="s">
        <v>390</v>
      </c>
      <c r="AN94" s="130" t="s">
        <v>391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392</v>
      </c>
      <c r="AL95" s="113" t="s">
        <v>393</v>
      </c>
      <c r="AM95" s="121" t="s">
        <v>392</v>
      </c>
      <c r="AN95" s="120" t="s">
        <v>393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394</v>
      </c>
      <c r="AL96" s="130" t="s">
        <v>395</v>
      </c>
      <c r="AM96" s="129" t="s">
        <v>394</v>
      </c>
      <c r="AN96" s="130" t="s">
        <v>395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396</v>
      </c>
      <c r="AL98" s="130" t="s">
        <v>397</v>
      </c>
      <c r="AM98" s="129" t="s">
        <v>396</v>
      </c>
      <c r="AN98" s="130" t="s">
        <v>397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398</v>
      </c>
      <c r="AL99" s="113" t="s">
        <v>399</v>
      </c>
      <c r="AM99" s="121" t="s">
        <v>398</v>
      </c>
      <c r="AN99" s="120" t="s">
        <v>399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429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319</v>
      </c>
      <c r="AL100" s="113" t="s">
        <v>426</v>
      </c>
      <c r="AM100" s="121" t="s">
        <v>319</v>
      </c>
      <c r="AN100" s="120" t="s">
        <v>458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400</v>
      </c>
      <c r="AL101" s="113" t="s">
        <v>401</v>
      </c>
      <c r="AM101" s="121" t="s">
        <v>400</v>
      </c>
      <c r="AN101" s="120" t="s">
        <v>401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427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402</v>
      </c>
      <c r="AL102" s="130" t="s">
        <v>403</v>
      </c>
      <c r="AM102" s="129" t="s">
        <v>402</v>
      </c>
      <c r="AN102" s="130" t="s">
        <v>403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428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404</v>
      </c>
      <c r="AL103" s="113" t="s">
        <v>405</v>
      </c>
      <c r="AM103" s="121" t="s">
        <v>404</v>
      </c>
      <c r="AN103" s="120" t="s">
        <v>405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406</v>
      </c>
      <c r="AL104" s="113" t="s">
        <v>407</v>
      </c>
      <c r="AM104" s="121" t="s">
        <v>406</v>
      </c>
      <c r="AN104" s="120" t="s">
        <v>407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408</v>
      </c>
      <c r="AL105" s="113" t="s">
        <v>409</v>
      </c>
      <c r="AM105" s="121" t="s">
        <v>408</v>
      </c>
      <c r="AN105" s="120" t="s">
        <v>409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487" t="s">
        <v>153</v>
      </c>
      <c r="B111" s="487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539</v>
      </c>
      <c r="H1" t="s">
        <v>540</v>
      </c>
      <c r="K1" t="s">
        <v>539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539</v>
      </c>
      <c r="H2" t="s">
        <v>540</v>
      </c>
      <c r="K2" t="s">
        <v>539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539</v>
      </c>
      <c r="H3" t="s">
        <v>540</v>
      </c>
      <c r="K3" t="s">
        <v>539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539</v>
      </c>
      <c r="H4" t="s">
        <v>540</v>
      </c>
      <c r="K4" t="s">
        <v>539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322</v>
      </c>
      <c r="E11">
        <v>802.3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3"/>
  <sheetViews>
    <sheetView topLeftCell="A91" workbookViewId="0">
      <selection activeCell="E111" sqref="E111"/>
    </sheetView>
  </sheetViews>
  <sheetFormatPr baseColWidth="10" defaultRowHeight="12.75"/>
  <cols>
    <col min="3" max="3" width="16.28515625" customWidth="1"/>
    <col min="4" max="4" width="23.140625" customWidth="1"/>
    <col min="5" max="5" width="33.42578125" bestFit="1" customWidth="1"/>
  </cols>
  <sheetData>
    <row r="1" spans="1:10" ht="15">
      <c r="A1" s="301" t="s">
        <v>430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0" ht="15">
      <c r="A2" s="302" t="s">
        <v>432</v>
      </c>
      <c r="B2" s="300"/>
      <c r="C2" s="300"/>
      <c r="D2" s="300"/>
      <c r="E2" s="300"/>
      <c r="F2" s="300"/>
      <c r="G2" s="300"/>
      <c r="H2" s="300"/>
      <c r="I2" s="300"/>
      <c r="J2" s="300"/>
    </row>
    <row r="3" spans="1:10" ht="23.25">
      <c r="A3" s="304" t="s">
        <v>433</v>
      </c>
      <c r="B3" s="303"/>
      <c r="C3" s="305"/>
      <c r="D3" s="303"/>
      <c r="E3" s="303"/>
      <c r="F3" s="300"/>
      <c r="G3" s="300"/>
      <c r="H3" s="300"/>
      <c r="I3" s="300"/>
      <c r="J3" s="300"/>
    </row>
    <row r="4" spans="1:10" ht="15.75">
      <c r="A4" s="306" t="s">
        <v>555</v>
      </c>
      <c r="B4" s="303"/>
      <c r="C4" s="303"/>
      <c r="D4" s="303"/>
      <c r="E4" s="303"/>
      <c r="F4" s="300"/>
      <c r="G4" s="300"/>
      <c r="H4" s="300"/>
      <c r="I4" s="300"/>
      <c r="J4" s="300"/>
    </row>
    <row r="6" spans="1:10" ht="15">
      <c r="A6" s="307"/>
      <c r="B6" s="307"/>
      <c r="C6" s="307"/>
      <c r="D6" s="307"/>
      <c r="E6" s="307"/>
      <c r="F6" s="307"/>
      <c r="G6" s="307"/>
      <c r="H6" s="307"/>
      <c r="I6" s="300"/>
      <c r="J6" s="300"/>
    </row>
    <row r="7" spans="1:10" ht="15">
      <c r="A7" s="308"/>
      <c r="B7" s="308"/>
      <c r="C7" s="308"/>
      <c r="D7" s="308"/>
      <c r="E7" s="308"/>
      <c r="F7" s="308"/>
      <c r="G7" s="308"/>
      <c r="H7" s="308"/>
      <c r="I7" s="300"/>
      <c r="J7" s="300"/>
    </row>
    <row r="8" spans="1:10" ht="15">
      <c r="A8" s="310" t="s">
        <v>556</v>
      </c>
      <c r="B8" s="310" t="s">
        <v>557</v>
      </c>
      <c r="C8" s="310" t="s">
        <v>558</v>
      </c>
      <c r="D8" s="311" t="s">
        <v>559</v>
      </c>
      <c r="E8" s="310" t="s">
        <v>15</v>
      </c>
      <c r="F8" s="309"/>
      <c r="G8" s="309"/>
      <c r="H8" s="309"/>
      <c r="I8" s="309"/>
      <c r="J8" s="309"/>
    </row>
    <row r="9" spans="1:10" ht="15">
      <c r="A9" s="312" t="s">
        <v>333</v>
      </c>
      <c r="B9" s="300">
        <v>2929047026</v>
      </c>
      <c r="C9" s="300" t="s">
        <v>560</v>
      </c>
      <c r="D9" s="300">
        <v>1398.4</v>
      </c>
      <c r="E9" s="300" t="s">
        <v>334</v>
      </c>
      <c r="F9" s="300"/>
      <c r="G9" s="300"/>
      <c r="H9" s="300"/>
      <c r="I9" s="300"/>
      <c r="J9" s="300"/>
    </row>
    <row r="10" spans="1:10" ht="15">
      <c r="A10" s="312" t="s">
        <v>335</v>
      </c>
      <c r="B10" s="300">
        <v>2958467625</v>
      </c>
      <c r="C10" s="300" t="s">
        <v>560</v>
      </c>
      <c r="D10" s="300">
        <v>4081.2000000000003</v>
      </c>
      <c r="E10" s="300" t="s">
        <v>336</v>
      </c>
      <c r="F10" s="300"/>
      <c r="G10" s="300"/>
      <c r="H10" s="300"/>
      <c r="I10" s="300"/>
      <c r="J10" s="300"/>
    </row>
    <row r="11" spans="1:10" ht="15">
      <c r="A11" s="312" t="s">
        <v>218</v>
      </c>
      <c r="B11" s="300">
        <v>2648514356</v>
      </c>
      <c r="C11" s="300" t="s">
        <v>560</v>
      </c>
      <c r="D11" s="300">
        <v>3550.2000000000003</v>
      </c>
      <c r="E11" s="300" t="s">
        <v>219</v>
      </c>
      <c r="F11" s="300"/>
      <c r="G11" s="300"/>
      <c r="H11" s="300"/>
      <c r="I11" s="300"/>
      <c r="J11" s="300"/>
    </row>
    <row r="12" spans="1:10" ht="15">
      <c r="A12" s="312" t="s">
        <v>345</v>
      </c>
      <c r="B12" s="300">
        <v>2695890349</v>
      </c>
      <c r="C12" s="300" t="s">
        <v>560</v>
      </c>
      <c r="D12" s="300">
        <v>5093.8</v>
      </c>
      <c r="E12" s="300" t="s">
        <v>346</v>
      </c>
      <c r="F12" s="300"/>
      <c r="G12" s="300"/>
      <c r="H12" s="300"/>
      <c r="I12" s="300"/>
      <c r="J12" s="300"/>
    </row>
    <row r="13" spans="1:10" ht="15">
      <c r="A13" s="312" t="s">
        <v>231</v>
      </c>
      <c r="B13" s="300">
        <v>2648514364</v>
      </c>
      <c r="C13" s="300" t="s">
        <v>560</v>
      </c>
      <c r="D13" s="300">
        <v>11457.6</v>
      </c>
      <c r="E13" s="300" t="s">
        <v>232</v>
      </c>
      <c r="F13" s="300"/>
      <c r="G13" s="300"/>
      <c r="H13" s="300"/>
      <c r="I13" s="300"/>
      <c r="J13" s="300"/>
    </row>
    <row r="14" spans="1:10" ht="15">
      <c r="A14" s="312" t="s">
        <v>355</v>
      </c>
      <c r="B14" s="300">
        <v>2759588027</v>
      </c>
      <c r="C14" s="300" t="s">
        <v>560</v>
      </c>
      <c r="D14" s="300">
        <v>980.80000000000007</v>
      </c>
      <c r="E14" s="300" t="s">
        <v>356</v>
      </c>
      <c r="F14" s="300"/>
      <c r="G14" s="300"/>
      <c r="H14" s="300"/>
      <c r="I14" s="300"/>
      <c r="J14" s="300"/>
    </row>
    <row r="15" spans="1:10" ht="15">
      <c r="A15" s="312" t="s">
        <v>357</v>
      </c>
      <c r="B15" s="300">
        <v>2717650620</v>
      </c>
      <c r="C15" s="300" t="s">
        <v>560</v>
      </c>
      <c r="D15" s="300">
        <v>3529</v>
      </c>
      <c r="E15" s="300" t="s">
        <v>485</v>
      </c>
      <c r="F15" s="300"/>
      <c r="G15" s="300"/>
      <c r="H15" s="300"/>
      <c r="I15" s="300"/>
      <c r="J15" s="300"/>
    </row>
    <row r="16" spans="1:10" ht="15">
      <c r="A16" s="312" t="s">
        <v>265</v>
      </c>
      <c r="B16" s="300">
        <v>2970888893</v>
      </c>
      <c r="C16" s="300" t="s">
        <v>560</v>
      </c>
      <c r="D16" s="300">
        <v>941.40000000000009</v>
      </c>
      <c r="E16" s="300" t="s">
        <v>266</v>
      </c>
      <c r="F16" s="300"/>
      <c r="G16" s="300"/>
      <c r="H16" s="300"/>
      <c r="I16" s="300"/>
      <c r="J16" s="300"/>
    </row>
    <row r="17" spans="1:5" ht="15">
      <c r="A17" s="312" t="s">
        <v>267</v>
      </c>
      <c r="B17" s="300">
        <v>2659973974</v>
      </c>
      <c r="C17" s="300" t="s">
        <v>560</v>
      </c>
      <c r="D17" s="300">
        <v>4657</v>
      </c>
      <c r="E17" s="300" t="s">
        <v>268</v>
      </c>
    </row>
    <row r="18" spans="1:5" ht="15">
      <c r="A18" s="312" t="s">
        <v>366</v>
      </c>
      <c r="B18" s="300">
        <v>2948910731</v>
      </c>
      <c r="C18" s="300" t="s">
        <v>560</v>
      </c>
      <c r="D18" s="300">
        <v>2514.8000000000002</v>
      </c>
      <c r="E18" s="300" t="s">
        <v>367</v>
      </c>
    </row>
    <row r="19" spans="1:5" ht="15">
      <c r="A19" s="312" t="s">
        <v>368</v>
      </c>
      <c r="B19" s="300">
        <v>2695890233</v>
      </c>
      <c r="C19" s="300" t="s">
        <v>560</v>
      </c>
      <c r="D19" s="300">
        <v>3262</v>
      </c>
      <c r="E19" s="300" t="s">
        <v>369</v>
      </c>
    </row>
    <row r="20" spans="1:5" ht="15">
      <c r="A20" s="312" t="s">
        <v>370</v>
      </c>
      <c r="B20" s="300">
        <v>2919443924</v>
      </c>
      <c r="C20" s="300" t="s">
        <v>560</v>
      </c>
      <c r="D20" s="300">
        <v>1790.8000000000002</v>
      </c>
      <c r="E20" s="300" t="s">
        <v>371</v>
      </c>
    </row>
    <row r="21" spans="1:5" ht="15">
      <c r="A21" s="312" t="s">
        <v>281</v>
      </c>
      <c r="B21" s="300">
        <v>2758594368</v>
      </c>
      <c r="C21" s="300" t="s">
        <v>560</v>
      </c>
      <c r="D21" s="300">
        <v>8623.4</v>
      </c>
      <c r="E21" s="300" t="s">
        <v>282</v>
      </c>
    </row>
    <row r="22" spans="1:5" ht="15">
      <c r="A22" s="312" t="s">
        <v>283</v>
      </c>
      <c r="B22" s="300">
        <v>2650346748</v>
      </c>
      <c r="C22" s="300" t="s">
        <v>560</v>
      </c>
      <c r="D22" s="300">
        <v>15956.400000000001</v>
      </c>
      <c r="E22" s="300" t="s">
        <v>284</v>
      </c>
    </row>
    <row r="23" spans="1:5" ht="15">
      <c r="A23" s="312" t="s">
        <v>380</v>
      </c>
      <c r="B23" s="300">
        <v>2695890268</v>
      </c>
      <c r="C23" s="300" t="s">
        <v>560</v>
      </c>
      <c r="D23" s="300">
        <v>2034.4</v>
      </c>
      <c r="E23" s="300" t="s">
        <v>381</v>
      </c>
    </row>
    <row r="24" spans="1:5" ht="15">
      <c r="A24" s="312" t="s">
        <v>388</v>
      </c>
      <c r="B24" s="300">
        <v>2754185048</v>
      </c>
      <c r="C24" s="300" t="s">
        <v>560</v>
      </c>
      <c r="D24" s="300">
        <v>2047.4</v>
      </c>
      <c r="E24" s="300" t="s">
        <v>389</v>
      </c>
    </row>
    <row r="25" spans="1:5" ht="15">
      <c r="A25" s="312" t="s">
        <v>309</v>
      </c>
      <c r="B25" s="300">
        <v>2940159670</v>
      </c>
      <c r="C25" s="300" t="s">
        <v>560</v>
      </c>
      <c r="D25" s="300">
        <v>934.2</v>
      </c>
      <c r="E25" s="300" t="s">
        <v>310</v>
      </c>
    </row>
    <row r="26" spans="1:5" ht="15">
      <c r="A26" s="312" t="s">
        <v>396</v>
      </c>
      <c r="B26" s="300">
        <v>2765753341</v>
      </c>
      <c r="C26" s="300" t="s">
        <v>560</v>
      </c>
      <c r="D26" s="300">
        <v>2400.4</v>
      </c>
      <c r="E26" s="300" t="s">
        <v>397</v>
      </c>
    </row>
    <row r="27" spans="1:5" ht="15">
      <c r="A27" s="312" t="s">
        <v>402</v>
      </c>
      <c r="B27" s="300">
        <v>2695890284</v>
      </c>
      <c r="C27" s="300" t="s">
        <v>560</v>
      </c>
      <c r="D27" s="300">
        <v>2453</v>
      </c>
      <c r="E27" s="300" t="s">
        <v>511</v>
      </c>
    </row>
    <row r="28" spans="1:5" ht="15">
      <c r="A28" s="312" t="s">
        <v>408</v>
      </c>
      <c r="B28" s="300">
        <v>2951732641</v>
      </c>
      <c r="C28" s="300" t="s">
        <v>560</v>
      </c>
      <c r="D28" s="300">
        <v>3897.4</v>
      </c>
      <c r="E28" s="300" t="s">
        <v>409</v>
      </c>
    </row>
    <row r="29" spans="1:5" ht="15">
      <c r="A29" s="312" t="s">
        <v>398</v>
      </c>
      <c r="B29" s="300">
        <v>2996093906</v>
      </c>
      <c r="C29" s="300" t="s">
        <v>560</v>
      </c>
      <c r="D29" s="300">
        <v>2494.4</v>
      </c>
      <c r="E29" s="300" t="s">
        <v>399</v>
      </c>
    </row>
    <row r="30" spans="1:5" ht="15">
      <c r="A30" s="312" t="s">
        <v>394</v>
      </c>
      <c r="B30" s="300">
        <v>2837433751</v>
      </c>
      <c r="C30" s="300" t="s">
        <v>560</v>
      </c>
      <c r="D30" s="300">
        <v>1414.4</v>
      </c>
      <c r="E30" s="300" t="s">
        <v>395</v>
      </c>
    </row>
    <row r="31" spans="1:5" ht="15">
      <c r="A31" s="312" t="s">
        <v>341</v>
      </c>
      <c r="B31" s="300">
        <v>2838464278</v>
      </c>
      <c r="C31" s="300" t="s">
        <v>560</v>
      </c>
      <c r="D31" s="300">
        <v>2205</v>
      </c>
      <c r="E31" s="300" t="s">
        <v>342</v>
      </c>
    </row>
    <row r="32" spans="1:5" ht="15">
      <c r="A32" s="312" t="s">
        <v>216</v>
      </c>
      <c r="B32" s="300">
        <v>2848478236</v>
      </c>
      <c r="C32" s="300" t="s">
        <v>560</v>
      </c>
      <c r="D32" s="300">
        <v>3350.6000000000004</v>
      </c>
      <c r="E32" s="300" t="s">
        <v>217</v>
      </c>
    </row>
    <row r="33" spans="1:5" ht="15">
      <c r="A33" s="312" t="s">
        <v>84</v>
      </c>
      <c r="B33" s="300">
        <v>2854221494</v>
      </c>
      <c r="C33" s="300" t="s">
        <v>560</v>
      </c>
      <c r="D33" s="300">
        <v>320.40000000000003</v>
      </c>
      <c r="E33" s="300" t="s">
        <v>228</v>
      </c>
    </row>
    <row r="34" spans="1:5" ht="15">
      <c r="A34" s="312" t="s">
        <v>382</v>
      </c>
      <c r="B34" s="300">
        <v>2880995371</v>
      </c>
      <c r="C34" s="300" t="s">
        <v>560</v>
      </c>
      <c r="D34" s="300">
        <v>4028.8</v>
      </c>
      <c r="E34" s="300" t="s">
        <v>383</v>
      </c>
    </row>
    <row r="35" spans="1:5" ht="15">
      <c r="A35" s="312" t="s">
        <v>364</v>
      </c>
      <c r="B35" s="300">
        <v>2878931011</v>
      </c>
      <c r="C35" s="300" t="s">
        <v>560</v>
      </c>
      <c r="D35" s="300">
        <v>1318.6000000000001</v>
      </c>
      <c r="E35" s="300" t="s">
        <v>365</v>
      </c>
    </row>
    <row r="36" spans="1:5" ht="15">
      <c r="A36" s="312" t="s">
        <v>483</v>
      </c>
      <c r="B36" s="300">
        <v>2871132644</v>
      </c>
      <c r="C36" s="300" t="s">
        <v>560</v>
      </c>
      <c r="D36" s="300">
        <v>662.2</v>
      </c>
      <c r="E36" s="300" t="s">
        <v>484</v>
      </c>
    </row>
    <row r="37" spans="1:5" ht="15">
      <c r="A37" s="312" t="s">
        <v>214</v>
      </c>
      <c r="B37" s="300">
        <v>2889514104</v>
      </c>
      <c r="C37" s="300" t="s">
        <v>560</v>
      </c>
      <c r="D37" s="300">
        <v>2107.4</v>
      </c>
      <c r="E37" s="300" t="s">
        <v>215</v>
      </c>
    </row>
    <row r="38" spans="1:5" ht="15">
      <c r="A38" s="312" t="s">
        <v>307</v>
      </c>
      <c r="B38" s="300">
        <v>2889511164</v>
      </c>
      <c r="C38" s="300" t="s">
        <v>560</v>
      </c>
      <c r="D38" s="300">
        <v>2321.4</v>
      </c>
      <c r="E38" s="300" t="s">
        <v>308</v>
      </c>
    </row>
    <row r="39" spans="1:5" ht="15">
      <c r="A39" s="312" t="s">
        <v>224</v>
      </c>
      <c r="B39" s="300">
        <v>2896455182</v>
      </c>
      <c r="C39" s="300" t="s">
        <v>560</v>
      </c>
      <c r="D39" s="300">
        <v>2182</v>
      </c>
      <c r="E39" s="300" t="s">
        <v>225</v>
      </c>
    </row>
    <row r="40" spans="1:5" ht="15">
      <c r="A40" s="312" t="s">
        <v>384</v>
      </c>
      <c r="B40" s="300">
        <v>2898414041</v>
      </c>
      <c r="C40" s="300" t="s">
        <v>560</v>
      </c>
      <c r="D40" s="300">
        <v>4142</v>
      </c>
      <c r="E40" s="300" t="s">
        <v>385</v>
      </c>
    </row>
    <row r="41" spans="1:5" ht="15">
      <c r="A41" s="312" t="s">
        <v>378</v>
      </c>
      <c r="B41" s="300">
        <v>1438110301</v>
      </c>
      <c r="C41" s="300" t="s">
        <v>560</v>
      </c>
      <c r="D41" s="300">
        <v>1945</v>
      </c>
      <c r="E41" s="300" t="s">
        <v>379</v>
      </c>
    </row>
    <row r="42" spans="1:5" ht="15">
      <c r="A42" s="312" t="s">
        <v>65</v>
      </c>
      <c r="B42" s="300">
        <v>1444665376</v>
      </c>
      <c r="C42" s="300" t="s">
        <v>560</v>
      </c>
      <c r="D42" s="300">
        <v>4987.6000000000004</v>
      </c>
      <c r="E42" s="300" t="s">
        <v>322</v>
      </c>
    </row>
    <row r="43" spans="1:5" ht="15">
      <c r="A43" s="312" t="s">
        <v>299</v>
      </c>
      <c r="B43" s="300">
        <v>2952708604</v>
      </c>
      <c r="C43" s="300" t="s">
        <v>560</v>
      </c>
      <c r="D43" s="300">
        <v>1477.2</v>
      </c>
      <c r="E43" s="300" t="s">
        <v>300</v>
      </c>
    </row>
    <row r="44" spans="1:5" ht="15">
      <c r="A44" s="312" t="s">
        <v>271</v>
      </c>
      <c r="B44" s="300">
        <v>2714474562</v>
      </c>
      <c r="C44" s="300" t="s">
        <v>560</v>
      </c>
      <c r="D44" s="300">
        <v>920.40000000000009</v>
      </c>
      <c r="E44" s="300" t="s">
        <v>272</v>
      </c>
    </row>
    <row r="45" spans="1:5" ht="15">
      <c r="A45" s="312" t="s">
        <v>239</v>
      </c>
      <c r="B45" s="300">
        <v>1415043352</v>
      </c>
      <c r="C45" s="300" t="s">
        <v>560</v>
      </c>
      <c r="D45" s="300">
        <v>863.80000000000007</v>
      </c>
      <c r="E45" s="300" t="s">
        <v>240</v>
      </c>
    </row>
    <row r="46" spans="1:5" ht="15">
      <c r="A46" s="312" t="s">
        <v>263</v>
      </c>
      <c r="B46" s="300">
        <v>2987413327</v>
      </c>
      <c r="C46" s="300" t="s">
        <v>560</v>
      </c>
      <c r="D46" s="300">
        <v>3183.8</v>
      </c>
      <c r="E46" s="300" t="s">
        <v>264</v>
      </c>
    </row>
    <row r="47" spans="1:5" ht="15">
      <c r="A47" s="312" t="s">
        <v>311</v>
      </c>
      <c r="B47" s="300">
        <v>2965106850</v>
      </c>
      <c r="C47" s="300" t="s">
        <v>560</v>
      </c>
      <c r="D47" s="300">
        <v>1307.2</v>
      </c>
      <c r="E47" s="300" t="s">
        <v>312</v>
      </c>
    </row>
    <row r="48" spans="1:5" ht="15">
      <c r="A48" s="312" t="s">
        <v>347</v>
      </c>
      <c r="B48" s="300">
        <v>2616790135</v>
      </c>
      <c r="C48" s="300" t="s">
        <v>560</v>
      </c>
      <c r="D48" s="300">
        <v>786.80000000000007</v>
      </c>
      <c r="E48" s="300" t="s">
        <v>348</v>
      </c>
    </row>
    <row r="49" spans="1:5" ht="15">
      <c r="A49" s="312" t="s">
        <v>376</v>
      </c>
      <c r="B49" s="300">
        <v>2616789951</v>
      </c>
      <c r="C49" s="300" t="s">
        <v>560</v>
      </c>
      <c r="D49" s="300">
        <v>1085.8</v>
      </c>
      <c r="E49" s="300" t="s">
        <v>377</v>
      </c>
    </row>
    <row r="50" spans="1:5" ht="15">
      <c r="A50" s="312" t="s">
        <v>320</v>
      </c>
      <c r="B50" s="300">
        <v>2950612421</v>
      </c>
      <c r="C50" s="300" t="s">
        <v>560</v>
      </c>
      <c r="D50" s="300">
        <v>6165</v>
      </c>
      <c r="E50" s="300" t="s">
        <v>321</v>
      </c>
    </row>
    <row r="51" spans="1:5" ht="15">
      <c r="A51" s="312" t="s">
        <v>293</v>
      </c>
      <c r="B51" s="300">
        <v>2859704213</v>
      </c>
      <c r="C51" s="300" t="s">
        <v>560</v>
      </c>
      <c r="D51" s="300">
        <v>941.40000000000009</v>
      </c>
      <c r="E51" s="300" t="s">
        <v>294</v>
      </c>
    </row>
    <row r="52" spans="1:5" ht="15">
      <c r="A52" s="312" t="s">
        <v>269</v>
      </c>
      <c r="B52" s="300">
        <v>2893708187</v>
      </c>
      <c r="C52" s="300" t="s">
        <v>560</v>
      </c>
      <c r="D52" s="300">
        <v>1351.6000000000001</v>
      </c>
      <c r="E52" s="300" t="s">
        <v>270</v>
      </c>
    </row>
    <row r="53" spans="1:5" ht="15">
      <c r="A53" s="312" t="s">
        <v>360</v>
      </c>
      <c r="B53" s="300">
        <v>2947375638</v>
      </c>
      <c r="C53" s="300" t="s">
        <v>560</v>
      </c>
      <c r="D53" s="300">
        <v>2744.8</v>
      </c>
      <c r="E53" s="300" t="s">
        <v>361</v>
      </c>
    </row>
    <row r="54" spans="1:5" ht="15">
      <c r="A54" s="312" t="s">
        <v>303</v>
      </c>
      <c r="B54" s="300">
        <v>2947520190</v>
      </c>
      <c r="C54" s="300" t="s">
        <v>560</v>
      </c>
      <c r="D54" s="300">
        <v>1375.4</v>
      </c>
      <c r="E54" s="300" t="s">
        <v>304</v>
      </c>
    </row>
    <row r="55" spans="1:5" ht="15">
      <c r="A55" s="312" t="s">
        <v>233</v>
      </c>
      <c r="B55" s="300">
        <v>2935582334</v>
      </c>
      <c r="C55" s="300" t="s">
        <v>560</v>
      </c>
      <c r="D55" s="300">
        <v>793.6</v>
      </c>
      <c r="E55" s="300" t="s">
        <v>234</v>
      </c>
    </row>
    <row r="56" spans="1:5" ht="15">
      <c r="A56" s="312" t="s">
        <v>353</v>
      </c>
      <c r="B56" s="300">
        <v>2923627098</v>
      </c>
      <c r="C56" s="300" t="s">
        <v>560</v>
      </c>
      <c r="D56" s="300">
        <v>1178.4000000000001</v>
      </c>
      <c r="E56" s="300" t="s">
        <v>354</v>
      </c>
    </row>
    <row r="57" spans="1:5" ht="15">
      <c r="A57" s="312" t="s">
        <v>313</v>
      </c>
      <c r="B57" s="300">
        <v>2932879395</v>
      </c>
      <c r="C57" s="300" t="s">
        <v>560</v>
      </c>
      <c r="D57" s="300">
        <v>963</v>
      </c>
      <c r="E57" s="300" t="s">
        <v>314</v>
      </c>
    </row>
    <row r="58" spans="1:5" ht="15">
      <c r="A58" s="312" t="s">
        <v>287</v>
      </c>
      <c r="B58" s="300">
        <v>2918873607</v>
      </c>
      <c r="C58" s="300" t="s">
        <v>560</v>
      </c>
      <c r="D58" s="300">
        <v>490.8</v>
      </c>
      <c r="E58" s="300" t="s">
        <v>288</v>
      </c>
    </row>
    <row r="59" spans="1:5" ht="15">
      <c r="A59" s="312" t="s">
        <v>406</v>
      </c>
      <c r="B59" s="300">
        <v>2836087213</v>
      </c>
      <c r="C59" s="300" t="s">
        <v>560</v>
      </c>
      <c r="D59" s="300">
        <v>1934.2</v>
      </c>
      <c r="E59" s="300" t="s">
        <v>407</v>
      </c>
    </row>
    <row r="60" spans="1:5" ht="15">
      <c r="A60" s="312" t="s">
        <v>220</v>
      </c>
      <c r="B60" s="300">
        <v>2915275539</v>
      </c>
      <c r="C60" s="300" t="s">
        <v>560</v>
      </c>
      <c r="D60" s="300">
        <v>2899</v>
      </c>
      <c r="E60" s="300" t="s">
        <v>221</v>
      </c>
    </row>
    <row r="61" spans="1:5" ht="15">
      <c r="A61" s="312" t="s">
        <v>285</v>
      </c>
      <c r="B61" s="300">
        <v>2967093632</v>
      </c>
      <c r="C61" s="300" t="s">
        <v>560</v>
      </c>
      <c r="D61" s="300">
        <v>7323.8</v>
      </c>
      <c r="E61" s="300" t="s">
        <v>286</v>
      </c>
    </row>
    <row r="62" spans="1:5" ht="15">
      <c r="A62" s="312" t="s">
        <v>301</v>
      </c>
      <c r="B62" s="300">
        <v>2995318777</v>
      </c>
      <c r="C62" s="300" t="s">
        <v>560</v>
      </c>
      <c r="D62" s="300">
        <v>391.40000000000003</v>
      </c>
      <c r="E62" s="300" t="s">
        <v>302</v>
      </c>
    </row>
    <row r="63" spans="1:5" ht="15">
      <c r="A63" s="312" t="s">
        <v>222</v>
      </c>
      <c r="B63" s="300">
        <v>2959161945</v>
      </c>
      <c r="C63" s="300" t="s">
        <v>560</v>
      </c>
      <c r="D63" s="300">
        <v>1452.8000000000002</v>
      </c>
      <c r="E63" s="300" t="s">
        <v>223</v>
      </c>
    </row>
    <row r="64" spans="1:5" ht="15">
      <c r="A64" s="312" t="s">
        <v>255</v>
      </c>
      <c r="B64" s="300">
        <v>2861674129</v>
      </c>
      <c r="C64" s="300" t="s">
        <v>560</v>
      </c>
      <c r="D64" s="300">
        <v>2472.2000000000003</v>
      </c>
      <c r="E64" s="300" t="s">
        <v>256</v>
      </c>
    </row>
    <row r="65" spans="1:5" ht="15">
      <c r="A65" s="312" t="s">
        <v>279</v>
      </c>
      <c r="B65" s="300">
        <v>2959119167</v>
      </c>
      <c r="C65" s="300" t="s">
        <v>560</v>
      </c>
      <c r="D65" s="300">
        <v>1375.6000000000001</v>
      </c>
      <c r="E65" s="300" t="s">
        <v>280</v>
      </c>
    </row>
    <row r="66" spans="1:5" ht="15">
      <c r="A66" s="312" t="s">
        <v>386</v>
      </c>
      <c r="B66" s="300">
        <v>1133093700</v>
      </c>
      <c r="C66" s="300" t="s">
        <v>560</v>
      </c>
      <c r="D66" s="300">
        <v>2457.6000000000004</v>
      </c>
      <c r="E66" s="300" t="s">
        <v>387</v>
      </c>
    </row>
    <row r="67" spans="1:5" ht="15">
      <c r="A67" s="312" t="s">
        <v>235</v>
      </c>
      <c r="B67" s="300">
        <v>1166421253</v>
      </c>
      <c r="C67" s="300" t="s">
        <v>560</v>
      </c>
      <c r="D67" s="300">
        <v>652.40000000000009</v>
      </c>
      <c r="E67" s="300" t="s">
        <v>236</v>
      </c>
    </row>
    <row r="68" spans="1:5" ht="15">
      <c r="A68" s="312" t="s">
        <v>315</v>
      </c>
      <c r="B68" s="300">
        <v>1144007808</v>
      </c>
      <c r="C68" s="300" t="s">
        <v>560</v>
      </c>
      <c r="D68" s="300">
        <v>929.2</v>
      </c>
      <c r="E68" s="300" t="s">
        <v>316</v>
      </c>
    </row>
    <row r="69" spans="1:5" ht="15">
      <c r="A69" s="312" t="s">
        <v>241</v>
      </c>
      <c r="B69" s="300">
        <v>2919685839</v>
      </c>
      <c r="C69" s="300" t="s">
        <v>560</v>
      </c>
      <c r="D69" s="300">
        <v>1375.8000000000002</v>
      </c>
      <c r="E69" s="300" t="s">
        <v>242</v>
      </c>
    </row>
    <row r="70" spans="1:5" ht="15">
      <c r="A70" s="312" t="s">
        <v>374</v>
      </c>
      <c r="B70" s="300">
        <v>2631133012</v>
      </c>
      <c r="C70" s="300" t="s">
        <v>560</v>
      </c>
      <c r="D70" s="300">
        <v>1513.4</v>
      </c>
      <c r="E70" s="300" t="s">
        <v>375</v>
      </c>
    </row>
    <row r="71" spans="1:5" ht="15">
      <c r="A71" s="312" t="s">
        <v>372</v>
      </c>
      <c r="B71" s="300">
        <v>1293502899</v>
      </c>
      <c r="C71" s="300" t="s">
        <v>560</v>
      </c>
      <c r="D71" s="300">
        <v>1950</v>
      </c>
      <c r="E71" s="300" t="s">
        <v>373</v>
      </c>
    </row>
    <row r="72" spans="1:5" ht="15">
      <c r="A72" s="312" t="s">
        <v>261</v>
      </c>
      <c r="B72" s="300">
        <v>1116618499</v>
      </c>
      <c r="C72" s="300" t="s">
        <v>560</v>
      </c>
      <c r="D72" s="300">
        <v>1705.2</v>
      </c>
      <c r="E72" s="300" t="s">
        <v>262</v>
      </c>
    </row>
    <row r="73" spans="1:5" ht="15">
      <c r="A73" s="312" t="s">
        <v>295</v>
      </c>
      <c r="B73" s="300">
        <v>2928860106</v>
      </c>
      <c r="C73" s="300" t="s">
        <v>560</v>
      </c>
      <c r="D73" s="300">
        <v>4164.6000000000004</v>
      </c>
      <c r="E73" s="300" t="s">
        <v>296</v>
      </c>
    </row>
    <row r="74" spans="1:5" ht="15">
      <c r="A74" s="312" t="s">
        <v>323</v>
      </c>
      <c r="B74" s="300">
        <v>1179675078</v>
      </c>
      <c r="C74" s="300" t="s">
        <v>560</v>
      </c>
      <c r="D74" s="300">
        <v>2025.2</v>
      </c>
      <c r="E74" s="300" t="s">
        <v>324</v>
      </c>
    </row>
    <row r="75" spans="1:5" ht="15">
      <c r="A75" s="312" t="s">
        <v>245</v>
      </c>
      <c r="B75" s="300">
        <v>2747910657</v>
      </c>
      <c r="C75" s="300" t="s">
        <v>560</v>
      </c>
      <c r="D75" s="300">
        <v>2417.8000000000002</v>
      </c>
      <c r="E75" s="300" t="s">
        <v>246</v>
      </c>
    </row>
    <row r="76" spans="1:5" ht="15">
      <c r="A76" s="312" t="s">
        <v>259</v>
      </c>
      <c r="B76" s="300">
        <v>1175437504</v>
      </c>
      <c r="C76" s="300" t="s">
        <v>560</v>
      </c>
      <c r="D76" s="300">
        <v>941.40000000000009</v>
      </c>
      <c r="E76" s="300" t="s">
        <v>260</v>
      </c>
    </row>
    <row r="77" spans="1:5" ht="15">
      <c r="A77" s="312" t="s">
        <v>257</v>
      </c>
      <c r="B77" s="300">
        <v>1171646753</v>
      </c>
      <c r="C77" s="300" t="s">
        <v>560</v>
      </c>
      <c r="D77" s="300">
        <v>941.40000000000009</v>
      </c>
      <c r="E77" s="300" t="s">
        <v>258</v>
      </c>
    </row>
    <row r="78" spans="1:5" ht="15">
      <c r="A78" s="312" t="s">
        <v>317</v>
      </c>
      <c r="B78" s="300">
        <v>2671903578</v>
      </c>
      <c r="C78" s="300" t="s">
        <v>560</v>
      </c>
      <c r="D78" s="300">
        <v>2254.6</v>
      </c>
      <c r="E78" s="300" t="s">
        <v>318</v>
      </c>
    </row>
    <row r="79" spans="1:5" ht="15">
      <c r="A79" s="312" t="s">
        <v>275</v>
      </c>
      <c r="B79" s="300">
        <v>2960710474</v>
      </c>
      <c r="C79" s="300" t="s">
        <v>560</v>
      </c>
      <c r="D79" s="300">
        <v>974.6</v>
      </c>
      <c r="E79" s="300" t="s">
        <v>276</v>
      </c>
    </row>
    <row r="80" spans="1:5" ht="15">
      <c r="A80" s="312" t="s">
        <v>291</v>
      </c>
      <c r="B80" s="300">
        <v>2836126510</v>
      </c>
      <c r="C80" s="300" t="s">
        <v>560</v>
      </c>
      <c r="D80" s="300">
        <v>1375.4</v>
      </c>
      <c r="E80" s="300" t="s">
        <v>292</v>
      </c>
    </row>
    <row r="81" spans="1:5" ht="15">
      <c r="A81" s="312" t="s">
        <v>325</v>
      </c>
      <c r="B81" s="300">
        <v>2983558908</v>
      </c>
      <c r="C81" s="300" t="s">
        <v>560</v>
      </c>
      <c r="D81" s="300">
        <v>1382.4</v>
      </c>
      <c r="E81" s="300" t="s">
        <v>326</v>
      </c>
    </row>
    <row r="82" spans="1:5" ht="15">
      <c r="A82" s="312" t="s">
        <v>358</v>
      </c>
      <c r="B82" s="300">
        <v>1258728658</v>
      </c>
      <c r="C82" s="300" t="s">
        <v>560</v>
      </c>
      <c r="D82" s="300">
        <v>828.6</v>
      </c>
      <c r="E82" s="300" t="s">
        <v>359</v>
      </c>
    </row>
    <row r="83" spans="1:5" ht="15">
      <c r="A83" s="312" t="s">
        <v>404</v>
      </c>
      <c r="B83" s="300">
        <v>1258728771</v>
      </c>
      <c r="C83" s="300" t="s">
        <v>560</v>
      </c>
      <c r="D83" s="300">
        <v>778.40000000000009</v>
      </c>
      <c r="E83" s="300" t="s">
        <v>405</v>
      </c>
    </row>
    <row r="84" spans="1:5" ht="15">
      <c r="A84" s="312" t="s">
        <v>253</v>
      </c>
      <c r="B84" s="300">
        <v>1143946878</v>
      </c>
      <c r="C84" s="300" t="s">
        <v>560</v>
      </c>
      <c r="D84" s="300">
        <v>2317.2000000000003</v>
      </c>
      <c r="E84" s="300" t="s">
        <v>254</v>
      </c>
    </row>
    <row r="85" spans="1:5" ht="15">
      <c r="A85" s="312" t="s">
        <v>251</v>
      </c>
      <c r="B85" s="300">
        <v>2851254995</v>
      </c>
      <c r="C85" s="300" t="s">
        <v>560</v>
      </c>
      <c r="D85" s="300">
        <v>1328.2</v>
      </c>
      <c r="E85" s="300" t="s">
        <v>252</v>
      </c>
    </row>
    <row r="86" spans="1:5" ht="15">
      <c r="A86" s="312" t="s">
        <v>249</v>
      </c>
      <c r="B86" s="300">
        <v>2723461904</v>
      </c>
      <c r="C86" s="300" t="s">
        <v>560</v>
      </c>
      <c r="D86" s="300">
        <v>974.40000000000009</v>
      </c>
      <c r="E86" s="300" t="s">
        <v>250</v>
      </c>
    </row>
    <row r="87" spans="1:5" ht="15">
      <c r="A87" s="312" t="s">
        <v>327</v>
      </c>
      <c r="B87" s="300">
        <v>2856562434</v>
      </c>
      <c r="C87" s="300" t="s">
        <v>560</v>
      </c>
      <c r="D87" s="300">
        <v>774.6</v>
      </c>
      <c r="E87" s="300" t="s">
        <v>517</v>
      </c>
    </row>
    <row r="88" spans="1:5" ht="15">
      <c r="A88" s="312" t="s">
        <v>392</v>
      </c>
      <c r="B88" s="300">
        <v>1133340031</v>
      </c>
      <c r="C88" s="300" t="s">
        <v>560</v>
      </c>
      <c r="D88" s="300">
        <v>1142.8</v>
      </c>
      <c r="E88" s="300" t="s">
        <v>393</v>
      </c>
    </row>
    <row r="89" spans="1:5" ht="15">
      <c r="A89" s="312" t="s">
        <v>247</v>
      </c>
      <c r="B89" s="300">
        <v>2928980233</v>
      </c>
      <c r="C89" s="300" t="s">
        <v>560</v>
      </c>
      <c r="D89" s="300">
        <v>4099.2</v>
      </c>
      <c r="E89" s="300" t="s">
        <v>248</v>
      </c>
    </row>
    <row r="90" spans="1:5" ht="15">
      <c r="A90" s="312" t="s">
        <v>305</v>
      </c>
      <c r="B90" s="300">
        <v>1128532117</v>
      </c>
      <c r="C90" s="300" t="s">
        <v>560</v>
      </c>
      <c r="D90" s="300">
        <v>1481.4</v>
      </c>
      <c r="E90" s="300" t="s">
        <v>306</v>
      </c>
    </row>
    <row r="91" spans="1:5" ht="15">
      <c r="A91" s="312" t="s">
        <v>289</v>
      </c>
      <c r="B91" s="300">
        <v>1128031436</v>
      </c>
      <c r="C91" s="300" t="s">
        <v>560</v>
      </c>
      <c r="D91" s="300">
        <v>941.40000000000009</v>
      </c>
      <c r="E91" s="300" t="s">
        <v>290</v>
      </c>
    </row>
    <row r="92" spans="1:5" ht="15">
      <c r="A92" s="312" t="s">
        <v>481</v>
      </c>
      <c r="B92" s="300">
        <v>2954141431</v>
      </c>
      <c r="C92" s="300" t="s">
        <v>560</v>
      </c>
      <c r="D92" s="300">
        <v>2835.6000000000004</v>
      </c>
      <c r="E92" s="300" t="s">
        <v>520</v>
      </c>
    </row>
    <row r="93" spans="1:5" ht="15">
      <c r="A93" s="312" t="s">
        <v>482</v>
      </c>
      <c r="B93" s="300">
        <v>1126929044</v>
      </c>
      <c r="C93" s="300" t="s">
        <v>560</v>
      </c>
      <c r="D93" s="300">
        <v>749.2</v>
      </c>
      <c r="E93" s="300" t="s">
        <v>486</v>
      </c>
    </row>
    <row r="94" spans="1:5" ht="15">
      <c r="A94" s="312" t="s">
        <v>487</v>
      </c>
      <c r="B94" s="300">
        <v>1121368761</v>
      </c>
      <c r="C94" s="300" t="s">
        <v>560</v>
      </c>
      <c r="D94" s="300">
        <v>842.6</v>
      </c>
      <c r="E94" s="300" t="s">
        <v>488</v>
      </c>
    </row>
    <row r="95" spans="1:5" ht="15">
      <c r="A95" s="312" t="s">
        <v>497</v>
      </c>
      <c r="B95" s="300">
        <v>1500026042</v>
      </c>
      <c r="C95" s="300" t="s">
        <v>560</v>
      </c>
      <c r="D95" s="300">
        <v>2352</v>
      </c>
      <c r="E95" s="300" t="s">
        <v>519</v>
      </c>
    </row>
    <row r="96" spans="1:5" ht="15">
      <c r="A96" s="312" t="s">
        <v>498</v>
      </c>
      <c r="B96" s="300">
        <v>2946209440</v>
      </c>
      <c r="C96" s="300" t="s">
        <v>560</v>
      </c>
      <c r="D96" s="300">
        <v>4601.6000000000004</v>
      </c>
      <c r="E96" s="300" t="s">
        <v>515</v>
      </c>
    </row>
    <row r="97" spans="1:6" ht="15">
      <c r="A97" s="312" t="s">
        <v>500</v>
      </c>
      <c r="B97" s="300">
        <v>1500716952</v>
      </c>
      <c r="C97" s="300" t="s">
        <v>560</v>
      </c>
      <c r="D97" s="300">
        <v>974.40000000000009</v>
      </c>
      <c r="E97" s="300" t="s">
        <v>514</v>
      </c>
    </row>
    <row r="98" spans="1:6" ht="15">
      <c r="A98" s="312" t="s">
        <v>501</v>
      </c>
      <c r="B98" s="300">
        <v>2778034427</v>
      </c>
      <c r="C98" s="300" t="s">
        <v>560</v>
      </c>
      <c r="D98" s="300">
        <v>774.6</v>
      </c>
      <c r="E98" s="300" t="s">
        <v>516</v>
      </c>
    </row>
    <row r="99" spans="1:6" ht="15">
      <c r="A99" s="312" t="s">
        <v>509</v>
      </c>
      <c r="B99" s="300">
        <v>1501548794</v>
      </c>
      <c r="C99" s="300" t="s">
        <v>560</v>
      </c>
      <c r="D99" s="300">
        <v>2392.8000000000002</v>
      </c>
      <c r="E99" s="300" t="s">
        <v>518</v>
      </c>
    </row>
    <row r="100" spans="1:6" ht="15">
      <c r="A100" s="312" t="s">
        <v>545</v>
      </c>
      <c r="B100" s="300">
        <v>1281261401</v>
      </c>
      <c r="C100" s="300" t="s">
        <v>560</v>
      </c>
      <c r="D100" s="300">
        <v>3701</v>
      </c>
      <c r="E100" s="300" t="s">
        <v>550</v>
      </c>
    </row>
    <row r="101" spans="1:6" ht="15">
      <c r="A101" s="312" t="s">
        <v>546</v>
      </c>
      <c r="B101" s="300">
        <v>1281261401</v>
      </c>
      <c r="C101" s="300" t="s">
        <v>560</v>
      </c>
      <c r="D101" s="300">
        <v>1415.6000000000001</v>
      </c>
      <c r="E101" s="300" t="s">
        <v>549</v>
      </c>
    </row>
    <row r="102" spans="1:6" ht="15">
      <c r="A102" s="303"/>
      <c r="B102" s="303" t="s">
        <v>561</v>
      </c>
      <c r="C102" s="303"/>
      <c r="D102" s="313">
        <v>220928</v>
      </c>
      <c r="E102" s="303" t="s">
        <v>562</v>
      </c>
    </row>
    <row r="105" spans="1:6" ht="15">
      <c r="A105" s="312" t="s">
        <v>273</v>
      </c>
      <c r="B105" s="300" t="s">
        <v>563</v>
      </c>
      <c r="C105" s="300" t="s">
        <v>564</v>
      </c>
      <c r="D105" s="300">
        <v>941.40000000000009</v>
      </c>
      <c r="E105" s="300" t="s">
        <v>274</v>
      </c>
    </row>
    <row r="106" spans="1:6" ht="15">
      <c r="A106" s="312" t="s">
        <v>492</v>
      </c>
      <c r="B106" s="325" t="s">
        <v>572</v>
      </c>
      <c r="C106" s="300" t="s">
        <v>567</v>
      </c>
      <c r="D106" s="300">
        <v>2166</v>
      </c>
      <c r="E106" s="324" t="s">
        <v>521</v>
      </c>
      <c r="F106" s="325" t="s">
        <v>572</v>
      </c>
    </row>
    <row r="107" spans="1:6" ht="15">
      <c r="A107" s="303"/>
      <c r="B107" s="303" t="s">
        <v>565</v>
      </c>
      <c r="C107" s="303"/>
      <c r="D107" s="313">
        <f>SUM(D105:D106)</f>
        <v>3107.4</v>
      </c>
      <c r="E107" s="303" t="s">
        <v>566</v>
      </c>
    </row>
    <row r="110" spans="1:6" ht="15">
      <c r="A110" s="312" t="s">
        <v>510</v>
      </c>
      <c r="B110" s="300"/>
      <c r="C110" s="300" t="s">
        <v>567</v>
      </c>
      <c r="D110" s="300">
        <v>1000.8000000000001</v>
      </c>
      <c r="E110" s="300" t="s">
        <v>522</v>
      </c>
    </row>
    <row r="111" spans="1:6" ht="15">
      <c r="A111" s="312" t="s">
        <v>524</v>
      </c>
      <c r="B111" s="300"/>
      <c r="C111" s="300" t="s">
        <v>567</v>
      </c>
      <c r="D111" s="300">
        <v>629</v>
      </c>
      <c r="E111" s="300" t="s">
        <v>525</v>
      </c>
    </row>
    <row r="112" spans="1:6" ht="15">
      <c r="A112" s="312" t="s">
        <v>526</v>
      </c>
      <c r="B112" s="300"/>
      <c r="C112" s="300" t="s">
        <v>567</v>
      </c>
      <c r="D112" s="300">
        <v>890</v>
      </c>
      <c r="E112" s="300" t="s">
        <v>527</v>
      </c>
    </row>
    <row r="113" spans="1:6" ht="15">
      <c r="A113" s="312" t="s">
        <v>533</v>
      </c>
      <c r="B113" s="300"/>
      <c r="C113" s="300" t="s">
        <v>567</v>
      </c>
      <c r="D113" s="300">
        <v>1347</v>
      </c>
      <c r="E113" s="324" t="s">
        <v>534</v>
      </c>
      <c r="F113" s="325" t="s">
        <v>573</v>
      </c>
    </row>
    <row r="114" spans="1:6" ht="15">
      <c r="A114" s="312" t="s">
        <v>535</v>
      </c>
      <c r="B114" s="300"/>
      <c r="C114" s="300" t="s">
        <v>567</v>
      </c>
      <c r="D114" s="300">
        <v>956</v>
      </c>
      <c r="E114" s="300" t="s">
        <v>536</v>
      </c>
    </row>
    <row r="115" spans="1:6" ht="15">
      <c r="A115" s="312" t="s">
        <v>537</v>
      </c>
      <c r="B115" s="300"/>
      <c r="C115" s="300" t="s">
        <v>567</v>
      </c>
      <c r="D115" s="300">
        <v>775.6</v>
      </c>
      <c r="E115" s="300" t="s">
        <v>538</v>
      </c>
    </row>
    <row r="116" spans="1:6" ht="15">
      <c r="A116" s="312" t="s">
        <v>544</v>
      </c>
      <c r="B116" s="300"/>
      <c r="C116" s="300" t="s">
        <v>567</v>
      </c>
      <c r="D116" s="300">
        <v>1252.6000000000001</v>
      </c>
      <c r="E116" s="324" t="s">
        <v>548</v>
      </c>
      <c r="F116" s="325" t="s">
        <v>574</v>
      </c>
    </row>
    <row r="117" spans="1:6" ht="15">
      <c r="A117" s="303"/>
      <c r="B117" s="303" t="s">
        <v>568</v>
      </c>
      <c r="C117" s="303"/>
      <c r="D117" s="313">
        <v>9017</v>
      </c>
      <c r="E117" s="303" t="s">
        <v>569</v>
      </c>
    </row>
    <row r="120" spans="1:6" ht="18.75">
      <c r="A120" s="314"/>
      <c r="B120" s="314" t="s">
        <v>561</v>
      </c>
      <c r="C120" s="314"/>
      <c r="D120" s="315">
        <v>220928</v>
      </c>
      <c r="E120" s="314" t="s">
        <v>562</v>
      </c>
    </row>
    <row r="121" spans="1:6" ht="18.75">
      <c r="A121" s="314"/>
      <c r="B121" s="314" t="s">
        <v>565</v>
      </c>
      <c r="C121" s="314"/>
      <c r="D121" s="315">
        <v>941.40000000000009</v>
      </c>
      <c r="E121" s="314" t="s">
        <v>566</v>
      </c>
    </row>
    <row r="122" spans="1:6" ht="18.75">
      <c r="A122" s="314"/>
      <c r="B122" s="314" t="s">
        <v>570</v>
      </c>
      <c r="C122" s="314"/>
      <c r="D122" s="315">
        <v>9017</v>
      </c>
      <c r="E122" s="314" t="s">
        <v>569</v>
      </c>
    </row>
    <row r="123" spans="1:6" ht="18.75">
      <c r="A123" s="314"/>
      <c r="B123" s="314"/>
      <c r="C123" s="314"/>
      <c r="D123" s="315">
        <v>230886.39999999999</v>
      </c>
      <c r="E123" s="314" t="s">
        <v>571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FACTURA</vt:lpstr>
      <vt:lpstr>FISCAL</vt:lpstr>
      <vt:lpstr>FISCAL (2)</vt:lpstr>
      <vt:lpstr>SINDICATO</vt:lpstr>
      <vt:lpstr>FORMATO NOMINA</vt:lpstr>
      <vt:lpstr>Hoja1</vt:lpstr>
      <vt:lpstr>Hoja2</vt:lpstr>
      <vt:lpstr>Hoja3</vt:lpstr>
      <vt:lpstr>LAYOUT INGENIERIA</vt:lpstr>
      <vt:lpstr>Hoja4</vt:lpstr>
      <vt:lpstr>POLIZA</vt:lpstr>
      <vt:lpstr>FISCAL!Área_de_impresión</vt:lpstr>
      <vt:lpstr>'FISCAL (2)'!Área_de_impresión</vt:lpstr>
      <vt:lpstr>'LAYOUT INGENIERIA'!Área_de_impresión</vt:lpstr>
      <vt:lpstr>SINDICATO!Área_de_impresión</vt:lpstr>
      <vt:lpstr>FISCAL!Títulos_a_imprimir</vt:lpstr>
      <vt:lpstr>'FISCAL (2)'!Títulos_a_imprimir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2017-01-06T23:20:02Z</cp:lastPrinted>
  <dcterms:created xsi:type="dcterms:W3CDTF">2015-07-23T15:19:36Z</dcterms:created>
  <dcterms:modified xsi:type="dcterms:W3CDTF">2017-01-16T15:36:16Z</dcterms:modified>
</cp:coreProperties>
</file>