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8"/>
  </bookViews>
  <sheets>
    <sheet name="FACTURA" sheetId="7" r:id="rId1"/>
    <sheet name="FISCAL" sheetId="6" r:id="rId2"/>
    <sheet name="SINDICATO" sheetId="8" r:id="rId3"/>
    <sheet name="FORMATO NOMINA" sheetId="4" state="hidden" r:id="rId4"/>
    <sheet name="Hoja1" sheetId="5" state="hidden" r:id="rId5"/>
    <sheet name="Hoja2" sheetId="9" state="hidden" r:id="rId6"/>
    <sheet name="Hoja3" sheetId="10" state="hidden" r:id="rId7"/>
    <sheet name="LAYOUT INGENIERIA" sheetId="11" r:id="rId8"/>
    <sheet name="POLIZA" sheetId="12" r:id="rId9"/>
  </sheets>
  <definedNames>
    <definedName name="_xlnm._FilterDatabase" localSheetId="0" hidden="1">FACTURA!$A$10:$CL$70</definedName>
    <definedName name="_xlnm._FilterDatabase" localSheetId="3" hidden="1">'FORMATO NOMINA'!$A$5:$AH$64</definedName>
    <definedName name="_xlnm.Print_Area" localSheetId="1">FISCAL!$A$1:$W$123</definedName>
    <definedName name="_xlnm.Print_Area" localSheetId="7">'LAYOUT INGENIERIA'!$A$1:$E$107</definedName>
    <definedName name="_xlnm.Print_Area" localSheetId="2">SINDICATO!$A$1:$I$14</definedName>
    <definedName name="_xlnm.Print_Titles" localSheetId="1">FISCAL!$1:$8</definedName>
  </definedNames>
  <calcPr calcId="124519"/>
</workbook>
</file>

<file path=xl/calcChain.xml><?xml version="1.0" encoding="utf-8"?>
<calcChain xmlns="http://schemas.openxmlformats.org/spreadsheetml/2006/main">
  <c r="B37" i="12"/>
  <c r="B38" s="1"/>
  <c r="B39" s="1"/>
  <c r="B41" s="1"/>
  <c r="B14"/>
  <c r="B15" s="1"/>
  <c r="B16" s="1"/>
  <c r="B18" s="1"/>
  <c r="AA81" i="6" l="1"/>
  <c r="Y81"/>
  <c r="AA80"/>
  <c r="AB80" s="1"/>
  <c r="Y80"/>
  <c r="R119"/>
  <c r="Q119"/>
  <c r="P119"/>
  <c r="P72"/>
  <c r="R72"/>
  <c r="Q72"/>
  <c r="AB81" l="1"/>
  <c r="Q122"/>
  <c r="R122"/>
  <c r="P122"/>
  <c r="D107" i="11" l="1"/>
  <c r="M119" i="6" l="1"/>
  <c r="K77" i="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76"/>
  <c r="K126" l="1"/>
  <c r="P126"/>
  <c r="Z127"/>
  <c r="R122"/>
  <c r="E128" l="1"/>
  <c r="F128"/>
  <c r="D126"/>
  <c r="E126"/>
  <c r="F126"/>
  <c r="H126"/>
  <c r="V117" i="6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F77"/>
  <c r="C77" i="7" s="1"/>
  <c r="G77" s="1"/>
  <c r="F78" i="6"/>
  <c r="F79"/>
  <c r="C79" i="7" s="1"/>
  <c r="I79" s="1"/>
  <c r="F80" i="6"/>
  <c r="C80" i="7" s="1"/>
  <c r="I80" s="1"/>
  <c r="F81" i="6"/>
  <c r="F82"/>
  <c r="C82" i="7" s="1"/>
  <c r="G82" s="1"/>
  <c r="F83" i="6"/>
  <c r="C83" i="7" s="1"/>
  <c r="I83" s="1"/>
  <c r="F84" i="6"/>
  <c r="C84" i="7" s="1"/>
  <c r="I84" s="1"/>
  <c r="F85" i="6"/>
  <c r="C85" i="7" s="1"/>
  <c r="G85" s="1"/>
  <c r="F86" i="6"/>
  <c r="C86" i="7" s="1"/>
  <c r="G86" s="1"/>
  <c r="F87" i="6"/>
  <c r="C87" i="7" s="1"/>
  <c r="I87" s="1"/>
  <c r="F88" i="6"/>
  <c r="C88" i="7" s="1"/>
  <c r="I88" s="1"/>
  <c r="F89" i="6"/>
  <c r="F90"/>
  <c r="C90" i="7" s="1"/>
  <c r="G90" s="1"/>
  <c r="F91" i="6"/>
  <c r="C91" i="7" s="1"/>
  <c r="I91" s="1"/>
  <c r="F92" i="6"/>
  <c r="C92" i="7" s="1"/>
  <c r="I92" s="1"/>
  <c r="F93" i="6"/>
  <c r="C93" i="7" s="1"/>
  <c r="G93" s="1"/>
  <c r="F94" i="6"/>
  <c r="C94" i="7" s="1"/>
  <c r="G94" s="1"/>
  <c r="F95" i="6"/>
  <c r="C95" i="7" s="1"/>
  <c r="I95" s="1"/>
  <c r="F96" i="6"/>
  <c r="C96" i="7" s="1"/>
  <c r="I96" s="1"/>
  <c r="F97" i="6"/>
  <c r="F98"/>
  <c r="C98" i="7" s="1"/>
  <c r="G98" s="1"/>
  <c r="F99" i="6"/>
  <c r="C99" i="7" s="1"/>
  <c r="I99" s="1"/>
  <c r="F100" i="6"/>
  <c r="C100" i="7" s="1"/>
  <c r="I100" s="1"/>
  <c r="F101" i="6"/>
  <c r="C101" i="7" s="1"/>
  <c r="G101" s="1"/>
  <c r="F102" i="6"/>
  <c r="C102" i="7" s="1"/>
  <c r="G102" s="1"/>
  <c r="F103" i="6"/>
  <c r="C103" i="7" s="1"/>
  <c r="I103" s="1"/>
  <c r="F104" i="6"/>
  <c r="C104" i="7" s="1"/>
  <c r="I104" s="1"/>
  <c r="F105" i="6"/>
  <c r="F106"/>
  <c r="C106" i="7" s="1"/>
  <c r="G106" s="1"/>
  <c r="F107" i="6"/>
  <c r="C107" i="7" s="1"/>
  <c r="I107" s="1"/>
  <c r="F108" i="6"/>
  <c r="C108" i="7" s="1"/>
  <c r="I108" s="1"/>
  <c r="F109" i="6"/>
  <c r="C109" i="7" s="1"/>
  <c r="G109" s="1"/>
  <c r="F110" i="6"/>
  <c r="C110" i="7" s="1"/>
  <c r="G110" s="1"/>
  <c r="F111" i="6"/>
  <c r="C111" i="7" s="1"/>
  <c r="I111" s="1"/>
  <c r="F112" i="6"/>
  <c r="C112" i="7" s="1"/>
  <c r="I112" s="1"/>
  <c r="F113" i="6"/>
  <c r="F114"/>
  <c r="C114" i="7" s="1"/>
  <c r="G114" s="1"/>
  <c r="F115" i="6"/>
  <c r="C115" i="7" s="1"/>
  <c r="I115" s="1"/>
  <c r="F116" i="6"/>
  <c r="C116" i="7" s="1"/>
  <c r="I116" s="1"/>
  <c r="F117" i="6"/>
  <c r="C117" i="7" s="1"/>
  <c r="G117" s="1"/>
  <c r="F76" i="6"/>
  <c r="C76" i="7" s="1"/>
  <c r="G76" s="1"/>
  <c r="D119" i="6"/>
  <c r="E119"/>
  <c r="G119"/>
  <c r="H119"/>
  <c r="I119"/>
  <c r="J119"/>
  <c r="K119"/>
  <c r="L119"/>
  <c r="N119"/>
  <c r="O119"/>
  <c r="S119"/>
  <c r="T119"/>
  <c r="U119"/>
  <c r="C119"/>
  <c r="V12"/>
  <c r="V13"/>
  <c r="V14"/>
  <c r="V15"/>
  <c r="V16"/>
  <c r="V17"/>
  <c r="V18"/>
  <c r="V19"/>
  <c r="V21"/>
  <c r="V22"/>
  <c r="V23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11"/>
  <c r="D72"/>
  <c r="E72"/>
  <c r="G72"/>
  <c r="H72"/>
  <c r="I72"/>
  <c r="J72"/>
  <c r="J122" s="1"/>
  <c r="K72"/>
  <c r="L72"/>
  <c r="M72"/>
  <c r="M122" s="1"/>
  <c r="O72"/>
  <c r="S72"/>
  <c r="T72"/>
  <c r="U72"/>
  <c r="C72"/>
  <c r="F12"/>
  <c r="F13"/>
  <c r="C13" i="7" s="1"/>
  <c r="F14" i="6"/>
  <c r="F15"/>
  <c r="C15" i="7" s="1"/>
  <c r="G15" s="1"/>
  <c r="F16" i="6"/>
  <c r="F17"/>
  <c r="C17" i="7" s="1"/>
  <c r="I17" s="1"/>
  <c r="F18" i="6"/>
  <c r="C18" i="7" s="1"/>
  <c r="G18" s="1"/>
  <c r="F19" i="6"/>
  <c r="C19" i="7" s="1"/>
  <c r="G19" s="1"/>
  <c r="F20" i="6"/>
  <c r="F21"/>
  <c r="C21" i="7" s="1"/>
  <c r="F22" i="6"/>
  <c r="C22" i="7" s="1"/>
  <c r="G22" s="1"/>
  <c r="F23" i="6"/>
  <c r="F24"/>
  <c r="C24" i="7" s="1"/>
  <c r="F25" i="6"/>
  <c r="C25" i="7" s="1"/>
  <c r="I25" s="1"/>
  <c r="F26" i="6"/>
  <c r="C26" i="7" s="1"/>
  <c r="G26" s="1"/>
  <c r="F27" i="6"/>
  <c r="C27" i="7" s="1"/>
  <c r="G27" s="1"/>
  <c r="F28" i="6"/>
  <c r="C28" i="7" s="1"/>
  <c r="F29" i="6"/>
  <c r="C29" i="7" s="1"/>
  <c r="F30" i="6"/>
  <c r="C30" i="7" s="1"/>
  <c r="G30" s="1"/>
  <c r="F31" i="6"/>
  <c r="C31" i="7" s="1"/>
  <c r="G31" s="1"/>
  <c r="F32" i="6"/>
  <c r="C32" i="7" s="1"/>
  <c r="F33" i="6"/>
  <c r="C33" i="7" s="1"/>
  <c r="I33" s="1"/>
  <c r="F35" i="6"/>
  <c r="C35" i="7" s="1"/>
  <c r="F36" i="6"/>
  <c r="C36" i="7" s="1"/>
  <c r="F37" i="6"/>
  <c r="C37" i="7" s="1"/>
  <c r="F38" i="6"/>
  <c r="C38" i="7" s="1"/>
  <c r="F39" i="6"/>
  <c r="C39" i="7" s="1"/>
  <c r="G39" s="1"/>
  <c r="F40" i="6"/>
  <c r="C40" i="7" s="1"/>
  <c r="F41" i="6"/>
  <c r="C41" i="7" s="1"/>
  <c r="F42" i="6"/>
  <c r="C42" i="7" s="1"/>
  <c r="I42" s="1"/>
  <c r="F43" i="6"/>
  <c r="C43" i="7" s="1"/>
  <c r="F44" i="6"/>
  <c r="C44" i="7" s="1"/>
  <c r="F45" i="6"/>
  <c r="C45" i="7" s="1"/>
  <c r="F46" i="6"/>
  <c r="C46" i="7" s="1"/>
  <c r="F47" i="6"/>
  <c r="C47" i="7" s="1"/>
  <c r="G47" s="1"/>
  <c r="F48" i="6"/>
  <c r="C48" i="7" s="1"/>
  <c r="F49" i="6"/>
  <c r="C49" i="7" s="1"/>
  <c r="F50" i="6"/>
  <c r="C50" i="7" s="1"/>
  <c r="I50" s="1"/>
  <c r="F51" i="6"/>
  <c r="C51" i="7" s="1"/>
  <c r="F52" i="6"/>
  <c r="C52" i="7" s="1"/>
  <c r="F53" i="6"/>
  <c r="C53" i="7" s="1"/>
  <c r="F54" i="6"/>
  <c r="C54" i="7" s="1"/>
  <c r="F55" i="6"/>
  <c r="C55" i="7" s="1"/>
  <c r="G55" s="1"/>
  <c r="F56" i="6"/>
  <c r="C56" i="7" s="1"/>
  <c r="F57" i="6"/>
  <c r="C57" i="7" s="1"/>
  <c r="F58" i="6"/>
  <c r="C58" i="7" s="1"/>
  <c r="I58" s="1"/>
  <c r="F59" i="6"/>
  <c r="C59" i="7" s="1"/>
  <c r="F60" i="6"/>
  <c r="C60" i="7" s="1"/>
  <c r="F61" i="6"/>
  <c r="C61" i="7" s="1"/>
  <c r="F62" i="6"/>
  <c r="C62" i="7" s="1"/>
  <c r="F63" i="6"/>
  <c r="C63" i="7" s="1"/>
  <c r="G63" s="1"/>
  <c r="F64" i="6"/>
  <c r="C64" i="7" s="1"/>
  <c r="F65" i="6"/>
  <c r="C65" i="7" s="1"/>
  <c r="F66" i="6"/>
  <c r="C66" i="7" s="1"/>
  <c r="I66" s="1"/>
  <c r="F67" i="6"/>
  <c r="C67" i="7" s="1"/>
  <c r="F68" i="6"/>
  <c r="C68" i="7" s="1"/>
  <c r="F69" i="6"/>
  <c r="C69" i="7" s="1"/>
  <c r="F70" i="6"/>
  <c r="C70" i="7" s="1"/>
  <c r="F11" i="6"/>
  <c r="C11" i="7" s="1"/>
  <c r="G11" s="1"/>
  <c r="O122" i="6" l="1"/>
  <c r="G108" i="7"/>
  <c r="T122" i="6"/>
  <c r="I122"/>
  <c r="D122"/>
  <c r="I47" i="7"/>
  <c r="K122" i="6"/>
  <c r="W77"/>
  <c r="N24"/>
  <c r="V24" s="1"/>
  <c r="W21"/>
  <c r="W13"/>
  <c r="W109"/>
  <c r="W14"/>
  <c r="G66" i="7"/>
  <c r="I106"/>
  <c r="I90"/>
  <c r="W78" i="6"/>
  <c r="W96"/>
  <c r="W99"/>
  <c r="W107"/>
  <c r="W110"/>
  <c r="G42" i="7"/>
  <c r="G100"/>
  <c r="I76"/>
  <c r="I102"/>
  <c r="I86"/>
  <c r="W86" i="6"/>
  <c r="W93"/>
  <c r="G33" i="7"/>
  <c r="G92"/>
  <c r="I114"/>
  <c r="I98"/>
  <c r="I82"/>
  <c r="W102" i="6"/>
  <c r="L122"/>
  <c r="H122"/>
  <c r="W80"/>
  <c r="W83"/>
  <c r="W91"/>
  <c r="W94"/>
  <c r="W112"/>
  <c r="W115"/>
  <c r="G116" i="7"/>
  <c r="G84"/>
  <c r="I110"/>
  <c r="I94"/>
  <c r="G64"/>
  <c r="I64"/>
  <c r="G56"/>
  <c r="I56"/>
  <c r="G48"/>
  <c r="I48"/>
  <c r="G40"/>
  <c r="I40"/>
  <c r="I62"/>
  <c r="G62"/>
  <c r="I29"/>
  <c r="G29"/>
  <c r="G67"/>
  <c r="I67"/>
  <c r="G59"/>
  <c r="I59"/>
  <c r="W64" i="6"/>
  <c r="W56"/>
  <c r="W52"/>
  <c r="W48"/>
  <c r="W44"/>
  <c r="W40"/>
  <c r="W36"/>
  <c r="W32"/>
  <c r="W28"/>
  <c r="W24"/>
  <c r="I46" i="7"/>
  <c r="G46"/>
  <c r="I21"/>
  <c r="G21"/>
  <c r="G58"/>
  <c r="G25"/>
  <c r="I63"/>
  <c r="I30"/>
  <c r="G68"/>
  <c r="I68"/>
  <c r="G60"/>
  <c r="I60"/>
  <c r="G52"/>
  <c r="I52"/>
  <c r="G44"/>
  <c r="I44"/>
  <c r="G36"/>
  <c r="I36"/>
  <c r="I13"/>
  <c r="G13"/>
  <c r="G51"/>
  <c r="I51"/>
  <c r="G43"/>
  <c r="I43"/>
  <c r="G35"/>
  <c r="I35"/>
  <c r="I54"/>
  <c r="G54"/>
  <c r="I11"/>
  <c r="I39"/>
  <c r="W68" i="6"/>
  <c r="W60"/>
  <c r="I32" i="7"/>
  <c r="G32"/>
  <c r="I28"/>
  <c r="G28"/>
  <c r="I24"/>
  <c r="G24"/>
  <c r="C20"/>
  <c r="N20" i="6"/>
  <c r="W16"/>
  <c r="C16" i="7"/>
  <c r="W12" i="6"/>
  <c r="C12" i="7"/>
  <c r="I70"/>
  <c r="G70"/>
  <c r="I38"/>
  <c r="G38"/>
  <c r="G50"/>
  <c r="G17"/>
  <c r="I55"/>
  <c r="I22"/>
  <c r="W63" i="6"/>
  <c r="W55"/>
  <c r="W47"/>
  <c r="W39"/>
  <c r="W31"/>
  <c r="W15"/>
  <c r="I27" i="7"/>
  <c r="I19"/>
  <c r="F72" i="6"/>
  <c r="W18"/>
  <c r="W70"/>
  <c r="W66"/>
  <c r="W62"/>
  <c r="W58"/>
  <c r="W54"/>
  <c r="W50"/>
  <c r="W46"/>
  <c r="W42"/>
  <c r="W38"/>
  <c r="W30"/>
  <c r="W17"/>
  <c r="C113" i="7"/>
  <c r="W113" i="6"/>
  <c r="C105" i="7"/>
  <c r="W105" i="6"/>
  <c r="C97" i="7"/>
  <c r="W97" i="6"/>
  <c r="C89" i="7"/>
  <c r="W89" i="6"/>
  <c r="C81" i="7"/>
  <c r="W81" i="6"/>
  <c r="W88"/>
  <c r="W104"/>
  <c r="G112" i="7"/>
  <c r="G104"/>
  <c r="G96"/>
  <c r="G88"/>
  <c r="G80"/>
  <c r="I26"/>
  <c r="I18"/>
  <c r="I117"/>
  <c r="I109"/>
  <c r="I101"/>
  <c r="I93"/>
  <c r="I85"/>
  <c r="I77"/>
  <c r="C23"/>
  <c r="W23" i="6"/>
  <c r="W67"/>
  <c r="W59"/>
  <c r="W51"/>
  <c r="W43"/>
  <c r="W35"/>
  <c r="W27"/>
  <c r="I69" i="7"/>
  <c r="G69"/>
  <c r="I65"/>
  <c r="G65"/>
  <c r="I61"/>
  <c r="G61"/>
  <c r="I57"/>
  <c r="G57"/>
  <c r="I53"/>
  <c r="G53"/>
  <c r="I49"/>
  <c r="G49"/>
  <c r="I45"/>
  <c r="G45"/>
  <c r="I41"/>
  <c r="G41"/>
  <c r="I37"/>
  <c r="G37"/>
  <c r="W69" i="6"/>
  <c r="W65"/>
  <c r="W61"/>
  <c r="W57"/>
  <c r="W53"/>
  <c r="W49"/>
  <c r="W45"/>
  <c r="W41"/>
  <c r="W37"/>
  <c r="W33"/>
  <c r="W22"/>
  <c r="W19"/>
  <c r="U122"/>
  <c r="E122"/>
  <c r="W85"/>
  <c r="W101"/>
  <c r="W117"/>
  <c r="C14" i="7"/>
  <c r="I31"/>
  <c r="I15"/>
  <c r="W26" i="6"/>
  <c r="W76"/>
  <c r="W84"/>
  <c r="W92"/>
  <c r="W100"/>
  <c r="W108"/>
  <c r="W116"/>
  <c r="G115" i="7"/>
  <c r="G111"/>
  <c r="G107"/>
  <c r="G103"/>
  <c r="G99"/>
  <c r="G95"/>
  <c r="G91"/>
  <c r="G87"/>
  <c r="G83"/>
  <c r="G79"/>
  <c r="W29" i="6"/>
  <c r="W25"/>
  <c r="S122"/>
  <c r="F119"/>
  <c r="C78" i="7"/>
  <c r="W79" i="6"/>
  <c r="W82"/>
  <c r="W87"/>
  <c r="W90"/>
  <c r="W95"/>
  <c r="W98"/>
  <c r="W103"/>
  <c r="W106"/>
  <c r="W111"/>
  <c r="W114"/>
  <c r="G122"/>
  <c r="W34"/>
  <c r="C34" i="7"/>
  <c r="C122" i="6"/>
  <c r="V119"/>
  <c r="W11"/>
  <c r="BB83" i="7"/>
  <c r="AC120"/>
  <c r="AE120"/>
  <c r="AF120"/>
  <c r="AG120"/>
  <c r="AH120"/>
  <c r="AL120"/>
  <c r="AO120"/>
  <c r="Z120"/>
  <c r="W119" i="6" l="1"/>
  <c r="F122"/>
  <c r="G105" i="7"/>
  <c r="I105"/>
  <c r="I20"/>
  <c r="G20"/>
  <c r="G23"/>
  <c r="I23"/>
  <c r="G78"/>
  <c r="I78"/>
  <c r="G81"/>
  <c r="I81"/>
  <c r="G97"/>
  <c r="I97"/>
  <c r="G113"/>
  <c r="I113"/>
  <c r="I89"/>
  <c r="G89"/>
  <c r="I16"/>
  <c r="G16"/>
  <c r="C126"/>
  <c r="G14"/>
  <c r="I14"/>
  <c r="I12"/>
  <c r="G12"/>
  <c r="N72" i="6"/>
  <c r="N122" s="1"/>
  <c r="V20"/>
  <c r="I34" i="7"/>
  <c r="G34"/>
  <c r="I126" l="1"/>
  <c r="W20" i="6"/>
  <c r="V72"/>
  <c r="V122" s="1"/>
  <c r="G126" i="7"/>
  <c r="BN92"/>
  <c r="W72" i="6" l="1"/>
  <c r="W122" s="1"/>
  <c r="D16" i="8"/>
  <c r="BG118" i="7"/>
  <c r="BH118"/>
  <c r="BI118"/>
  <c r="BK118"/>
  <c r="BL118"/>
  <c r="BM118"/>
  <c r="BP118"/>
  <c r="BQ118"/>
  <c r="BR118"/>
  <c r="BS118"/>
  <c r="BT118"/>
  <c r="BU118"/>
  <c r="BV118"/>
  <c r="BW118"/>
  <c r="BG71"/>
  <c r="BH71"/>
  <c r="BI71"/>
  <c r="BK71"/>
  <c r="BL71"/>
  <c r="BM71"/>
  <c r="BN71"/>
  <c r="BO71"/>
  <c r="BP71"/>
  <c r="BP120" s="1"/>
  <c r="BQ71"/>
  <c r="BQ120" s="1"/>
  <c r="BR71"/>
  <c r="BR120" s="1"/>
  <c r="BS71"/>
  <c r="BT71"/>
  <c r="BT120" s="1"/>
  <c r="BU71"/>
  <c r="BU120" s="1"/>
  <c r="BV71"/>
  <c r="BV120" s="1"/>
  <c r="BW71"/>
  <c r="BW120" s="1"/>
  <c r="BX79"/>
  <c r="BX82"/>
  <c r="BX83"/>
  <c r="BX84"/>
  <c r="BX87"/>
  <c r="BX88"/>
  <c r="BX89"/>
  <c r="BX90"/>
  <c r="BX91"/>
  <c r="BX95"/>
  <c r="BX97"/>
  <c r="BX98"/>
  <c r="BX100"/>
  <c r="BX103"/>
  <c r="BX104"/>
  <c r="BX105"/>
  <c r="BX107"/>
  <c r="BX108"/>
  <c r="BX109"/>
  <c r="BX112"/>
  <c r="BX114"/>
  <c r="BX115"/>
  <c r="BX116"/>
  <c r="BX117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11"/>
  <c r="BL120" l="1"/>
  <c r="BK120"/>
  <c r="BG120"/>
  <c r="BS120"/>
  <c r="BI120"/>
  <c r="BM120"/>
  <c r="BH120"/>
  <c r="BX71"/>
  <c r="BJ77"/>
  <c r="BJ78"/>
  <c r="BJ79"/>
  <c r="BY79" s="1"/>
  <c r="BJ80"/>
  <c r="BJ81"/>
  <c r="BJ82"/>
  <c r="BY82" s="1"/>
  <c r="BJ83"/>
  <c r="BY83" s="1"/>
  <c r="BJ84"/>
  <c r="BY84" s="1"/>
  <c r="BJ85"/>
  <c r="BJ86"/>
  <c r="BJ87"/>
  <c r="BY87" s="1"/>
  <c r="BJ88"/>
  <c r="BY88" s="1"/>
  <c r="BJ89"/>
  <c r="BY89" s="1"/>
  <c r="BJ90"/>
  <c r="BY90" s="1"/>
  <c r="BJ91"/>
  <c r="BY91" s="1"/>
  <c r="BJ92"/>
  <c r="BJ93"/>
  <c r="BJ94"/>
  <c r="BJ95"/>
  <c r="BY95" s="1"/>
  <c r="BJ96"/>
  <c r="BJ97"/>
  <c r="BY97" s="1"/>
  <c r="BJ98"/>
  <c r="BY98" s="1"/>
  <c r="BJ99"/>
  <c r="BJ100"/>
  <c r="BY100" s="1"/>
  <c r="BJ101"/>
  <c r="BJ102"/>
  <c r="BJ103"/>
  <c r="BY103" s="1"/>
  <c r="BJ104"/>
  <c r="BY104" s="1"/>
  <c r="BJ105"/>
  <c r="BY105" s="1"/>
  <c r="BJ106"/>
  <c r="BJ107"/>
  <c r="BY107" s="1"/>
  <c r="BJ108"/>
  <c r="BY108" s="1"/>
  <c r="BJ109"/>
  <c r="BY109" s="1"/>
  <c r="BJ110"/>
  <c r="BJ111"/>
  <c r="BJ112"/>
  <c r="BY112" s="1"/>
  <c r="BJ113"/>
  <c r="BJ114"/>
  <c r="BY114" s="1"/>
  <c r="BJ115"/>
  <c r="BY115" s="1"/>
  <c r="BJ116"/>
  <c r="BY116" s="1"/>
  <c r="BJ117"/>
  <c r="BY117" s="1"/>
  <c r="BJ76"/>
  <c r="BJ12"/>
  <c r="BY12" s="1"/>
  <c r="BJ13"/>
  <c r="BY13" s="1"/>
  <c r="BJ14"/>
  <c r="BY14" s="1"/>
  <c r="BJ15"/>
  <c r="BY15" s="1"/>
  <c r="BJ16"/>
  <c r="BY16" s="1"/>
  <c r="BJ17"/>
  <c r="BY17" s="1"/>
  <c r="BJ18"/>
  <c r="BY18" s="1"/>
  <c r="BJ19"/>
  <c r="BY19" s="1"/>
  <c r="BJ20"/>
  <c r="BY20" s="1"/>
  <c r="BJ21"/>
  <c r="BY21" s="1"/>
  <c r="BJ22"/>
  <c r="BY22" s="1"/>
  <c r="BJ23"/>
  <c r="BY23" s="1"/>
  <c r="BJ24"/>
  <c r="BY24" s="1"/>
  <c r="BJ25"/>
  <c r="BY25" s="1"/>
  <c r="BJ26"/>
  <c r="BY26" s="1"/>
  <c r="BJ27"/>
  <c r="BY27" s="1"/>
  <c r="BJ28"/>
  <c r="BY28" s="1"/>
  <c r="BJ29"/>
  <c r="BY29" s="1"/>
  <c r="BJ30"/>
  <c r="BY30" s="1"/>
  <c r="BJ31"/>
  <c r="BY31" s="1"/>
  <c r="BJ32"/>
  <c r="BY32" s="1"/>
  <c r="BJ33"/>
  <c r="BY33" s="1"/>
  <c r="BJ34"/>
  <c r="BY34" s="1"/>
  <c r="BJ35"/>
  <c r="BY35" s="1"/>
  <c r="BJ36"/>
  <c r="BY36" s="1"/>
  <c r="BJ37"/>
  <c r="BY37" s="1"/>
  <c r="BJ38"/>
  <c r="BY38" s="1"/>
  <c r="BJ39"/>
  <c r="BY39" s="1"/>
  <c r="BJ40"/>
  <c r="BY40" s="1"/>
  <c r="BJ41"/>
  <c r="BY41" s="1"/>
  <c r="BJ42"/>
  <c r="BY42" s="1"/>
  <c r="BJ43"/>
  <c r="BY43" s="1"/>
  <c r="BJ44"/>
  <c r="BY44" s="1"/>
  <c r="BJ45"/>
  <c r="BY45" s="1"/>
  <c r="BJ46"/>
  <c r="BY46" s="1"/>
  <c r="BJ47"/>
  <c r="BY47" s="1"/>
  <c r="BJ48"/>
  <c r="BY48" s="1"/>
  <c r="BJ49"/>
  <c r="BY49" s="1"/>
  <c r="BJ50"/>
  <c r="BY50" s="1"/>
  <c r="BJ51"/>
  <c r="BY51" s="1"/>
  <c r="BJ52"/>
  <c r="BY52" s="1"/>
  <c r="BJ53"/>
  <c r="BY53" s="1"/>
  <c r="BJ54"/>
  <c r="BY54" s="1"/>
  <c r="BJ55"/>
  <c r="BY55" s="1"/>
  <c r="BJ56"/>
  <c r="BY56" s="1"/>
  <c r="BJ57"/>
  <c r="BY57" s="1"/>
  <c r="BJ58"/>
  <c r="BY58" s="1"/>
  <c r="BJ59"/>
  <c r="BY59" s="1"/>
  <c r="BJ60"/>
  <c r="BY60" s="1"/>
  <c r="BJ61"/>
  <c r="BY61" s="1"/>
  <c r="BJ62"/>
  <c r="BY62" s="1"/>
  <c r="BJ63"/>
  <c r="BY63" s="1"/>
  <c r="BJ64"/>
  <c r="BY64" s="1"/>
  <c r="BJ65"/>
  <c r="BY65" s="1"/>
  <c r="BJ66"/>
  <c r="BY66" s="1"/>
  <c r="BJ67"/>
  <c r="BY67" s="1"/>
  <c r="BJ68"/>
  <c r="BY68" s="1"/>
  <c r="BJ69"/>
  <c r="BY69" s="1"/>
  <c r="BJ70"/>
  <c r="BY70" s="1"/>
  <c r="BJ11"/>
  <c r="BO101" l="1"/>
  <c r="BN101"/>
  <c r="BO81"/>
  <c r="BN81"/>
  <c r="BO96"/>
  <c r="BN96"/>
  <c r="BO92"/>
  <c r="BO80"/>
  <c r="BN80"/>
  <c r="BO111"/>
  <c r="BN111"/>
  <c r="BN99"/>
  <c r="BO99"/>
  <c r="BN113"/>
  <c r="BO113"/>
  <c r="BN93"/>
  <c r="BO93"/>
  <c r="BN85"/>
  <c r="BO85"/>
  <c r="BN77"/>
  <c r="BO77"/>
  <c r="BJ71"/>
  <c r="BY11"/>
  <c r="BY71" s="1"/>
  <c r="BJ118"/>
  <c r="BN76"/>
  <c r="BO76"/>
  <c r="BO110"/>
  <c r="BN110"/>
  <c r="BN106"/>
  <c r="BO106"/>
  <c r="BN102"/>
  <c r="BO102"/>
  <c r="BO94"/>
  <c r="BN94"/>
  <c r="BO86"/>
  <c r="BN86"/>
  <c r="BO78"/>
  <c r="BN78"/>
  <c r="P77"/>
  <c r="Q77" s="1"/>
  <c r="P78"/>
  <c r="Q78"/>
  <c r="P79"/>
  <c r="Q79" s="1"/>
  <c r="P80"/>
  <c r="P81"/>
  <c r="Q81" s="1"/>
  <c r="P82"/>
  <c r="Q82" s="1"/>
  <c r="P83"/>
  <c r="Q83" s="1"/>
  <c r="R83" s="1"/>
  <c r="P84"/>
  <c r="Q84" s="1"/>
  <c r="P85"/>
  <c r="Q85" s="1"/>
  <c r="P86"/>
  <c r="P87"/>
  <c r="Q87" s="1"/>
  <c r="R87" s="1"/>
  <c r="P88"/>
  <c r="Q88" s="1"/>
  <c r="R88" s="1"/>
  <c r="P89"/>
  <c r="Q89" s="1"/>
  <c r="P90"/>
  <c r="Q90" s="1"/>
  <c r="P91"/>
  <c r="Q91" s="1"/>
  <c r="P92"/>
  <c r="Q92"/>
  <c r="R92"/>
  <c r="P93"/>
  <c r="Q93" s="1"/>
  <c r="P94"/>
  <c r="Q94" s="1"/>
  <c r="P95"/>
  <c r="Q95" s="1"/>
  <c r="P96"/>
  <c r="Q96" s="1"/>
  <c r="P97"/>
  <c r="Q97" s="1"/>
  <c r="P98"/>
  <c r="Q98"/>
  <c r="P99"/>
  <c r="Q99" s="1"/>
  <c r="R99" s="1"/>
  <c r="P100"/>
  <c r="Q100" s="1"/>
  <c r="P101"/>
  <c r="Q101" s="1"/>
  <c r="P102"/>
  <c r="P103"/>
  <c r="Q103" s="1"/>
  <c r="P104"/>
  <c r="Q104" s="1"/>
  <c r="R104" s="1"/>
  <c r="P105"/>
  <c r="Q105" s="1"/>
  <c r="P106"/>
  <c r="Q106" s="1"/>
  <c r="P107"/>
  <c r="P108"/>
  <c r="R108" s="1"/>
  <c r="Q108"/>
  <c r="P109"/>
  <c r="Q109" s="1"/>
  <c r="P110"/>
  <c r="Q110"/>
  <c r="P111"/>
  <c r="Q111" s="1"/>
  <c r="P112"/>
  <c r="Q112" s="1"/>
  <c r="P113"/>
  <c r="Q113" s="1"/>
  <c r="P114"/>
  <c r="Q114"/>
  <c r="P115"/>
  <c r="Q115" s="1"/>
  <c r="R115" s="1"/>
  <c r="P116"/>
  <c r="Q116" s="1"/>
  <c r="P117"/>
  <c r="Q117" s="1"/>
  <c r="P76"/>
  <c r="P12"/>
  <c r="Q12" s="1"/>
  <c r="R12" s="1"/>
  <c r="P13"/>
  <c r="Q13" s="1"/>
  <c r="P14"/>
  <c r="Q14" s="1"/>
  <c r="P15"/>
  <c r="Q15" s="1"/>
  <c r="R15" s="1"/>
  <c r="P16"/>
  <c r="Q16" s="1"/>
  <c r="R16" s="1"/>
  <c r="P17"/>
  <c r="Q17" s="1"/>
  <c r="P18"/>
  <c r="Q18" s="1"/>
  <c r="P19"/>
  <c r="Q19" s="1"/>
  <c r="P20"/>
  <c r="Q20" s="1"/>
  <c r="R20" s="1"/>
  <c r="P21"/>
  <c r="Q21" s="1"/>
  <c r="P22"/>
  <c r="Q22" s="1"/>
  <c r="P23"/>
  <c r="Q23" s="1"/>
  <c r="P24"/>
  <c r="Q24" s="1"/>
  <c r="R24" s="1"/>
  <c r="P25"/>
  <c r="Q25" s="1"/>
  <c r="P26"/>
  <c r="P27"/>
  <c r="Q27" s="1"/>
  <c r="P28"/>
  <c r="Q28" s="1"/>
  <c r="R28" s="1"/>
  <c r="P29"/>
  <c r="Q29" s="1"/>
  <c r="P30"/>
  <c r="Q30" s="1"/>
  <c r="P31"/>
  <c r="P32"/>
  <c r="Q32" s="1"/>
  <c r="R32" s="1"/>
  <c r="P33"/>
  <c r="Q33" s="1"/>
  <c r="P34"/>
  <c r="Q34" s="1"/>
  <c r="P35"/>
  <c r="Q35" s="1"/>
  <c r="P36"/>
  <c r="Q36" s="1"/>
  <c r="R36" s="1"/>
  <c r="P37"/>
  <c r="Q37" s="1"/>
  <c r="P38"/>
  <c r="Q38" s="1"/>
  <c r="P39"/>
  <c r="Q39" s="1"/>
  <c r="P40"/>
  <c r="Q40" s="1"/>
  <c r="R40" s="1"/>
  <c r="P41"/>
  <c r="Q41" s="1"/>
  <c r="P42"/>
  <c r="P43"/>
  <c r="Q43" s="1"/>
  <c r="P44"/>
  <c r="Q44" s="1"/>
  <c r="R44" s="1"/>
  <c r="P45"/>
  <c r="Q45" s="1"/>
  <c r="P46"/>
  <c r="Q46"/>
  <c r="P47"/>
  <c r="P48"/>
  <c r="Q48" s="1"/>
  <c r="R48" s="1"/>
  <c r="P49"/>
  <c r="Q49" s="1"/>
  <c r="P50"/>
  <c r="Q50" s="1"/>
  <c r="P51"/>
  <c r="Q51" s="1"/>
  <c r="P52"/>
  <c r="Q52" s="1"/>
  <c r="R52" s="1"/>
  <c r="P53"/>
  <c r="Q53" s="1"/>
  <c r="P54"/>
  <c r="Q54" s="1"/>
  <c r="P55"/>
  <c r="Q55" s="1"/>
  <c r="P56"/>
  <c r="Q56" s="1"/>
  <c r="R56" s="1"/>
  <c r="P57"/>
  <c r="Q57" s="1"/>
  <c r="P58"/>
  <c r="P59"/>
  <c r="Q59" s="1"/>
  <c r="P60"/>
  <c r="Q60" s="1"/>
  <c r="R60" s="1"/>
  <c r="P61"/>
  <c r="Q61" s="1"/>
  <c r="P62"/>
  <c r="Q62" s="1"/>
  <c r="P63"/>
  <c r="P64"/>
  <c r="Q64" s="1"/>
  <c r="R64" s="1"/>
  <c r="P65"/>
  <c r="Q65" s="1"/>
  <c r="P66"/>
  <c r="Q66" s="1"/>
  <c r="P67"/>
  <c r="Q67" s="1"/>
  <c r="P68"/>
  <c r="Q68" s="1"/>
  <c r="R68" s="1"/>
  <c r="P69"/>
  <c r="Q69" s="1"/>
  <c r="P70"/>
  <c r="Q70" s="1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5"/>
  <c r="H116"/>
  <c r="H117"/>
  <c r="H76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11"/>
  <c r="J108"/>
  <c r="L108" s="1"/>
  <c r="J56"/>
  <c r="J49"/>
  <c r="J53"/>
  <c r="J85"/>
  <c r="L85" s="1"/>
  <c r="J87"/>
  <c r="L87" s="1"/>
  <c r="J89"/>
  <c r="L89" s="1"/>
  <c r="J91"/>
  <c r="L91" s="1"/>
  <c r="J93"/>
  <c r="L93" s="1"/>
  <c r="J97"/>
  <c r="L97" s="1"/>
  <c r="J101"/>
  <c r="L101" s="1"/>
  <c r="J103"/>
  <c r="L103" s="1"/>
  <c r="J105"/>
  <c r="L105" s="1"/>
  <c r="J107"/>
  <c r="L107" s="1"/>
  <c r="J109"/>
  <c r="L109" s="1"/>
  <c r="J113"/>
  <c r="L113" s="1"/>
  <c r="J117"/>
  <c r="L117" s="1"/>
  <c r="J57"/>
  <c r="J60"/>
  <c r="J61"/>
  <c r="J65"/>
  <c r="J69"/>
  <c r="J13"/>
  <c r="J16"/>
  <c r="J17"/>
  <c r="J24"/>
  <c r="J32"/>
  <c r="J33"/>
  <c r="J40"/>
  <c r="J45"/>
  <c r="CA109"/>
  <c r="CA110"/>
  <c r="CA111"/>
  <c r="CA112"/>
  <c r="CA113"/>
  <c r="CA114"/>
  <c r="CA115"/>
  <c r="CA116"/>
  <c r="CA117"/>
  <c r="CA76"/>
  <c r="CA77"/>
  <c r="CA78"/>
  <c r="CA79"/>
  <c r="CA80"/>
  <c r="CA81"/>
  <c r="CA82"/>
  <c r="CA83"/>
  <c r="CA84"/>
  <c r="CA85"/>
  <c r="CA86"/>
  <c r="CA87"/>
  <c r="CA88"/>
  <c r="CA89"/>
  <c r="CA90"/>
  <c r="CA91"/>
  <c r="CA92"/>
  <c r="CA93"/>
  <c r="CA94"/>
  <c r="CA95"/>
  <c r="CA96"/>
  <c r="CA97"/>
  <c r="CA98"/>
  <c r="CA99"/>
  <c r="CA100"/>
  <c r="CA101"/>
  <c r="CA102"/>
  <c r="CA103"/>
  <c r="CA104"/>
  <c r="CA105"/>
  <c r="CA106"/>
  <c r="CA107"/>
  <c r="CA108"/>
  <c r="CA70"/>
  <c r="CA12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CA37"/>
  <c r="CA38"/>
  <c r="CA39"/>
  <c r="CA40"/>
  <c r="CA41"/>
  <c r="CA42"/>
  <c r="CA43"/>
  <c r="CA44"/>
  <c r="CA45"/>
  <c r="CA46"/>
  <c r="CA47"/>
  <c r="CA48"/>
  <c r="CA49"/>
  <c r="CA50"/>
  <c r="CA51"/>
  <c r="CA52"/>
  <c r="CA53"/>
  <c r="CA54"/>
  <c r="CA55"/>
  <c r="CA56"/>
  <c r="CA57"/>
  <c r="CA58"/>
  <c r="CA59"/>
  <c r="CA60"/>
  <c r="CA61"/>
  <c r="CA62"/>
  <c r="CA63"/>
  <c r="CA64"/>
  <c r="CA65"/>
  <c r="CA66"/>
  <c r="CA67"/>
  <c r="CA68"/>
  <c r="CA69"/>
  <c r="CA11"/>
  <c r="Q63" l="1"/>
  <c r="R63" s="1"/>
  <c r="Q47"/>
  <c r="R47" s="1"/>
  <c r="Q31"/>
  <c r="R31" s="1"/>
  <c r="R59"/>
  <c r="R43"/>
  <c r="R27"/>
  <c r="R103"/>
  <c r="J76"/>
  <c r="L76" s="1"/>
  <c r="J92"/>
  <c r="L92" s="1"/>
  <c r="J79"/>
  <c r="L79" s="1"/>
  <c r="J104"/>
  <c r="L104" s="1"/>
  <c r="R112"/>
  <c r="Q107"/>
  <c r="R107" s="1"/>
  <c r="R96"/>
  <c r="R91"/>
  <c r="J88"/>
  <c r="L88" s="1"/>
  <c r="Q80"/>
  <c r="R80" s="1"/>
  <c r="J68"/>
  <c r="J43"/>
  <c r="J41"/>
  <c r="R55"/>
  <c r="R39"/>
  <c r="J29"/>
  <c r="J25"/>
  <c r="R23"/>
  <c r="R46"/>
  <c r="R30"/>
  <c r="R114"/>
  <c r="R98"/>
  <c r="R82"/>
  <c r="BX106"/>
  <c r="BY106" s="1"/>
  <c r="J37"/>
  <c r="J21"/>
  <c r="J64"/>
  <c r="J116"/>
  <c r="L116" s="1"/>
  <c r="J100"/>
  <c r="L100" s="1"/>
  <c r="J84"/>
  <c r="L84" s="1"/>
  <c r="R67"/>
  <c r="R66"/>
  <c r="R51"/>
  <c r="R50"/>
  <c r="R35"/>
  <c r="R34"/>
  <c r="R19"/>
  <c r="R18"/>
  <c r="R116"/>
  <c r="R111"/>
  <c r="R110"/>
  <c r="R100"/>
  <c r="R95"/>
  <c r="R94"/>
  <c r="R84"/>
  <c r="R79"/>
  <c r="R78"/>
  <c r="BX94"/>
  <c r="BY94" s="1"/>
  <c r="BX102"/>
  <c r="BY102" s="1"/>
  <c r="BO118"/>
  <c r="BO120" s="1"/>
  <c r="BJ120"/>
  <c r="BX93"/>
  <c r="BY93" s="1"/>
  <c r="BX113"/>
  <c r="BY113" s="1"/>
  <c r="BX111"/>
  <c r="BY111" s="1"/>
  <c r="BX81"/>
  <c r="BY81" s="1"/>
  <c r="BX78"/>
  <c r="BY78" s="1"/>
  <c r="BX77"/>
  <c r="BY77" s="1"/>
  <c r="BX85"/>
  <c r="BY85" s="1"/>
  <c r="R62"/>
  <c r="R14"/>
  <c r="BX99"/>
  <c r="BY99" s="1"/>
  <c r="BX80"/>
  <c r="BY80" s="1"/>
  <c r="BX92"/>
  <c r="BY92" s="1"/>
  <c r="BX101"/>
  <c r="BY101" s="1"/>
  <c r="J44"/>
  <c r="J112"/>
  <c r="L112" s="1"/>
  <c r="J96"/>
  <c r="L96" s="1"/>
  <c r="J80"/>
  <c r="L80" s="1"/>
  <c r="R70"/>
  <c r="Q58"/>
  <c r="R58" s="1"/>
  <c r="R54"/>
  <c r="Q42"/>
  <c r="R42" s="1"/>
  <c r="R38"/>
  <c r="Q26"/>
  <c r="R26" s="1"/>
  <c r="R22"/>
  <c r="R106"/>
  <c r="Q102"/>
  <c r="R102" s="1"/>
  <c r="R90"/>
  <c r="Q86"/>
  <c r="R86" s="1"/>
  <c r="BX86"/>
  <c r="BY86" s="1"/>
  <c r="BX110"/>
  <c r="BY110" s="1"/>
  <c r="BX76"/>
  <c r="BN118"/>
  <c r="BN120" s="1"/>
  <c r="BX96"/>
  <c r="BY96" s="1"/>
  <c r="J82"/>
  <c r="L82" s="1"/>
  <c r="J78"/>
  <c r="L78" s="1"/>
  <c r="J115"/>
  <c r="L115" s="1"/>
  <c r="J99"/>
  <c r="L99" s="1"/>
  <c r="J81"/>
  <c r="L81" s="1"/>
  <c r="J77"/>
  <c r="L77" s="1"/>
  <c r="J114"/>
  <c r="L114" s="1"/>
  <c r="J110"/>
  <c r="L110" s="1"/>
  <c r="J106"/>
  <c r="L106" s="1"/>
  <c r="J102"/>
  <c r="L102" s="1"/>
  <c r="J98"/>
  <c r="L98" s="1"/>
  <c r="J94"/>
  <c r="L94" s="1"/>
  <c r="J90"/>
  <c r="L90" s="1"/>
  <c r="J86"/>
  <c r="L86" s="1"/>
  <c r="J111"/>
  <c r="L111" s="1"/>
  <c r="J95"/>
  <c r="L95" s="1"/>
  <c r="J48"/>
  <c r="J36"/>
  <c r="J28"/>
  <c r="J20"/>
  <c r="J12"/>
  <c r="J63"/>
  <c r="J55"/>
  <c r="J39"/>
  <c r="J35"/>
  <c r="J31"/>
  <c r="J27"/>
  <c r="J23"/>
  <c r="J19"/>
  <c r="J15"/>
  <c r="J70"/>
  <c r="J66"/>
  <c r="J62"/>
  <c r="J58"/>
  <c r="J52"/>
  <c r="J47"/>
  <c r="J50"/>
  <c r="J46"/>
  <c r="J42"/>
  <c r="J38"/>
  <c r="J34"/>
  <c r="J30"/>
  <c r="J26"/>
  <c r="J22"/>
  <c r="J18"/>
  <c r="J14"/>
  <c r="J51"/>
  <c r="J67"/>
  <c r="J59"/>
  <c r="J11"/>
  <c r="R117"/>
  <c r="R113"/>
  <c r="R109"/>
  <c r="R105"/>
  <c r="R101"/>
  <c r="R97"/>
  <c r="R93"/>
  <c r="R89"/>
  <c r="R85"/>
  <c r="R81"/>
  <c r="R77"/>
  <c r="Q76"/>
  <c r="R76" s="1"/>
  <c r="R69"/>
  <c r="R65"/>
  <c r="R61"/>
  <c r="R57"/>
  <c r="R53"/>
  <c r="R49"/>
  <c r="R45"/>
  <c r="R41"/>
  <c r="R37"/>
  <c r="R33"/>
  <c r="R29"/>
  <c r="R25"/>
  <c r="R21"/>
  <c r="R17"/>
  <c r="R13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2"/>
  <c r="BD63"/>
  <c r="BD64"/>
  <c r="BD65"/>
  <c r="BD66"/>
  <c r="BD67"/>
  <c r="BD68"/>
  <c r="BD69"/>
  <c r="BD70"/>
  <c r="BD12"/>
  <c r="BD11"/>
  <c r="BD77"/>
  <c r="BD78"/>
  <c r="BD79"/>
  <c r="BD80"/>
  <c r="BD81"/>
  <c r="BD82"/>
  <c r="BD83"/>
  <c r="BD84"/>
  <c r="BD85"/>
  <c r="BD86"/>
  <c r="BD87"/>
  <c r="BD88"/>
  <c r="BD89"/>
  <c r="BD90"/>
  <c r="BD91"/>
  <c r="BD92"/>
  <c r="BD93"/>
  <c r="BD94"/>
  <c r="BD95"/>
  <c r="BD96"/>
  <c r="BD97"/>
  <c r="BD98"/>
  <c r="BD99"/>
  <c r="BD100"/>
  <c r="BD101"/>
  <c r="BD102"/>
  <c r="BD103"/>
  <c r="BD104"/>
  <c r="BD105"/>
  <c r="BD106"/>
  <c r="BD107"/>
  <c r="BD108"/>
  <c r="BD109"/>
  <c r="BD110"/>
  <c r="BD111"/>
  <c r="BD112"/>
  <c r="BD113"/>
  <c r="BD114"/>
  <c r="BD115"/>
  <c r="BD116"/>
  <c r="BD117"/>
  <c r="BD76"/>
  <c r="AZ4"/>
  <c r="AY4" s="1"/>
  <c r="AX4" s="1"/>
  <c r="AZ5"/>
  <c r="AY5" s="1"/>
  <c r="AX5" s="1"/>
  <c r="BY76" l="1"/>
  <c r="BY118" s="1"/>
  <c r="BY120" s="1"/>
  <c r="BX118"/>
  <c r="BX120" s="1"/>
  <c r="J83"/>
  <c r="L83" s="1"/>
  <c r="J54"/>
  <c r="L54" s="1"/>
  <c r="J126" l="1"/>
  <c r="M83"/>
  <c r="N83" s="1"/>
  <c r="M54"/>
  <c r="N54" s="1"/>
  <c r="C13" i="8"/>
  <c r="C11"/>
  <c r="D122" i="7"/>
  <c r="D124"/>
  <c r="G12" i="8"/>
  <c r="G13"/>
  <c r="G14"/>
  <c r="G11"/>
  <c r="Z125" i="7"/>
  <c r="C14" i="8" s="1"/>
  <c r="Z123" i="7"/>
  <c r="G16" i="8" l="1"/>
  <c r="C12"/>
  <c r="C16" s="1"/>
  <c r="D123" i="7"/>
  <c r="D125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25"/>
  <c r="S111"/>
  <c r="S112"/>
  <c r="S113"/>
  <c r="S114"/>
  <c r="S115"/>
  <c r="S116"/>
  <c r="S117"/>
  <c r="S76"/>
  <c r="S12"/>
  <c r="S13"/>
  <c r="S14"/>
  <c r="S15"/>
  <c r="S16"/>
  <c r="S122"/>
  <c r="S17"/>
  <c r="S18"/>
  <c r="S19"/>
  <c r="S20"/>
  <c r="S124"/>
  <c r="S21"/>
  <c r="S22"/>
  <c r="S23"/>
  <c r="S24"/>
  <c r="S25"/>
  <c r="S26"/>
  <c r="S27"/>
  <c r="S28"/>
  <c r="S29"/>
  <c r="S123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11"/>
  <c r="AY130"/>
  <c r="AV128"/>
  <c r="AV129" s="1"/>
  <c r="AX72"/>
  <c r="AW72"/>
  <c r="AT72"/>
  <c r="AN72"/>
  <c r="AN120" s="1"/>
  <c r="AM72"/>
  <c r="AM120" s="1"/>
  <c r="AK72"/>
  <c r="AK120" s="1"/>
  <c r="AJ72"/>
  <c r="AJ120" s="1"/>
  <c r="AI72"/>
  <c r="AI120" s="1"/>
  <c r="AB72"/>
  <c r="AB120" s="1"/>
  <c r="AA72"/>
  <c r="AA120" s="1"/>
  <c r="AD70"/>
  <c r="AP70" s="1"/>
  <c r="AD69"/>
  <c r="AP69" s="1"/>
  <c r="AD68"/>
  <c r="AP68" s="1"/>
  <c r="AU67"/>
  <c r="AD67"/>
  <c r="AP67" s="1"/>
  <c r="AU66"/>
  <c r="AD66"/>
  <c r="AP66" s="1"/>
  <c r="AU65"/>
  <c r="AD65"/>
  <c r="AP65" s="1"/>
  <c r="AU64"/>
  <c r="AD64"/>
  <c r="AS64" s="1"/>
  <c r="AU63"/>
  <c r="AD63"/>
  <c r="AS63" s="1"/>
  <c r="AU62"/>
  <c r="AD62"/>
  <c r="AS62" s="1"/>
  <c r="AD61"/>
  <c r="AP61" s="1"/>
  <c r="AU60"/>
  <c r="AD60"/>
  <c r="AP60" s="1"/>
  <c r="AU59"/>
  <c r="AD59"/>
  <c r="AP59" s="1"/>
  <c r="AD58"/>
  <c r="AP58" s="1"/>
  <c r="AU57"/>
  <c r="AD57"/>
  <c r="AP57" s="1"/>
  <c r="AU56"/>
  <c r="AD56"/>
  <c r="AP56" s="1"/>
  <c r="AU55"/>
  <c r="AD55"/>
  <c r="AS55" s="1"/>
  <c r="AD54"/>
  <c r="AP54" s="1"/>
  <c r="AU53"/>
  <c r="AD53"/>
  <c r="AS53" s="1"/>
  <c r="AU52"/>
  <c r="AD52"/>
  <c r="AS52" s="1"/>
  <c r="AU51"/>
  <c r="AD51"/>
  <c r="AS51" s="1"/>
  <c r="AD50"/>
  <c r="AQ50" s="1"/>
  <c r="AD49"/>
  <c r="AQ49" s="1"/>
  <c r="AD48"/>
  <c r="AP48" s="1"/>
  <c r="AU47"/>
  <c r="AD47"/>
  <c r="AS47" s="1"/>
  <c r="AU46"/>
  <c r="AD46"/>
  <c r="AS46" s="1"/>
  <c r="AU45"/>
  <c r="AD45"/>
  <c r="AS45" s="1"/>
  <c r="AU44"/>
  <c r="AD44"/>
  <c r="AS44" s="1"/>
  <c r="AU43"/>
  <c r="AD43"/>
  <c r="AS43" s="1"/>
  <c r="AU42"/>
  <c r="AD42"/>
  <c r="AP42" s="1"/>
  <c r="AU41"/>
  <c r="AD41"/>
  <c r="AP41" s="1"/>
  <c r="AU40"/>
  <c r="AD40"/>
  <c r="AP40" s="1"/>
  <c r="AU39"/>
  <c r="AD39"/>
  <c r="AS39" s="1"/>
  <c r="AU38"/>
  <c r="AD38"/>
  <c r="AS38" s="1"/>
  <c r="AD37"/>
  <c r="AP37" s="1"/>
  <c r="AU36"/>
  <c r="AD36"/>
  <c r="AS36" s="1"/>
  <c r="AU35"/>
  <c r="AD35"/>
  <c r="AS35" s="1"/>
  <c r="AU33"/>
  <c r="AD33"/>
  <c r="AS33" s="1"/>
  <c r="AU32"/>
  <c r="AD32"/>
  <c r="AS32" s="1"/>
  <c r="AU31"/>
  <c r="AD31"/>
  <c r="AS31" s="1"/>
  <c r="AD30"/>
  <c r="AQ30" s="1"/>
  <c r="AD123"/>
  <c r="AQ123" s="1"/>
  <c r="AD29"/>
  <c r="AQ29" s="1"/>
  <c r="AD28"/>
  <c r="AQ28" s="1"/>
  <c r="AD27"/>
  <c r="AP27" s="1"/>
  <c r="AU26"/>
  <c r="AD26"/>
  <c r="AP26" s="1"/>
  <c r="AU25"/>
  <c r="AD25"/>
  <c r="AP25" s="1"/>
  <c r="AU24"/>
  <c r="AD24"/>
  <c r="AP24" s="1"/>
  <c r="AU23"/>
  <c r="AD23"/>
  <c r="AP23" s="1"/>
  <c r="AU22"/>
  <c r="AD22"/>
  <c r="AP22" s="1"/>
  <c r="AU21"/>
  <c r="AD21"/>
  <c r="AP21" s="1"/>
  <c r="AU124"/>
  <c r="AD124"/>
  <c r="AS124" s="1"/>
  <c r="AU20"/>
  <c r="AD20"/>
  <c r="AS20" s="1"/>
  <c r="AU19"/>
  <c r="AD19"/>
  <c r="AS19" s="1"/>
  <c r="AU18"/>
  <c r="AD18"/>
  <c r="AU17"/>
  <c r="AD17"/>
  <c r="AS17" s="1"/>
  <c r="AD122"/>
  <c r="AU16"/>
  <c r="AD16"/>
  <c r="AS16" s="1"/>
  <c r="AD15"/>
  <c r="AU14"/>
  <c r="AD14"/>
  <c r="AD13"/>
  <c r="AU12"/>
  <c r="AD12"/>
  <c r="AS12" s="1"/>
  <c r="AD11"/>
  <c r="AQ64" l="1"/>
  <c r="AQ47"/>
  <c r="AQ52"/>
  <c r="AV63"/>
  <c r="AS25"/>
  <c r="AV25" s="1"/>
  <c r="AS21"/>
  <c r="AV21" s="1"/>
  <c r="AV39"/>
  <c r="AQ38"/>
  <c r="AQ27"/>
  <c r="AR27" s="1"/>
  <c r="AQ45"/>
  <c r="AP51"/>
  <c r="AQ54"/>
  <c r="AR54" s="1"/>
  <c r="AS23"/>
  <c r="AV23" s="1"/>
  <c r="AP50"/>
  <c r="AR50" s="1"/>
  <c r="AQ62"/>
  <c r="AU72"/>
  <c r="AS22"/>
  <c r="AV22" s="1"/>
  <c r="AS26"/>
  <c r="AV26" s="1"/>
  <c r="AP123"/>
  <c r="AR123" s="1"/>
  <c r="AQ48"/>
  <c r="AR48" s="1"/>
  <c r="AQ53"/>
  <c r="AQ63"/>
  <c r="AV64"/>
  <c r="AV53"/>
  <c r="AS24"/>
  <c r="AV24" s="1"/>
  <c r="AP29"/>
  <c r="AR29" s="1"/>
  <c r="AQ46"/>
  <c r="AQ51"/>
  <c r="AV52"/>
  <c r="AV62"/>
  <c r="AP33"/>
  <c r="AQ36"/>
  <c r="AP49"/>
  <c r="AR49" s="1"/>
  <c r="AQ55"/>
  <c r="AP28"/>
  <c r="AR28" s="1"/>
  <c r="AP31"/>
  <c r="AP32"/>
  <c r="AQ35"/>
  <c r="AQ37"/>
  <c r="AR37" s="1"/>
  <c r="AP30"/>
  <c r="AR30" s="1"/>
  <c r="AQ31"/>
  <c r="AQ32"/>
  <c r="AQ33"/>
  <c r="AV38"/>
  <c r="AQ39"/>
  <c r="AP44"/>
  <c r="AP45"/>
  <c r="AP46"/>
  <c r="AP47"/>
  <c r="AV35"/>
  <c r="AV36"/>
  <c r="AQ44"/>
  <c r="AV55"/>
  <c r="AQ18"/>
  <c r="AP18"/>
  <c r="AP14"/>
  <c r="AQ14"/>
  <c r="AD72"/>
  <c r="AD120" s="1"/>
  <c r="AV12"/>
  <c r="AQ12"/>
  <c r="AP12"/>
  <c r="AQ15"/>
  <c r="AP15"/>
  <c r="AS18"/>
  <c r="AV18" s="1"/>
  <c r="AP13"/>
  <c r="AQ13"/>
  <c r="AS14"/>
  <c r="AV14" s="1"/>
  <c r="AV17"/>
  <c r="AQ17"/>
  <c r="AP17"/>
  <c r="AP124"/>
  <c r="AV124"/>
  <c r="AQ124"/>
  <c r="AQ21"/>
  <c r="AR21" s="1"/>
  <c r="AY21" s="1"/>
  <c r="AQ22"/>
  <c r="AR22" s="1"/>
  <c r="AY22" s="1"/>
  <c r="AQ23"/>
  <c r="AR23" s="1"/>
  <c r="AY23" s="1"/>
  <c r="AQ24"/>
  <c r="AR24" s="1"/>
  <c r="AY24" s="1"/>
  <c r="AQ25"/>
  <c r="AR25" s="1"/>
  <c r="AY25" s="1"/>
  <c r="AQ26"/>
  <c r="AR26" s="1"/>
  <c r="AV43"/>
  <c r="AQ43"/>
  <c r="AP43"/>
  <c r="AV51"/>
  <c r="AP11"/>
  <c r="AQ11"/>
  <c r="AV16"/>
  <c r="AQ16"/>
  <c r="AP16"/>
  <c r="AQ122"/>
  <c r="AP122"/>
  <c r="AP19"/>
  <c r="AV19"/>
  <c r="AQ19"/>
  <c r="AP20"/>
  <c r="AV20"/>
  <c r="AQ20"/>
  <c r="AV31"/>
  <c r="AV32"/>
  <c r="AV33"/>
  <c r="AV44"/>
  <c r="AV45"/>
  <c r="AV46"/>
  <c r="AV47"/>
  <c r="AP35"/>
  <c r="AP36"/>
  <c r="AP38"/>
  <c r="AP39"/>
  <c r="AQ40"/>
  <c r="AR40" s="1"/>
  <c r="AY40" s="1"/>
  <c r="AQ41"/>
  <c r="AR41" s="1"/>
  <c r="AY41" s="1"/>
  <c r="AQ42"/>
  <c r="AR42" s="1"/>
  <c r="AP52"/>
  <c r="AR52" s="1"/>
  <c r="AY52" s="1"/>
  <c r="AP53"/>
  <c r="AP55"/>
  <c r="AQ56"/>
  <c r="AR56" s="1"/>
  <c r="AY56" s="1"/>
  <c r="AQ57"/>
  <c r="AR57" s="1"/>
  <c r="AY57" s="1"/>
  <c r="AQ58"/>
  <c r="AR58" s="1"/>
  <c r="AQ59"/>
  <c r="AR59" s="1"/>
  <c r="AY59" s="1"/>
  <c r="AQ60"/>
  <c r="AR60" s="1"/>
  <c r="AY60" s="1"/>
  <c r="AQ61"/>
  <c r="AR61" s="1"/>
  <c r="AP62"/>
  <c r="AP63"/>
  <c r="AP64"/>
  <c r="AQ65"/>
  <c r="AR65" s="1"/>
  <c r="AY65" s="1"/>
  <c r="AQ66"/>
  <c r="AR66" s="1"/>
  <c r="AY66" s="1"/>
  <c r="AQ67"/>
  <c r="AR67" s="1"/>
  <c r="AY67" s="1"/>
  <c r="AQ68"/>
  <c r="AR68" s="1"/>
  <c r="AQ69"/>
  <c r="AR69" s="1"/>
  <c r="AQ70"/>
  <c r="AR70" s="1"/>
  <c r="AS40"/>
  <c r="AV40" s="1"/>
  <c r="AS41"/>
  <c r="AV41" s="1"/>
  <c r="AS42"/>
  <c r="AV42" s="1"/>
  <c r="AS56"/>
  <c r="AV56" s="1"/>
  <c r="AS57"/>
  <c r="AV57" s="1"/>
  <c r="AS59"/>
  <c r="AV59" s="1"/>
  <c r="AS60"/>
  <c r="AV60" s="1"/>
  <c r="AS61"/>
  <c r="AS65"/>
  <c r="AV65" s="1"/>
  <c r="AS66"/>
  <c r="AV66" s="1"/>
  <c r="AS67"/>
  <c r="AV67" s="1"/>
  <c r="H125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5"/>
  <c r="L56"/>
  <c r="L57"/>
  <c r="L58"/>
  <c r="L59"/>
  <c r="L60"/>
  <c r="L61"/>
  <c r="L62"/>
  <c r="L63"/>
  <c r="L64"/>
  <c r="L65"/>
  <c r="L66"/>
  <c r="L67"/>
  <c r="L68"/>
  <c r="L69"/>
  <c r="L70"/>
  <c r="H122"/>
  <c r="H124"/>
  <c r="H123"/>
  <c r="M68" l="1"/>
  <c r="N68" s="1"/>
  <c r="M60"/>
  <c r="N60" s="1"/>
  <c r="M51"/>
  <c r="N51" s="1"/>
  <c r="M39"/>
  <c r="N39" s="1"/>
  <c r="M31"/>
  <c r="N31" s="1"/>
  <c r="M23"/>
  <c r="N23" s="1"/>
  <c r="M15"/>
  <c r="N15" s="1"/>
  <c r="M114"/>
  <c r="N114" s="1"/>
  <c r="M100"/>
  <c r="N100" s="1"/>
  <c r="M87"/>
  <c r="N87" s="1"/>
  <c r="M67"/>
  <c r="N67" s="1"/>
  <c r="M59"/>
  <c r="N59" s="1"/>
  <c r="M46"/>
  <c r="N46" s="1"/>
  <c r="M38"/>
  <c r="N38" s="1"/>
  <c r="M30"/>
  <c r="N30" s="1"/>
  <c r="M22"/>
  <c r="N22" s="1"/>
  <c r="M14"/>
  <c r="N14" s="1"/>
  <c r="M112"/>
  <c r="N112" s="1"/>
  <c r="M98"/>
  <c r="N98" s="1"/>
  <c r="M84"/>
  <c r="N84" s="1"/>
  <c r="M70"/>
  <c r="N70" s="1"/>
  <c r="M66"/>
  <c r="N66" s="1"/>
  <c r="M62"/>
  <c r="N62" s="1"/>
  <c r="M58"/>
  <c r="N58" s="1"/>
  <c r="M53"/>
  <c r="N53" s="1"/>
  <c r="M49"/>
  <c r="N49" s="1"/>
  <c r="M45"/>
  <c r="N45" s="1"/>
  <c r="M41"/>
  <c r="N41" s="1"/>
  <c r="M37"/>
  <c r="N37" s="1"/>
  <c r="M33"/>
  <c r="N33" s="1"/>
  <c r="M29"/>
  <c r="N29" s="1"/>
  <c r="M25"/>
  <c r="N25" s="1"/>
  <c r="M21"/>
  <c r="N21" s="1"/>
  <c r="M17"/>
  <c r="N17" s="1"/>
  <c r="M13"/>
  <c r="N13" s="1"/>
  <c r="M116"/>
  <c r="N116" s="1"/>
  <c r="M109"/>
  <c r="N109" s="1"/>
  <c r="M104"/>
  <c r="N104" s="1"/>
  <c r="M97"/>
  <c r="N97" s="1"/>
  <c r="M89"/>
  <c r="N89" s="1"/>
  <c r="M82"/>
  <c r="N82" s="1"/>
  <c r="M64"/>
  <c r="N64" s="1"/>
  <c r="M56"/>
  <c r="N56" s="1"/>
  <c r="M47"/>
  <c r="N47" s="1"/>
  <c r="M43"/>
  <c r="N43" s="1"/>
  <c r="M35"/>
  <c r="N35" s="1"/>
  <c r="M27"/>
  <c r="N27" s="1"/>
  <c r="M19"/>
  <c r="N19" s="1"/>
  <c r="M107"/>
  <c r="N107" s="1"/>
  <c r="M91"/>
  <c r="N91" s="1"/>
  <c r="M63"/>
  <c r="N63" s="1"/>
  <c r="M55"/>
  <c r="N55" s="1"/>
  <c r="M50"/>
  <c r="N50" s="1"/>
  <c r="M42"/>
  <c r="N42" s="1"/>
  <c r="M34"/>
  <c r="N34" s="1"/>
  <c r="M26"/>
  <c r="N26" s="1"/>
  <c r="M18"/>
  <c r="N18" s="1"/>
  <c r="M117"/>
  <c r="N117" s="1"/>
  <c r="M105"/>
  <c r="N105" s="1"/>
  <c r="M90"/>
  <c r="N90" s="1"/>
  <c r="M69"/>
  <c r="N69" s="1"/>
  <c r="M65"/>
  <c r="N65" s="1"/>
  <c r="M61"/>
  <c r="N61" s="1"/>
  <c r="M57"/>
  <c r="N57" s="1"/>
  <c r="M52"/>
  <c r="N52" s="1"/>
  <c r="M48"/>
  <c r="N48" s="1"/>
  <c r="M44"/>
  <c r="N44" s="1"/>
  <c r="M40"/>
  <c r="N40" s="1"/>
  <c r="M36"/>
  <c r="N36" s="1"/>
  <c r="M32"/>
  <c r="N32" s="1"/>
  <c r="M28"/>
  <c r="N28" s="1"/>
  <c r="M24"/>
  <c r="N24" s="1"/>
  <c r="M20"/>
  <c r="N20" s="1"/>
  <c r="M16"/>
  <c r="N16" s="1"/>
  <c r="M12"/>
  <c r="N12" s="1"/>
  <c r="M115"/>
  <c r="N115" s="1"/>
  <c r="M108"/>
  <c r="N108" s="1"/>
  <c r="M103"/>
  <c r="N103" s="1"/>
  <c r="M95"/>
  <c r="N95" s="1"/>
  <c r="M88"/>
  <c r="N88" s="1"/>
  <c r="M79"/>
  <c r="N79" s="1"/>
  <c r="AR64"/>
  <c r="AR47"/>
  <c r="AY47" s="1"/>
  <c r="P125"/>
  <c r="Q125" s="1"/>
  <c r="E12" i="8"/>
  <c r="AR38" i="7"/>
  <c r="AY38" s="1"/>
  <c r="AR53"/>
  <c r="AY53" s="1"/>
  <c r="AR51"/>
  <c r="AR62"/>
  <c r="AY62" s="1"/>
  <c r="AR18"/>
  <c r="AY18" s="1"/>
  <c r="AR35"/>
  <c r="AY35" s="1"/>
  <c r="AR45"/>
  <c r="AY45" s="1"/>
  <c r="AR63"/>
  <c r="AY63" s="1"/>
  <c r="AR55"/>
  <c r="AR36"/>
  <c r="AY36" s="1"/>
  <c r="AR39"/>
  <c r="AR46"/>
  <c r="AY46" s="1"/>
  <c r="AR31"/>
  <c r="AY31" s="1"/>
  <c r="AR17"/>
  <c r="AY17" s="1"/>
  <c r="AR44"/>
  <c r="AY44" s="1"/>
  <c r="AR33"/>
  <c r="AR43"/>
  <c r="AR32"/>
  <c r="AY32" s="1"/>
  <c r="AR13"/>
  <c r="AR20"/>
  <c r="AY20" s="1"/>
  <c r="AR122"/>
  <c r="AR16"/>
  <c r="AY16" s="1"/>
  <c r="AR11"/>
  <c r="AR124"/>
  <c r="AR15"/>
  <c r="AV72"/>
  <c r="AR14"/>
  <c r="AY14" s="1"/>
  <c r="AS72"/>
  <c r="AP72"/>
  <c r="AR12"/>
  <c r="AR19"/>
  <c r="AY19" s="1"/>
  <c r="AQ72"/>
  <c r="P124"/>
  <c r="Q124" s="1"/>
  <c r="R124" s="1"/>
  <c r="E13" i="8"/>
  <c r="P122" i="7"/>
  <c r="Q122" s="1"/>
  <c r="E11" i="8"/>
  <c r="P123" i="7"/>
  <c r="F11" i="8" l="1"/>
  <c r="F12"/>
  <c r="H12" s="1"/>
  <c r="I12" s="1"/>
  <c r="R125" i="7"/>
  <c r="H11" i="8"/>
  <c r="F13"/>
  <c r="H13" s="1"/>
  <c r="I13" s="1"/>
  <c r="AR72" i="7"/>
  <c r="AY12"/>
  <c r="AY72" s="1"/>
  <c r="AV74"/>
  <c r="AV75" s="1"/>
  <c r="Q123"/>
  <c r="R123" s="1"/>
  <c r="I11" i="8" l="1"/>
  <c r="Q126" i="7"/>
  <c r="R126"/>
  <c r="E14" i="8"/>
  <c r="E16" s="1"/>
  <c r="L11" i="7"/>
  <c r="F14" i="8" l="1"/>
  <c r="H14" l="1"/>
  <c r="F16"/>
  <c r="P11" i="7"/>
  <c r="I14" i="8" l="1"/>
  <c r="I16" s="1"/>
  <c r="H16"/>
  <c r="J122" i="7"/>
  <c r="L122" s="1"/>
  <c r="P73"/>
  <c r="Q11"/>
  <c r="M122" l="1"/>
  <c r="N122" s="1"/>
  <c r="P74"/>
  <c r="D73" l="1"/>
  <c r="D128" s="1"/>
  <c r="BC94" l="1"/>
  <c r="BB94"/>
  <c r="BC85"/>
  <c r="BB85"/>
  <c r="BB81"/>
  <c r="BC81"/>
  <c r="BB111"/>
  <c r="BC111"/>
  <c r="BC102"/>
  <c r="BB102"/>
  <c r="BC92"/>
  <c r="BB92"/>
  <c r="BC110"/>
  <c r="BB110"/>
  <c r="BB101"/>
  <c r="BC101"/>
  <c r="BB78"/>
  <c r="BC78"/>
  <c r="BC80"/>
  <c r="BB80"/>
  <c r="BC99"/>
  <c r="BB99"/>
  <c r="BB86"/>
  <c r="BC86"/>
  <c r="BC96"/>
  <c r="BB96"/>
  <c r="BC77"/>
  <c r="BB77"/>
  <c r="BC113"/>
  <c r="BB113"/>
  <c r="BB106"/>
  <c r="BC106"/>
  <c r="M113" l="1"/>
  <c r="N113" s="1"/>
  <c r="M96"/>
  <c r="N96" s="1"/>
  <c r="M99"/>
  <c r="N99" s="1"/>
  <c r="M101"/>
  <c r="N101" s="1"/>
  <c r="M111"/>
  <c r="N111" s="1"/>
  <c r="M78"/>
  <c r="N78" s="1"/>
  <c r="M110"/>
  <c r="N110" s="1"/>
  <c r="M102"/>
  <c r="N102" s="1"/>
  <c r="M94"/>
  <c r="N94" s="1"/>
  <c r="M77"/>
  <c r="M80"/>
  <c r="N80" s="1"/>
  <c r="M81"/>
  <c r="N81" s="1"/>
  <c r="M106"/>
  <c r="N106" s="1"/>
  <c r="M86"/>
  <c r="N86" s="1"/>
  <c r="M92"/>
  <c r="N92" s="1"/>
  <c r="M85"/>
  <c r="N85" s="1"/>
  <c r="J125"/>
  <c r="L125" s="1"/>
  <c r="M125" s="1"/>
  <c r="N125" s="1"/>
  <c r="J124"/>
  <c r="L124" s="1"/>
  <c r="M124" s="1"/>
  <c r="N124" s="1"/>
  <c r="J123"/>
  <c r="L123" s="1"/>
  <c r="N77" l="1"/>
  <c r="M123"/>
  <c r="N123" s="1"/>
  <c r="G73"/>
  <c r="G128" s="1"/>
  <c r="K73" l="1"/>
  <c r="K128" s="1"/>
  <c r="H73"/>
  <c r="H128" s="1"/>
  <c r="R11" l="1"/>
  <c r="C73"/>
  <c r="C128" s="1"/>
  <c r="R73" l="1"/>
  <c r="R128" s="1"/>
  <c r="Q73"/>
  <c r="M11"/>
  <c r="N11" s="1"/>
  <c r="N73" s="1"/>
  <c r="P128" l="1"/>
  <c r="Q128" l="1"/>
  <c r="BB93" l="1"/>
  <c r="BC93"/>
  <c r="M93" l="1"/>
  <c r="N93" l="1"/>
  <c r="BC76"/>
  <c r="BB76"/>
  <c r="B4" i="8" l="1"/>
  <c r="M76" i="7" l="1"/>
  <c r="L126"/>
  <c r="J73"/>
  <c r="J128" s="1"/>
  <c r="I73"/>
  <c r="I128" s="1"/>
  <c r="N76" l="1"/>
  <c r="N126" s="1"/>
  <c r="N128" s="1"/>
  <c r="M126"/>
  <c r="L73"/>
  <c r="L128" s="1"/>
  <c r="M73" l="1"/>
  <c r="M128" s="1"/>
  <c r="AR102" i="4" l="1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W100" l="1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comments1.xml><?xml version="1.0" encoding="utf-8"?>
<comments xmlns="http://schemas.openxmlformats.org/spreadsheetml/2006/main">
  <authors>
    <author>usuario</author>
  </authors>
  <commentList>
    <comment ref="Z11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7 DIAS DE VACACIONES</t>
        </r>
      </text>
    </comment>
  </commentList>
</comments>
</file>

<file path=xl/sharedStrings.xml><?xml version="1.0" encoding="utf-8"?>
<sst xmlns="http://schemas.openxmlformats.org/spreadsheetml/2006/main" count="3052" uniqueCount="869">
  <si>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</si>
  <si>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</si>
  <si>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</si>
  <si>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</si>
  <si>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</si>
  <si>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</si>
  <si>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</si>
  <si>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</si>
  <si>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</si>
  <si>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</si>
  <si>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</si>
  <si>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</si>
  <si>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</si>
  <si>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</si>
  <si>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</si>
  <si>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</si>
  <si>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</si>
  <si>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</si>
  <si>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</si>
  <si>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</si>
  <si>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</si>
  <si>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</si>
  <si>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</si>
  <si>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</si>
  <si>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</si>
  <si>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</si>
  <si>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</si>
  <si>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</si>
  <si>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</si>
  <si>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</si>
  <si>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</si>
  <si>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</si>
  <si>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</si>
  <si>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</si>
  <si>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</si>
  <si>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</si>
  <si>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</si>
  <si>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</si>
  <si>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</si>
  <si>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</si>
  <si>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</si>
  <si>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</si>
  <si>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</si>
  <si>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</si>
  <si>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</si>
  <si>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</si>
  <si>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</si>
  <si>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</si>
  <si>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</si>
  <si>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</si>
  <si>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</si>
  <si>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</si>
  <si>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</si>
  <si>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</si>
  <si>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</si>
  <si>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</si>
  <si>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</si>
  <si>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</si>
  <si>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</si>
  <si>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</si>
  <si>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</si>
  <si>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</si>
  <si>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</si>
  <si>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</si>
  <si>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</si>
  <si>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</si>
  <si>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</si>
  <si>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</si>
  <si>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</si>
  <si>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</si>
  <si>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</si>
  <si>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</si>
  <si>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</si>
  <si>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</si>
  <si>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</si>
  <si>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</si>
  <si>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</si>
  <si>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</si>
  <si>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</si>
  <si>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</si>
  <si>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</si>
  <si>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</si>
  <si>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</si>
  <si>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</si>
  <si>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</si>
  <si>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</si>
  <si>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</si>
  <si>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</si>
  <si>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</si>
  <si>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</si>
  <si>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</si>
  <si>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</si>
  <si>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</si>
  <si>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</si>
  <si>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</si>
  <si>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</si>
  <si>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</si>
  <si>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</si>
  <si>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</si>
  <si>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</si>
  <si>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</si>
  <si>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</si>
  <si>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</si>
  <si>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</si>
  <si>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</si>
  <si>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</si>
  <si>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</si>
  <si>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</si>
  <si>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</si>
  <si>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</si>
  <si>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</si>
  <si>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</si>
  <si>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</si>
  <si>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</si>
  <si>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</si>
  <si>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</si>
  <si>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</si>
  <si>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</si>
  <si>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</si>
  <si>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</si>
  <si>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</si>
  <si>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</si>
  <si>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</si>
  <si>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</si>
  <si>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</si>
  <si>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</si>
  <si>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</si>
  <si>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</si>
  <si>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</si>
  <si>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</si>
  <si>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</si>
  <si>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</si>
  <si>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</si>
  <si>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</si>
  <si>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</si>
  <si>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</si>
  <si>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</si>
  <si>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</si>
  <si>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</si>
  <si>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</si>
  <si>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</si>
  <si>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</si>
  <si>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</si>
  <si>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</si>
  <si>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</si>
  <si>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</si>
  <si>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</si>
  <si>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</si>
  <si>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</si>
  <si>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</si>
  <si>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</si>
  <si>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</si>
  <si>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</si>
  <si>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</si>
  <si>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</si>
  <si>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</si>
  <si>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</si>
  <si>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</si>
  <si>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</si>
  <si>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</si>
  <si>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</si>
  <si>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</si>
  <si>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</si>
  <si>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</si>
  <si>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</si>
  <si>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</si>
  <si>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</si>
  <si>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</si>
  <si>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</si>
  <si>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</si>
  <si>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</si>
  <si>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</si>
  <si>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</si>
  <si>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</si>
  <si>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</si>
  <si>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</si>
  <si>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</si>
  <si>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</si>
  <si>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</si>
  <si>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</si>
  <si>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</si>
  <si>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</si>
  <si>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</si>
  <si>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</si>
  <si>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</si>
  <si>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</si>
  <si>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</si>
  <si>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</si>
  <si>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</si>
  <si>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</si>
  <si>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</si>
  <si>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</si>
  <si>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</si>
  <si>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</si>
  <si>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</si>
  <si>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</si>
  <si>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</si>
  <si>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</si>
  <si>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</si>
  <si>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</si>
  <si>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</si>
  <si>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</si>
  <si>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</si>
  <si>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</si>
  <si>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</si>
  <si>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</si>
  <si>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</si>
  <si>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</si>
  <si>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</si>
  <si>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</si>
  <si>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</si>
  <si>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</si>
  <si>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</si>
  <si>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</si>
  <si>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</si>
  <si>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</si>
  <si>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</si>
  <si>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</si>
  <si>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</si>
  <si>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</si>
  <si>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</si>
  <si>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</si>
  <si>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</si>
  <si>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</si>
  <si>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</si>
  <si>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</si>
  <si>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</si>
  <si>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</si>
  <si>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</si>
  <si>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</si>
  <si>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</si>
  <si>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</si>
  <si>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</si>
  <si>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</si>
  <si>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</si>
  <si>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</si>
  <si>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</si>
  <si>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</si>
  <si>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</si>
  <si>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</si>
  <si>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</si>
  <si>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</si>
  <si>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</si>
  <si>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</si>
  <si>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</si>
  <si>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</si>
  <si>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Gallegos  Ramirez  Jose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</si>
  <si>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</si>
  <si>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</si>
  <si>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</si>
  <si>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</si>
  <si>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</si>
  <si>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</si>
  <si>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</si>
  <si>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</si>
  <si>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</si>
  <si>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</si>
  <si>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</si>
  <si>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</si>
  <si>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</si>
  <si>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</si>
  <si>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</si>
  <si>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</si>
  <si>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</si>
  <si>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</si>
  <si>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</si>
  <si>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</si>
  <si>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</si>
  <si>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</si>
  <si>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</si>
  <si>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</si>
  <si>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</si>
  <si>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</si>
  <si>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</si>
  <si>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</si>
  <si>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</si>
  <si>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</si>
  <si>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</si>
  <si>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</si>
  <si>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</si>
  <si>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</si>
  <si>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</si>
  <si>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</si>
  <si>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</si>
  <si>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</si>
  <si>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</si>
  <si>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</si>
  <si>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</si>
  <si>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</si>
  <si>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</si>
  <si>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</si>
  <si>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</si>
  <si>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</si>
  <si>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</si>
  <si>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</si>
  <si>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</si>
  <si>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</si>
  <si>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</si>
  <si>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</si>
  <si>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</si>
  <si>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</si>
  <si>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</si>
  <si>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</si>
  <si>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</si>
  <si>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</si>
  <si>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</si>
  <si>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</si>
  <si>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</si>
  <si>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</si>
  <si>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</si>
  <si>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</si>
  <si>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</si>
  <si>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</si>
  <si>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</si>
  <si>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</si>
  <si>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</si>
  <si>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</si>
  <si>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</si>
  <si>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</si>
  <si>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</si>
  <si>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</si>
  <si>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</si>
  <si>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</si>
  <si>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</si>
  <si>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</si>
  <si>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</si>
  <si>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</si>
  <si>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</si>
  <si>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</si>
  <si>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</si>
  <si>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</si>
  <si>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</si>
  <si>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</si>
  <si>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</si>
  <si>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</si>
  <si>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</si>
  <si>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</si>
  <si>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</si>
  <si>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</si>
  <si>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</si>
  <si>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</si>
  <si>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</si>
  <si>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</si>
  <si>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</si>
  <si>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</si>
  <si>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</si>
  <si>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</si>
  <si>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</si>
  <si>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</si>
  <si>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</si>
  <si>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</si>
  <si>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</si>
  <si>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</si>
  <si>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</si>
  <si>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</si>
  <si>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</si>
  <si>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</si>
  <si>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</si>
  <si>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</si>
  <si>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</si>
  <si>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</si>
  <si>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</si>
  <si>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</si>
  <si>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</si>
  <si>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</si>
  <si>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</si>
  <si>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</si>
  <si>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</si>
  <si>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</si>
  <si>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</si>
  <si>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</si>
  <si>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</si>
  <si>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</si>
  <si>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</si>
  <si>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</si>
  <si>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</si>
  <si>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</si>
  <si>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</si>
  <si>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</si>
  <si>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</si>
  <si>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</si>
  <si>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</si>
  <si>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</si>
  <si>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</si>
  <si>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</si>
  <si>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</si>
  <si>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</si>
  <si>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</si>
  <si>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</si>
  <si>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</si>
  <si>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</si>
  <si>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</si>
  <si>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</si>
  <si>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</si>
  <si>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</si>
  <si>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</si>
  <si>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</si>
  <si>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</si>
  <si>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</si>
  <si>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</si>
  <si>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</si>
  <si>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</si>
  <si>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</si>
  <si>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</si>
  <si>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</si>
  <si>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</si>
  <si>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</si>
  <si>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</si>
  <si>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</si>
  <si>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</si>
  <si>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</si>
  <si>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</si>
  <si>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</si>
  <si>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</si>
  <si>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</si>
  <si>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</si>
  <si>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</si>
  <si>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</si>
  <si>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</si>
  <si>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</si>
  <si>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</si>
  <si>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</si>
  <si>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</si>
  <si>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</si>
  <si>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</si>
  <si>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</si>
  <si>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</si>
  <si>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</si>
  <si>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</si>
  <si>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</si>
  <si>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</si>
  <si>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</si>
  <si>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</si>
  <si>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011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</si>
  <si>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</si>
  <si>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</si>
  <si>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</si>
  <si>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</si>
  <si>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</si>
  <si>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</si>
  <si>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</si>
  <si>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</si>
  <si>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</si>
  <si>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Subsidio al Empleo (sp)</t>
  </si>
  <si>
    <t>I.S.R. (sp)</t>
  </si>
  <si>
    <t>I.M.S.S.</t>
  </si>
  <si>
    <t>Préstamo Infonavit</t>
  </si>
  <si>
    <t>Préstamo FONACOT</t>
  </si>
  <si>
    <t>Ajuste al neto</t>
  </si>
  <si>
    <t>Pension Alimenticia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</si>
  <si>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</si>
  <si>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</si>
  <si>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</si>
  <si>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</si>
  <si>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</si>
  <si>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</si>
  <si>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 xml:space="preserve">  -----------------------</t>
  </si>
  <si>
    <t xml:space="preserve">  =============</t>
  </si>
  <si>
    <t>Total Gral.</t>
  </si>
  <si>
    <t>Soto Perez Oscar JESUS</t>
  </si>
  <si>
    <t>Fonseca GUillen Jose Felipe</t>
  </si>
  <si>
    <t>Cuota sindical</t>
  </si>
  <si>
    <t>ASIMILADOS PAGO</t>
  </si>
  <si>
    <t>NOTA: SE REALIZARAN DOS DEPOSITOS Y FACURAS</t>
  </si>
  <si>
    <t>FACTURA 1</t>
  </si>
  <si>
    <t>FACTURA 2</t>
  </si>
  <si>
    <t>COMISIONES</t>
  </si>
  <si>
    <t>SGV Y SGMM</t>
  </si>
  <si>
    <t>2% NOMINA</t>
  </si>
  <si>
    <t>7.5 % COMISIÓN</t>
  </si>
  <si>
    <t>FONDO DE AHORRFONDO DE AHORRO 4.9%</t>
  </si>
  <si>
    <t>SUBTOTAL</t>
  </si>
  <si>
    <t>IVA</t>
  </si>
  <si>
    <t>TOTAL</t>
  </si>
  <si>
    <t>COMIONES</t>
  </si>
  <si>
    <t>011 SINDICATO ASOCIACIÓN -- QRO MOTORS</t>
  </si>
  <si>
    <t>APOYO</t>
  </si>
  <si>
    <t>otros 2</t>
  </si>
  <si>
    <t>SUELDO SEMANAL $1,516 FAVOR DE PASAR SU SUELDO A SINDICATO Y DESCONTARLE EL 10%</t>
  </si>
  <si>
    <t>GUZMAN TREJO DIEGO ARTURO</t>
  </si>
  <si>
    <t>Gallegos Ramirez Jose</t>
  </si>
  <si>
    <t>Gallegos Romero Cristian</t>
  </si>
  <si>
    <t>Gutierrez Olvera Armando</t>
  </si>
  <si>
    <t>GTD17</t>
  </si>
  <si>
    <t>LOJ11</t>
  </si>
  <si>
    <t>0GN06</t>
  </si>
  <si>
    <t>Guzman Navarro Eduardo</t>
  </si>
  <si>
    <t>Fonseca Gillen Jose Felipe</t>
  </si>
  <si>
    <t>Licea Ortiz Juan Daniel</t>
  </si>
  <si>
    <t>VRJ19</t>
  </si>
  <si>
    <t>Vazquez Rangel Jose Eduardo</t>
  </si>
  <si>
    <t>ARIAS MONROY JOSE</t>
  </si>
  <si>
    <t>GAYTAN MARTINEZ RAUL</t>
  </si>
  <si>
    <t>ROMERO OLVERA MIGUEL ANGEL</t>
  </si>
  <si>
    <t>ROM28</t>
  </si>
  <si>
    <t>DOMINGUEZ GUDIÑO OMAR</t>
  </si>
  <si>
    <t>HERS960117TR7</t>
  </si>
  <si>
    <t>HERS960117HMNRND05</t>
  </si>
  <si>
    <t>HERNANDEZ SANCHEZ RODRIGO</t>
  </si>
  <si>
    <t>DGP07</t>
  </si>
  <si>
    <t>HSR02</t>
  </si>
  <si>
    <t>NAVARRO ARENAS ANDREA ARELI</t>
  </si>
  <si>
    <t>AOF15</t>
  </si>
  <si>
    <t>NAA16</t>
  </si>
  <si>
    <t>AGUAS OROZCO FRANCISCO JAVIER</t>
  </si>
  <si>
    <t>FAVOR DE PASAR SU SUELDO A SINDICATO $1667 Y DESCONTARLE EL 10%</t>
  </si>
  <si>
    <t>VARGAS GOMEZ RAUL ARMANDO</t>
  </si>
  <si>
    <t>CUENTA BANAMEX</t>
  </si>
  <si>
    <t>CTA BANAMEX 8258146 CLAVE 002680902882581467</t>
  </si>
  <si>
    <t>RUIZ VARGAS FRANCISCO DE JESUS</t>
  </si>
  <si>
    <t>Ingenieria Fiscal Laboral S.C.</t>
  </si>
  <si>
    <t>VGR22</t>
  </si>
  <si>
    <t>RVF25</t>
  </si>
  <si>
    <t>Valdez Martinez Martin</t>
  </si>
  <si>
    <t>NAVA RUBIO JAVIER</t>
  </si>
  <si>
    <t>PAEZ PAREDES ERICK JESUS</t>
  </si>
  <si>
    <t>Aguas Orozco Francisco Javier</t>
  </si>
  <si>
    <t>Hernandez Sanchez Rodrigo</t>
  </si>
  <si>
    <t>Navarro Arenas Andrea Areli</t>
  </si>
  <si>
    <t>Vasquez Chaves Liliana Andrea</t>
  </si>
  <si>
    <t>Vargas Gomez Raul Armando</t>
  </si>
  <si>
    <t>Dominguez Gudiño Omar</t>
  </si>
  <si>
    <t>Guzman Trejo Diego Arturo</t>
  </si>
  <si>
    <t>Romero Olvera Miguel Angel</t>
  </si>
  <si>
    <t>Ruiz Vargas Francisco De Jesus</t>
  </si>
  <si>
    <t>Fondo de ahorro</t>
  </si>
  <si>
    <t>NRJ12</t>
  </si>
  <si>
    <t>Nava Rubio Javier</t>
  </si>
  <si>
    <t>PPE08</t>
  </si>
  <si>
    <t>Paez Paredes Erick Jesus</t>
  </si>
  <si>
    <t>ALVIZAR ORGANISTA EDUARDO</t>
  </si>
  <si>
    <t>EN TRAMITE</t>
  </si>
  <si>
    <t>AVILEZ ARELLANO MARCOS</t>
  </si>
  <si>
    <t>TECNICO</t>
  </si>
  <si>
    <t>HERNANDEZ CASAS JUAN ROBERTO</t>
  </si>
  <si>
    <t>VAZQUEZ RANGEL JOSE EDUARDO</t>
  </si>
  <si>
    <t>AOA14</t>
  </si>
  <si>
    <t>Alvizar Organista Eduardo</t>
  </si>
  <si>
    <t>AAM14</t>
  </si>
  <si>
    <t>Avilez Arellano Marcos</t>
  </si>
  <si>
    <t>HCJ15</t>
  </si>
  <si>
    <t>Hernandez Casas Juan Roberto</t>
  </si>
  <si>
    <t>ASIMILADOS</t>
  </si>
  <si>
    <t>BAL1603023W9</t>
  </si>
  <si>
    <t>AGUILAR HERNANDEZ CARLA CECILIA</t>
  </si>
  <si>
    <t>Periodo Semana 1</t>
  </si>
  <si>
    <t>28/12/16 AL 03/01/17</t>
  </si>
  <si>
    <t>RAMIREZ MOYA NESTOR</t>
  </si>
  <si>
    <t>NUEVO INGRESO 26/12/2016 PAGAR 9 DIAS. SUELDO SEMANAL $1026.69</t>
  </si>
  <si>
    <t>DIAZ LEON HECTOR</t>
  </si>
  <si>
    <t>NUEVO INGRESO 30/12/2016 PAGAR 5 DIAS.SUELDO SEMANAL $1200</t>
  </si>
  <si>
    <t>Periodo 1 Semanal del 28/12/16 AL 03/01/17</t>
  </si>
  <si>
    <t>AHC21</t>
  </si>
  <si>
    <t>RMN26</t>
  </si>
  <si>
    <t>DLH30</t>
  </si>
  <si>
    <t>Deduccion general</t>
  </si>
  <si>
    <t>Aguilar Hernandez Carla Cecilia</t>
  </si>
  <si>
    <t>Diaz Leon Hector</t>
  </si>
  <si>
    <t>Ramirez Moya Nestor</t>
  </si>
  <si>
    <t>PERSONAL NOMINA  SINDICATO</t>
  </si>
  <si>
    <t>DESCUENTO UNIFORMES</t>
  </si>
  <si>
    <t>NOMBRE</t>
  </si>
  <si>
    <t>CODIGO</t>
  </si>
  <si>
    <t>CUENTA CLAVE</t>
  </si>
  <si>
    <t>CTA</t>
  </si>
  <si>
    <t>BANCO</t>
  </si>
  <si>
    <t>SAUL</t>
  </si>
  <si>
    <t>Ruiz Vargas Francisco De Jesús</t>
  </si>
  <si>
    <t>2876</t>
  </si>
  <si>
    <t>012680015007169525</t>
  </si>
  <si>
    <t>BANCOMER</t>
  </si>
  <si>
    <t>1928</t>
  </si>
  <si>
    <t>012680028895141043</t>
  </si>
  <si>
    <t>2889514104</t>
  </si>
  <si>
    <t>1924</t>
  </si>
  <si>
    <t>012680028484782363</t>
  </si>
  <si>
    <t>2848478236</t>
  </si>
  <si>
    <t>1902</t>
  </si>
  <si>
    <t>012680026485143563</t>
  </si>
  <si>
    <t>2648514356</t>
  </si>
  <si>
    <t>1954</t>
  </si>
  <si>
    <t>012680029152755391</t>
  </si>
  <si>
    <t>2915275539</t>
  </si>
  <si>
    <t>1957</t>
  </si>
  <si>
    <t>012680029591619454</t>
  </si>
  <si>
    <t>2959161945</t>
  </si>
  <si>
    <t>1931</t>
  </si>
  <si>
    <t>012680028964551823</t>
  </si>
  <si>
    <t>2896455182</t>
  </si>
  <si>
    <t>1925</t>
  </si>
  <si>
    <t>012680028542214948</t>
  </si>
  <si>
    <t>2854221494</t>
  </si>
  <si>
    <t>1904</t>
  </si>
  <si>
    <t>012680026485143644</t>
  </si>
  <si>
    <t>2648514364</t>
  </si>
  <si>
    <t>1948</t>
  </si>
  <si>
    <t>012680029355823347</t>
  </si>
  <si>
    <t>2935582334</t>
  </si>
  <si>
    <t>1961</t>
  </si>
  <si>
    <t>012680011664212534</t>
  </si>
  <si>
    <t>1166421253</t>
  </si>
  <si>
    <t>1938</t>
  </si>
  <si>
    <t>012680014150433523</t>
  </si>
  <si>
    <t>1415043352</t>
  </si>
  <si>
    <t>1965</t>
  </si>
  <si>
    <t>012680029196858393</t>
  </si>
  <si>
    <t>2919685839</t>
  </si>
  <si>
    <t>1884</t>
  </si>
  <si>
    <t>012680029289802337</t>
  </si>
  <si>
    <t>2928980233</t>
  </si>
  <si>
    <t>1987</t>
  </si>
  <si>
    <t>012680027234619043</t>
  </si>
  <si>
    <t>2723461904</t>
  </si>
  <si>
    <t>1986</t>
  </si>
  <si>
    <t>012180028512549952</t>
  </si>
  <si>
    <t>2851254995</t>
  </si>
  <si>
    <t>1985</t>
  </si>
  <si>
    <t>012680011439468788</t>
  </si>
  <si>
    <t>1143946878</t>
  </si>
  <si>
    <t>1958</t>
  </si>
  <si>
    <t>012680028616741295</t>
  </si>
  <si>
    <t>2861674129</t>
  </si>
  <si>
    <t>1974</t>
  </si>
  <si>
    <t>012680011716467538</t>
  </si>
  <si>
    <t>1171646753</t>
  </si>
  <si>
    <t>2620</t>
  </si>
  <si>
    <t>012680028711326447</t>
  </si>
  <si>
    <t>1969</t>
  </si>
  <si>
    <t>012680011166184995</t>
  </si>
  <si>
    <t>1116618499</t>
  </si>
  <si>
    <t>1939</t>
  </si>
  <si>
    <t>012680029874133275</t>
  </si>
  <si>
    <t>2987413327</t>
  </si>
  <si>
    <t>1890</t>
  </si>
  <si>
    <t>012680029462094409</t>
  </si>
  <si>
    <t>2946209440</t>
  </si>
  <si>
    <t>1907</t>
  </si>
  <si>
    <t>012680029708888939</t>
  </si>
  <si>
    <t>2970888893</t>
  </si>
  <si>
    <t>1908</t>
  </si>
  <si>
    <t>012680026599739740</t>
  </si>
  <si>
    <t>2659973974</t>
  </si>
  <si>
    <t>1945</t>
  </si>
  <si>
    <t>012680028937081870</t>
  </si>
  <si>
    <t>2893708187</t>
  </si>
  <si>
    <t>1937</t>
  </si>
  <si>
    <t>012680027144745625</t>
  </si>
  <si>
    <t>2714474562</t>
  </si>
  <si>
    <t>2645</t>
  </si>
  <si>
    <t>0419344494</t>
  </si>
  <si>
    <t>BANORTE</t>
  </si>
  <si>
    <t>1977</t>
  </si>
  <si>
    <t>012685029607104748</t>
  </si>
  <si>
    <t>2960710474</t>
  </si>
  <si>
    <t>1959</t>
  </si>
  <si>
    <t>012680029591191671</t>
  </si>
  <si>
    <t>2959119167</t>
  </si>
  <si>
    <t>1912</t>
  </si>
  <si>
    <t>012680027585943688</t>
  </si>
  <si>
    <t>2758594368</t>
  </si>
  <si>
    <t>1913</t>
  </si>
  <si>
    <t>012680026503467480</t>
  </si>
  <si>
    <t>2650346748</t>
  </si>
  <si>
    <t>1955</t>
  </si>
  <si>
    <t>012680029670936320</t>
  </si>
  <si>
    <t>2967093632</t>
  </si>
  <si>
    <t>1883</t>
  </si>
  <si>
    <t>012680029188736070</t>
  </si>
  <si>
    <t>2918873607</t>
  </si>
  <si>
    <t>2832</t>
  </si>
  <si>
    <t>012680011280314366</t>
  </si>
  <si>
    <t>2877</t>
  </si>
  <si>
    <t>012680027780344273</t>
  </si>
  <si>
    <t>1979</t>
  </si>
  <si>
    <t>012680028361265107</t>
  </si>
  <si>
    <t>2836126510</t>
  </si>
  <si>
    <t>1944</t>
  </si>
  <si>
    <t>012680028597042136</t>
  </si>
  <si>
    <t>2859704213</t>
  </si>
  <si>
    <t>1970</t>
  </si>
  <si>
    <t>012680029288601063</t>
  </si>
  <si>
    <t>2928860106</t>
  </si>
  <si>
    <t>0062</t>
  </si>
  <si>
    <t>012680029496788671</t>
  </si>
  <si>
    <t>2949678867</t>
  </si>
  <si>
    <t>1936</t>
  </si>
  <si>
    <t>012680029527086048</t>
  </si>
  <si>
    <t>2952708604</t>
  </si>
  <si>
    <t>1956</t>
  </si>
  <si>
    <t>012680029953187773</t>
  </si>
  <si>
    <t>2995318777</t>
  </si>
  <si>
    <t>1947</t>
  </si>
  <si>
    <t>012680029475201904</t>
  </si>
  <si>
    <t>2506</t>
  </si>
  <si>
    <t>012680011285321176</t>
  </si>
  <si>
    <t>1929</t>
  </si>
  <si>
    <t>012680028895111646</t>
  </si>
  <si>
    <t>2889511164</t>
  </si>
  <si>
    <t>1916</t>
  </si>
  <si>
    <t>012680029401596706</t>
  </si>
  <si>
    <t>2940159670</t>
  </si>
  <si>
    <t>1940</t>
  </si>
  <si>
    <t>012680029651068505</t>
  </si>
  <si>
    <t>2965106850</t>
  </si>
  <si>
    <t>1950</t>
  </si>
  <si>
    <t>012680029328793954</t>
  </si>
  <si>
    <t>2932879395</t>
  </si>
  <si>
    <t>1962</t>
  </si>
  <si>
    <t>012680011440078086</t>
  </si>
  <si>
    <t>1144007808</t>
  </si>
  <si>
    <t>1975</t>
  </si>
  <si>
    <t>012680026719035787</t>
  </si>
  <si>
    <t>2671903578</t>
  </si>
  <si>
    <t>1943</t>
  </si>
  <si>
    <t>012680029506124219</t>
  </si>
  <si>
    <t>2950612421</t>
  </si>
  <si>
    <t>1935</t>
  </si>
  <si>
    <t>012680014446653761</t>
  </si>
  <si>
    <t>1444665376</t>
  </si>
  <si>
    <t>1971</t>
  </si>
  <si>
    <t>012680011796750786</t>
  </si>
  <si>
    <t>1179675078</t>
  </si>
  <si>
    <t>1982</t>
  </si>
  <si>
    <t>012680029835589088</t>
  </si>
  <si>
    <t>2983558908</t>
  </si>
  <si>
    <t>1988</t>
  </si>
  <si>
    <t>012680028565624340</t>
  </si>
  <si>
    <t>2856562434</t>
  </si>
  <si>
    <t>1900</t>
  </si>
  <si>
    <t>012680029290470266</t>
  </si>
  <si>
    <t>2929047026</t>
  </si>
  <si>
    <t>1901</t>
  </si>
  <si>
    <t>012680029584676255</t>
  </si>
  <si>
    <t>2958467625</t>
  </si>
  <si>
    <t>1923</t>
  </si>
  <si>
    <t>012680028384642781</t>
  </si>
  <si>
    <t>2838464278</t>
  </si>
  <si>
    <t>1903</t>
  </si>
  <si>
    <t>012680026958903492</t>
  </si>
  <si>
    <t>2695890349</t>
  </si>
  <si>
    <t>1941</t>
  </si>
  <si>
    <t>012680026167901353</t>
  </si>
  <si>
    <t>2616790135</t>
  </si>
  <si>
    <t>1949</t>
  </si>
  <si>
    <t>012680029236270983</t>
  </si>
  <si>
    <t>2923627098</t>
  </si>
  <si>
    <t>1905</t>
  </si>
  <si>
    <t>012680027595880278</t>
  </si>
  <si>
    <t>2759588027</t>
  </si>
  <si>
    <t>1906</t>
  </si>
  <si>
    <t>012680027176506201</t>
  </si>
  <si>
    <t>2717650620</t>
  </si>
  <si>
    <t>2872</t>
  </si>
  <si>
    <t>012685029541414316</t>
  </si>
  <si>
    <t>1983</t>
  </si>
  <si>
    <t>012680012587286581</t>
  </si>
  <si>
    <t>1258728658</t>
  </si>
  <si>
    <t>1946</t>
  </si>
  <si>
    <t>012680029473756383</t>
  </si>
  <si>
    <t>2947375638</t>
  </si>
  <si>
    <t>2873</t>
  </si>
  <si>
    <t>012680011269290443</t>
  </si>
  <si>
    <t>1927</t>
  </si>
  <si>
    <t>012680028789310113</t>
  </si>
  <si>
    <t>2878931011</t>
  </si>
  <si>
    <t>1909</t>
  </si>
  <si>
    <t>012680029489107311</t>
  </si>
  <si>
    <t>2948910731</t>
  </si>
  <si>
    <t>1910</t>
  </si>
  <si>
    <t>012680026958902338</t>
  </si>
  <si>
    <t>2695890233</t>
  </si>
  <si>
    <t>1911</t>
  </si>
  <si>
    <t>012680029194439248</t>
  </si>
  <si>
    <t>2919443924</t>
  </si>
  <si>
    <t>1967</t>
  </si>
  <si>
    <t>012680012935028993</t>
  </si>
  <si>
    <t>1293502899</t>
  </si>
  <si>
    <t>1966</t>
  </si>
  <si>
    <t>012700026311330126</t>
  </si>
  <si>
    <t>2631133012</t>
  </si>
  <si>
    <t>1942</t>
  </si>
  <si>
    <t>012680026167899517</t>
  </si>
  <si>
    <t>2616789951</t>
  </si>
  <si>
    <t>1934</t>
  </si>
  <si>
    <t>012680014381103017</t>
  </si>
  <si>
    <t>1438110301</t>
  </si>
  <si>
    <t>1914</t>
  </si>
  <si>
    <t>012680026958902684</t>
  </si>
  <si>
    <t>2695890268</t>
  </si>
  <si>
    <t>1926</t>
  </si>
  <si>
    <t>012680028809953719</t>
  </si>
  <si>
    <t>2880995371</t>
  </si>
  <si>
    <t>1932</t>
  </si>
  <si>
    <t>012680028984140418</t>
  </si>
  <si>
    <t>2898414041</t>
  </si>
  <si>
    <t>1960</t>
  </si>
  <si>
    <t>012680011330937004</t>
  </si>
  <si>
    <t>1133093700</t>
  </si>
  <si>
    <t>1915</t>
  </si>
  <si>
    <t>012680027541850485</t>
  </si>
  <si>
    <t>2754185048</t>
  </si>
  <si>
    <t>2865</t>
  </si>
  <si>
    <t>002680902882581467</t>
  </si>
  <si>
    <t>BANAMEX</t>
  </si>
  <si>
    <t>1990</t>
  </si>
  <si>
    <t>012680011333400318</t>
  </si>
  <si>
    <t>1133340031</t>
  </si>
  <si>
    <t>1921</t>
  </si>
  <si>
    <t>012680028374337514</t>
  </si>
  <si>
    <t>2837433751</t>
  </si>
  <si>
    <t>1917</t>
  </si>
  <si>
    <t>012680027657533418</t>
  </si>
  <si>
    <t>2765753341</t>
  </si>
  <si>
    <t>1920</t>
  </si>
  <si>
    <t>012680029960939066</t>
  </si>
  <si>
    <t>2996093906</t>
  </si>
  <si>
    <t>2631</t>
  </si>
  <si>
    <t>012680011213687617</t>
  </si>
  <si>
    <t>1984</t>
  </si>
  <si>
    <t>012680012587287713</t>
  </si>
  <si>
    <t>1258728771</t>
  </si>
  <si>
    <t>1953</t>
  </si>
  <si>
    <t>012680028360872135</t>
  </si>
  <si>
    <t>2836087213</t>
  </si>
  <si>
    <t>1919</t>
  </si>
  <si>
    <t>012680029517326417</t>
  </si>
  <si>
    <t>2951732641</t>
  </si>
  <si>
    <t>fondo ahorro</t>
  </si>
  <si>
    <t>cuota sindical</t>
  </si>
  <si>
    <t>nomina</t>
  </si>
  <si>
    <t>Periodo 1 al 1 Semanal del 28/12/2016 al 03/01/2017</t>
  </si>
  <si>
    <t>Reg Pat IMSS: Z3422423106</t>
  </si>
  <si>
    <t>Periodo Semanal-1 del 2016-12-28 al 2017-01-03</t>
  </si>
  <si>
    <t>Codigo</t>
  </si>
  <si>
    <t>Cuenta</t>
  </si>
  <si>
    <t>Metodo de pago</t>
  </si>
  <si>
    <t>Importe</t>
  </si>
  <si>
    <t>28 Tarjeta de Débito</t>
  </si>
  <si>
    <t>Total Tarjeta de Débito</t>
  </si>
  <si>
    <t>Total de movimientos 93</t>
  </si>
  <si>
    <t xml:space="preserve">BANORTE </t>
  </si>
  <si>
    <t>03 Transferencia electrónica de fondos</t>
  </si>
  <si>
    <t>Total Transferencia electrónica de fondos</t>
  </si>
  <si>
    <t>Total de movimientos 1</t>
  </si>
  <si>
    <t xml:space="preserve">01 Efectivo </t>
  </si>
  <si>
    <t>Efectivo</t>
  </si>
  <si>
    <t>Total de movimientos 8</t>
  </si>
  <si>
    <t>Total Efectivo</t>
  </si>
  <si>
    <t>Total de movimientos 102</t>
  </si>
  <si>
    <t>banamex</t>
  </si>
  <si>
    <t>bancomer</t>
  </si>
  <si>
    <t>tiene cuenta bancomer</t>
  </si>
  <si>
    <t>baja</t>
  </si>
  <si>
    <t>pension</t>
  </si>
  <si>
    <t>otros descuentos</t>
  </si>
  <si>
    <t>Dcto pago Indeb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</si>
  <si>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</si>
  <si>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</si>
  <si>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</si>
  <si>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</si>
  <si>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</si>
  <si>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</si>
  <si>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</si>
  <si>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</si>
  <si>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</si>
  <si>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</si>
  <si>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</si>
  <si>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SEMANAL 1</t>
  </si>
  <si>
    <t>27/12/2016 AL 03/01/2017</t>
  </si>
</sst>
</file>

<file path=xl/styles.xml><?xml version="1.0" encoding="utf-8"?>
<styleSheet xmlns="http://schemas.openxmlformats.org/spreadsheetml/2006/main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9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9"/>
      <color rgb="FFFF99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Calibri  "/>
    </font>
    <font>
      <b/>
      <sz val="11"/>
      <color rgb="FF0000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584">
    <xf numFmtId="0" fontId="0" fillId="0" borderId="0"/>
    <xf numFmtId="0" fontId="29" fillId="0" borderId="0"/>
    <xf numFmtId="43" fontId="27" fillId="0" borderId="0" applyFill="0" applyBorder="0" applyAlignment="0" applyProtection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43" fontId="27" fillId="0" borderId="0" applyFill="0" applyBorder="0" applyAlignment="0" applyProtection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7" fillId="0" borderId="0"/>
    <xf numFmtId="43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67" fontId="29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0" fillId="0" borderId="0"/>
    <xf numFmtId="2" fontId="58" fillId="0" borderId="0">
      <alignment horizont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0" fillId="0" borderId="0"/>
    <xf numFmtId="0" fontId="27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  <xf numFmtId="168" fontId="60" fillId="0" borderId="0" applyFont="0" applyFill="0" applyBorder="0" applyAlignment="0" applyProtection="0"/>
    <xf numFmtId="43" fontId="27" fillId="0" borderId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ill="0" applyBorder="0" applyAlignment="0" applyProtection="0"/>
    <xf numFmtId="43" fontId="27" fillId="0" borderId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2" fontId="58" fillId="0" borderId="0">
      <alignment horizontal="center"/>
    </xf>
    <xf numFmtId="2" fontId="58" fillId="0" borderId="0">
      <alignment horizontal="center"/>
    </xf>
    <xf numFmtId="0" fontId="27" fillId="0" borderId="0"/>
    <xf numFmtId="0" fontId="27" fillId="0" borderId="0"/>
    <xf numFmtId="2" fontId="58" fillId="0" borderId="0">
      <alignment horizontal="center"/>
    </xf>
    <xf numFmtId="0" fontId="27" fillId="0" borderId="0"/>
    <xf numFmtId="0" fontId="27" fillId="0" borderId="0"/>
    <xf numFmtId="0" fontId="27" fillId="0" borderId="0"/>
    <xf numFmtId="0" fontId="20" fillId="0" borderId="0"/>
    <xf numFmtId="2" fontId="58" fillId="0" borderId="0">
      <alignment horizontal="center"/>
    </xf>
    <xf numFmtId="0" fontId="2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20" fillId="0" borderId="0"/>
    <xf numFmtId="0" fontId="60" fillId="0" borderId="0"/>
    <xf numFmtId="0" fontId="20" fillId="0" borderId="0"/>
    <xf numFmtId="0" fontId="60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20" fillId="0" borderId="0"/>
    <xf numFmtId="0" fontId="6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0" fontId="20" fillId="0" borderId="0"/>
    <xf numFmtId="0" fontId="2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20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0" fillId="0" borderId="0"/>
    <xf numFmtId="0" fontId="60" fillId="0" borderId="0"/>
    <xf numFmtId="0" fontId="60" fillId="0" borderId="0"/>
    <xf numFmtId="0" fontId="20" fillId="0" borderId="0"/>
    <xf numFmtId="0" fontId="60" fillId="0" borderId="0"/>
    <xf numFmtId="0" fontId="20" fillId="0" borderId="0"/>
    <xf numFmtId="0" fontId="6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20" fillId="0" borderId="0"/>
    <xf numFmtId="0" fontId="6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0" fontId="2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0" fillId="0" borderId="0"/>
    <xf numFmtId="0" fontId="60" fillId="0" borderId="0"/>
    <xf numFmtId="0" fontId="60" fillId="0" borderId="0"/>
    <xf numFmtId="0" fontId="20" fillId="0" borderId="0"/>
    <xf numFmtId="2" fontId="58" fillId="0" borderId="0">
      <alignment horizontal="center"/>
    </xf>
    <xf numFmtId="0" fontId="20" fillId="0" borderId="0"/>
    <xf numFmtId="2" fontId="58" fillId="0" borderId="0">
      <alignment horizontal="center"/>
    </xf>
    <xf numFmtId="0" fontId="60" fillId="0" borderId="0"/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7" fillId="0" borderId="0"/>
    <xf numFmtId="2" fontId="58" fillId="0" borderId="0">
      <alignment horizontal="center"/>
    </xf>
    <xf numFmtId="0" fontId="27" fillId="0" borderId="0"/>
    <xf numFmtId="0" fontId="27" fillId="0" borderId="0"/>
    <xf numFmtId="0" fontId="27" fillId="0" borderId="0"/>
    <xf numFmtId="2" fontId="58" fillId="0" borderId="0">
      <alignment horizontal="center"/>
    </xf>
    <xf numFmtId="0" fontId="27" fillId="0" borderId="0"/>
    <xf numFmtId="0" fontId="27" fillId="0" borderId="0"/>
    <xf numFmtId="0" fontId="27" fillId="0" borderId="0"/>
    <xf numFmtId="0" fontId="27" fillId="0" borderId="0"/>
    <xf numFmtId="2" fontId="58" fillId="0" borderId="0">
      <alignment horizontal="center"/>
    </xf>
    <xf numFmtId="0" fontId="27" fillId="0" borderId="0"/>
    <xf numFmtId="0" fontId="27" fillId="0" borderId="0"/>
    <xf numFmtId="0" fontId="27" fillId="0" borderId="0"/>
    <xf numFmtId="0" fontId="27" fillId="0" borderId="0"/>
    <xf numFmtId="2" fontId="58" fillId="0" borderId="0">
      <alignment horizontal="center"/>
    </xf>
    <xf numFmtId="0" fontId="27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7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7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7" fillId="0" borderId="0"/>
    <xf numFmtId="2" fontId="58" fillId="0" borderId="0">
      <alignment horizontal="center"/>
    </xf>
    <xf numFmtId="2" fontId="58" fillId="0" borderId="0">
      <alignment horizontal="center"/>
    </xf>
    <xf numFmtId="0" fontId="27" fillId="0" borderId="0"/>
    <xf numFmtId="0" fontId="27" fillId="0" borderId="0"/>
    <xf numFmtId="0" fontId="27" fillId="0" borderId="0"/>
    <xf numFmtId="0" fontId="27" fillId="0" borderId="0"/>
    <xf numFmtId="2" fontId="58" fillId="0" borderId="0">
      <alignment horizontal="center"/>
    </xf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43" fontId="27" fillId="0" borderId="0" applyFill="0" applyBorder="0" applyAlignment="0" applyProtection="0"/>
    <xf numFmtId="0" fontId="60" fillId="0" borderId="0"/>
    <xf numFmtId="0" fontId="6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0" fontId="20" fillId="0" borderId="0"/>
    <xf numFmtId="44" fontId="27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" fontId="58" fillId="0" borderId="0">
      <alignment horizontal="center"/>
    </xf>
    <xf numFmtId="0" fontId="27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2" fontId="58" fillId="0" borderId="0">
      <alignment horizontal="center"/>
    </xf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2" fontId="58" fillId="0" borderId="0">
      <alignment horizontal="center"/>
    </xf>
    <xf numFmtId="0" fontId="20" fillId="0" borderId="0"/>
    <xf numFmtId="2" fontId="58" fillId="0" borderId="0">
      <alignment horizontal="center"/>
    </xf>
    <xf numFmtId="2" fontId="58" fillId="0" borderId="0">
      <alignment horizontal="center"/>
    </xf>
    <xf numFmtId="0" fontId="27" fillId="0" borderId="0"/>
    <xf numFmtId="2" fontId="58" fillId="0" borderId="0">
      <alignment horizontal="center"/>
    </xf>
    <xf numFmtId="2" fontId="58" fillId="0" borderId="0">
      <alignment horizontal="center"/>
    </xf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2" fontId="58" fillId="0" borderId="0">
      <alignment horizontal="center"/>
    </xf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27" fillId="0" borderId="0"/>
    <xf numFmtId="43" fontId="27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27" fillId="0" borderId="0"/>
    <xf numFmtId="43" fontId="27" fillId="0" borderId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560">
    <xf numFmtId="0" fontId="0" fillId="0" borderId="0" xfId="0"/>
    <xf numFmtId="43" fontId="27" fillId="0" borderId="0" xfId="2"/>
    <xf numFmtId="0" fontId="31" fillId="0" borderId="0" xfId="3" applyFont="1" applyFill="1" applyAlignment="1" applyProtection="1">
      <alignment horizontal="left"/>
    </xf>
    <xf numFmtId="0" fontId="31" fillId="0" borderId="0" xfId="3" applyFont="1" applyFill="1" applyAlignment="1" applyProtection="1">
      <alignment horizontal="center"/>
    </xf>
    <xf numFmtId="43" fontId="32" fillId="0" borderId="0" xfId="2" applyFont="1" applyFill="1" applyAlignment="1" applyProtection="1">
      <alignment horizontal="center"/>
    </xf>
    <xf numFmtId="43" fontId="33" fillId="0" borderId="0" xfId="2" applyFont="1" applyFill="1" applyAlignment="1" applyProtection="1">
      <alignment horizontal="center"/>
    </xf>
    <xf numFmtId="0" fontId="32" fillId="0" borderId="0" xfId="0" applyFont="1" applyFill="1" applyProtection="1"/>
    <xf numFmtId="0" fontId="32" fillId="0" borderId="0" xfId="0" applyFont="1" applyProtection="1"/>
    <xf numFmtId="0" fontId="34" fillId="0" borderId="0" xfId="3" applyFont="1" applyFill="1" applyAlignment="1" applyProtection="1">
      <alignment horizontal="left"/>
    </xf>
    <xf numFmtId="0" fontId="34" fillId="0" borderId="0" xfId="3" applyFont="1" applyFill="1" applyAlignment="1" applyProtection="1">
      <alignment horizontal="center"/>
    </xf>
    <xf numFmtId="15" fontId="31" fillId="0" borderId="0" xfId="3" applyNumberFormat="1" applyFont="1" applyFill="1" applyAlignment="1" applyProtection="1">
      <alignment horizontal="left"/>
    </xf>
    <xf numFmtId="15" fontId="31" fillId="0" borderId="0" xfId="3" applyNumberFormat="1" applyFont="1" applyFill="1" applyAlignment="1" applyProtection="1">
      <alignment horizontal="center"/>
    </xf>
    <xf numFmtId="0" fontId="33" fillId="0" borderId="0" xfId="0" applyFont="1"/>
    <xf numFmtId="43" fontId="32" fillId="0" borderId="0" xfId="2" applyFont="1"/>
    <xf numFmtId="43" fontId="33" fillId="0" borderId="0" xfId="2" applyFont="1"/>
    <xf numFmtId="43" fontId="32" fillId="0" borderId="0" xfId="2" applyFont="1" applyFill="1"/>
    <xf numFmtId="0" fontId="33" fillId="0" borderId="0" xfId="0" applyFont="1" applyFill="1"/>
    <xf numFmtId="0" fontId="32" fillId="0" borderId="1" xfId="0" applyFont="1" applyBorder="1"/>
    <xf numFmtId="0" fontId="32" fillId="0" borderId="0" xfId="0" applyFont="1" applyFill="1"/>
    <xf numFmtId="0" fontId="32" fillId="0" borderId="0" xfId="0" applyFont="1"/>
    <xf numFmtId="0" fontId="35" fillId="0" borderId="0" xfId="0" applyFont="1"/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2" fillId="0" borderId="0" xfId="0" applyFont="1" applyBorder="1"/>
    <xf numFmtId="43" fontId="33" fillId="4" borderId="2" xfId="2" applyFont="1" applyFill="1" applyBorder="1" applyAlignment="1">
      <alignment horizontal="center" wrapText="1"/>
    </xf>
    <xf numFmtId="43" fontId="27" fillId="0" borderId="0" xfId="2" applyProtection="1"/>
    <xf numFmtId="43" fontId="27" fillId="0" borderId="0" xfId="2" applyFill="1"/>
    <xf numFmtId="43" fontId="33" fillId="4" borderId="1" xfId="2" applyFont="1" applyFill="1" applyBorder="1" applyAlignment="1">
      <alignment horizontal="center" wrapText="1"/>
    </xf>
    <xf numFmtId="43" fontId="33" fillId="4" borderId="8" xfId="2" applyFont="1" applyFill="1" applyBorder="1" applyAlignment="1">
      <alignment horizontal="center" wrapText="1"/>
    </xf>
    <xf numFmtId="0" fontId="33" fillId="0" borderId="6" xfId="0" applyFont="1" applyFill="1" applyBorder="1"/>
    <xf numFmtId="0" fontId="32" fillId="0" borderId="8" xfId="0" applyFont="1" applyFill="1" applyBorder="1"/>
    <xf numFmtId="43" fontId="32" fillId="0" borderId="8" xfId="2" applyFont="1" applyFill="1" applyBorder="1"/>
    <xf numFmtId="43" fontId="33" fillId="0" borderId="8" xfId="2" applyFont="1" applyFill="1" applyBorder="1"/>
    <xf numFmtId="0" fontId="32" fillId="0" borderId="7" xfId="0" applyFont="1" applyBorder="1"/>
    <xf numFmtId="43" fontId="32" fillId="0" borderId="7" xfId="2" applyFont="1" applyBorder="1"/>
    <xf numFmtId="43" fontId="33" fillId="2" borderId="7" xfId="2" applyFont="1" applyFill="1" applyBorder="1"/>
    <xf numFmtId="43" fontId="32" fillId="0" borderId="7" xfId="2" applyFont="1" applyFill="1" applyBorder="1" applyAlignment="1">
      <alignment horizontal="center"/>
    </xf>
    <xf numFmtId="43" fontId="27" fillId="0" borderId="7" xfId="2" applyFill="1" applyBorder="1"/>
    <xf numFmtId="0" fontId="32" fillId="0" borderId="7" xfId="0" applyFont="1" applyFill="1" applyBorder="1"/>
    <xf numFmtId="14" fontId="32" fillId="0" borderId="7" xfId="0" applyNumberFormat="1" applyFont="1" applyFill="1" applyBorder="1"/>
    <xf numFmtId="43" fontId="32" fillId="0" borderId="7" xfId="2" applyFont="1" applyFill="1" applyBorder="1"/>
    <xf numFmtId="0" fontId="33" fillId="0" borderId="7" xfId="0" applyFont="1" applyFill="1" applyBorder="1"/>
    <xf numFmtId="12" fontId="32" fillId="0" borderId="7" xfId="2" applyNumberFormat="1" applyFont="1" applyFill="1" applyBorder="1"/>
    <xf numFmtId="0" fontId="32" fillId="0" borderId="7" xfId="0" applyFont="1" applyFill="1" applyBorder="1" applyAlignment="1">
      <alignment horizontal="right"/>
    </xf>
    <xf numFmtId="43" fontId="32" fillId="0" borderId="8" xfId="2" applyFont="1" applyFill="1" applyBorder="1" applyAlignment="1">
      <alignment horizontal="center"/>
    </xf>
    <xf numFmtId="0" fontId="33" fillId="0" borderId="7" xfId="0" applyFont="1" applyBorder="1"/>
    <xf numFmtId="43" fontId="33" fillId="0" borderId="7" xfId="2" applyFont="1" applyBorder="1"/>
    <xf numFmtId="43" fontId="33" fillId="8" borderId="7" xfId="2" applyFont="1" applyFill="1" applyBorder="1"/>
    <xf numFmtId="43" fontId="27" fillId="0" borderId="7" xfId="2" applyBorder="1"/>
    <xf numFmtId="0" fontId="33" fillId="3" borderId="7" xfId="0" applyFont="1" applyFill="1" applyBorder="1" applyAlignment="1">
      <alignment horizontal="center"/>
    </xf>
    <xf numFmtId="0" fontId="0" fillId="0" borderId="7" xfId="0" applyFill="1" applyBorder="1"/>
    <xf numFmtId="43" fontId="32" fillId="6" borderId="7" xfId="2" applyFont="1" applyFill="1" applyBorder="1"/>
    <xf numFmtId="43" fontId="36" fillId="4" borderId="2" xfId="2" applyFont="1" applyFill="1" applyBorder="1" applyAlignment="1">
      <alignment horizontal="center" vertical="center" wrapText="1"/>
    </xf>
    <xf numFmtId="43" fontId="37" fillId="0" borderId="0" xfId="2" applyFont="1" applyProtection="1"/>
    <xf numFmtId="43" fontId="37" fillId="0" borderId="0" xfId="2" applyFont="1"/>
    <xf numFmtId="43" fontId="37" fillId="0" borderId="0" xfId="2" applyFont="1" applyFill="1"/>
    <xf numFmtId="43" fontId="37" fillId="0" borderId="7" xfId="2" applyFont="1" applyBorder="1"/>
    <xf numFmtId="0" fontId="38" fillId="0" borderId="7" xfId="0" applyFont="1" applyFill="1" applyBorder="1"/>
    <xf numFmtId="4" fontId="38" fillId="0" borderId="7" xfId="0" applyNumberFormat="1" applyFont="1" applyFill="1" applyBorder="1"/>
    <xf numFmtId="0" fontId="33" fillId="9" borderId="7" xfId="0" applyFont="1" applyFill="1" applyBorder="1"/>
    <xf numFmtId="43" fontId="30" fillId="0" borderId="7" xfId="2" applyFont="1" applyFill="1" applyBorder="1"/>
    <xf numFmtId="43" fontId="33" fillId="0" borderId="7" xfId="2" applyFont="1" applyFill="1" applyBorder="1"/>
    <xf numFmtId="43" fontId="39" fillId="0" borderId="7" xfId="2" applyFont="1" applyFill="1" applyBorder="1"/>
    <xf numFmtId="2" fontId="32" fillId="0" borderId="7" xfId="0" applyNumberFormat="1" applyFont="1" applyFill="1" applyBorder="1"/>
    <xf numFmtId="43" fontId="39" fillId="7" borderId="7" xfId="2" applyFont="1" applyFill="1" applyBorder="1"/>
    <xf numFmtId="0" fontId="0" fillId="0" borderId="0" xfId="0" applyFill="1"/>
    <xf numFmtId="14" fontId="39" fillId="0" borderId="7" xfId="0" applyNumberFormat="1" applyFont="1" applyFill="1" applyBorder="1"/>
    <xf numFmtId="164" fontId="39" fillId="0" borderId="7" xfId="0" applyNumberFormat="1" applyFont="1" applyFill="1" applyBorder="1"/>
    <xf numFmtId="0" fontId="39" fillId="0" borderId="7" xfId="0" applyFont="1" applyFill="1" applyBorder="1" applyAlignment="1">
      <alignment wrapText="1"/>
    </xf>
    <xf numFmtId="4" fontId="39" fillId="0" borderId="7" xfId="0" applyNumberFormat="1" applyFont="1" applyFill="1" applyBorder="1" applyAlignment="1">
      <alignment wrapText="1"/>
    </xf>
    <xf numFmtId="0" fontId="40" fillId="0" borderId="7" xfId="0" applyFont="1" applyFill="1" applyBorder="1"/>
    <xf numFmtId="164" fontId="39" fillId="0" borderId="7" xfId="0" applyNumberFormat="1" applyFont="1" applyFill="1" applyBorder="1" applyAlignment="1">
      <alignment horizontal="right" vertical="center"/>
    </xf>
    <xf numFmtId="43" fontId="33" fillId="6" borderId="7" xfId="2" applyFont="1" applyFill="1" applyBorder="1"/>
    <xf numFmtId="43" fontId="32" fillId="6" borderId="7" xfId="2" applyFont="1" applyFill="1" applyBorder="1" applyAlignment="1">
      <alignment horizontal="center"/>
    </xf>
    <xf numFmtId="0" fontId="39" fillId="0" borderId="7" xfId="0" applyFont="1" applyFill="1" applyBorder="1"/>
    <xf numFmtId="4" fontId="39" fillId="0" borderId="7" xfId="0" applyNumberFormat="1" applyFont="1" applyFill="1" applyBorder="1"/>
    <xf numFmtId="4" fontId="32" fillId="0" borderId="7" xfId="0" applyNumberFormat="1" applyFont="1" applyFill="1" applyBorder="1"/>
    <xf numFmtId="43" fontId="32" fillId="0" borderId="7" xfId="0" applyNumberFormat="1" applyFont="1" applyFill="1" applyBorder="1"/>
    <xf numFmtId="43" fontId="33" fillId="4" borderId="2" xfId="2" applyFont="1" applyFill="1" applyBorder="1" applyAlignment="1">
      <alignment horizontal="center" wrapText="1"/>
    </xf>
    <xf numFmtId="14" fontId="32" fillId="0" borderId="7" xfId="0" applyNumberFormat="1" applyFont="1" applyBorder="1"/>
    <xf numFmtId="0" fontId="33" fillId="0" borderId="7" xfId="2" applyNumberFormat="1" applyFont="1" applyFill="1" applyBorder="1" applyAlignment="1">
      <alignment horizontal="center"/>
    </xf>
    <xf numFmtId="0" fontId="39" fillId="0" borderId="0" xfId="0" applyFont="1" applyFill="1" applyBorder="1"/>
    <xf numFmtId="43" fontId="33" fillId="0" borderId="7" xfId="2" applyFont="1" applyFill="1" applyBorder="1" applyAlignment="1">
      <alignment horizontal="center"/>
    </xf>
    <xf numFmtId="0" fontId="32" fillId="10" borderId="7" xfId="0" applyFont="1" applyFill="1" applyBorder="1"/>
    <xf numFmtId="164" fontId="39" fillId="10" borderId="7" xfId="0" applyNumberFormat="1" applyFont="1" applyFill="1" applyBorder="1"/>
    <xf numFmtId="43" fontId="32" fillId="10" borderId="7" xfId="2" applyFont="1" applyFill="1" applyBorder="1"/>
    <xf numFmtId="43" fontId="30" fillId="10" borderId="7" xfId="2" applyFont="1" applyFill="1" applyBorder="1"/>
    <xf numFmtId="0" fontId="33" fillId="10" borderId="7" xfId="0" applyFont="1" applyFill="1" applyBorder="1"/>
    <xf numFmtId="43" fontId="41" fillId="0" borderId="7" xfId="2" applyFont="1" applyFill="1" applyBorder="1" applyAlignment="1">
      <alignment horizontal="center"/>
    </xf>
    <xf numFmtId="43" fontId="42" fillId="0" borderId="7" xfId="2" applyFont="1" applyFill="1" applyBorder="1"/>
    <xf numFmtId="43" fontId="42" fillId="0" borderId="7" xfId="2" applyFont="1" applyBorder="1"/>
    <xf numFmtId="0" fontId="32" fillId="6" borderId="7" xfId="0" applyFont="1" applyFill="1" applyBorder="1"/>
    <xf numFmtId="14" fontId="32" fillId="6" borderId="7" xfId="0" applyNumberFormat="1" applyFont="1" applyFill="1" applyBorder="1"/>
    <xf numFmtId="0" fontId="33" fillId="6" borderId="7" xfId="0" applyFont="1" applyFill="1" applyBorder="1"/>
    <xf numFmtId="0" fontId="32" fillId="8" borderId="7" xfId="0" applyFont="1" applyFill="1" applyBorder="1"/>
    <xf numFmtId="164" fontId="39" fillId="8" borderId="7" xfId="0" applyNumberFormat="1" applyFont="1" applyFill="1" applyBorder="1"/>
    <xf numFmtId="43" fontId="42" fillId="8" borderId="7" xfId="2" applyFont="1" applyFill="1" applyBorder="1"/>
    <xf numFmtId="43" fontId="32" fillId="8" borderId="7" xfId="2" applyFont="1" applyFill="1" applyBorder="1"/>
    <xf numFmtId="43" fontId="30" fillId="8" borderId="7" xfId="2" applyFont="1" applyFill="1" applyBorder="1"/>
    <xf numFmtId="0" fontId="33" fillId="8" borderId="7" xfId="2" applyNumberFormat="1" applyFont="1" applyFill="1" applyBorder="1" applyAlignment="1">
      <alignment horizontal="center"/>
    </xf>
    <xf numFmtId="43" fontId="33" fillId="8" borderId="7" xfId="2" applyFont="1" applyFill="1" applyBorder="1" applyAlignment="1">
      <alignment horizontal="center"/>
    </xf>
    <xf numFmtId="43" fontId="32" fillId="8" borderId="7" xfId="2" applyFont="1" applyFill="1" applyBorder="1" applyAlignment="1">
      <alignment horizontal="center"/>
    </xf>
    <xf numFmtId="0" fontId="39" fillId="8" borderId="7" xfId="0" applyFont="1" applyFill="1" applyBorder="1" applyAlignment="1">
      <alignment wrapText="1"/>
    </xf>
    <xf numFmtId="4" fontId="39" fillId="8" borderId="7" xfId="0" applyNumberFormat="1" applyFont="1" applyFill="1" applyBorder="1" applyAlignment="1">
      <alignment wrapText="1"/>
    </xf>
    <xf numFmtId="43" fontId="39" fillId="8" borderId="7" xfId="2" applyFont="1" applyFill="1" applyBorder="1"/>
    <xf numFmtId="0" fontId="32" fillId="8" borderId="0" xfId="0" applyFont="1" applyFill="1"/>
    <xf numFmtId="0" fontId="33" fillId="8" borderId="7" xfId="0" applyFont="1" applyFill="1" applyBorder="1"/>
    <xf numFmtId="0" fontId="32" fillId="7" borderId="7" xfId="0" applyFont="1" applyFill="1" applyBorder="1"/>
    <xf numFmtId="164" fontId="39" fillId="7" borderId="7" xfId="0" applyNumberFormat="1" applyFont="1" applyFill="1" applyBorder="1"/>
    <xf numFmtId="43" fontId="32" fillId="7" borderId="7" xfId="2" applyFont="1" applyFill="1" applyBorder="1"/>
    <xf numFmtId="43" fontId="30" fillId="7" borderId="7" xfId="2" applyFont="1" applyFill="1" applyBorder="1"/>
    <xf numFmtId="0" fontId="33" fillId="7" borderId="7" xfId="0" applyFont="1" applyFill="1" applyBorder="1"/>
    <xf numFmtId="0" fontId="26" fillId="0" borderId="0" xfId="5"/>
    <xf numFmtId="0" fontId="43" fillId="0" borderId="0" xfId="5" applyFont="1"/>
    <xf numFmtId="49" fontId="43" fillId="0" borderId="0" xfId="5" applyNumberFormat="1" applyFont="1"/>
    <xf numFmtId="0" fontId="43" fillId="0" borderId="0" xfId="5" applyFont="1" applyAlignment="1">
      <alignment horizontal="right"/>
    </xf>
    <xf numFmtId="49" fontId="50" fillId="0" borderId="0" xfId="5" applyNumberFormat="1" applyFont="1"/>
    <xf numFmtId="49" fontId="50" fillId="0" borderId="0" xfId="5" applyNumberFormat="1" applyFont="1" applyAlignment="1">
      <alignment horizontal="left"/>
    </xf>
    <xf numFmtId="0" fontId="30" fillId="0" borderId="7" xfId="0" applyFont="1" applyFill="1" applyBorder="1"/>
    <xf numFmtId="4" fontId="30" fillId="0" borderId="7" xfId="0" applyNumberFormat="1" applyFont="1" applyFill="1" applyBorder="1"/>
    <xf numFmtId="0" fontId="43" fillId="0" borderId="0" xfId="5" applyFont="1"/>
    <xf numFmtId="49" fontId="43" fillId="0" borderId="0" xfId="5" applyNumberFormat="1" applyFont="1"/>
    <xf numFmtId="165" fontId="43" fillId="0" borderId="0" xfId="5" applyNumberFormat="1" applyFont="1"/>
    <xf numFmtId="14" fontId="32" fillId="6" borderId="7" xfId="0" applyNumberFormat="1" applyFont="1" applyFill="1" applyBorder="1" applyAlignment="1"/>
    <xf numFmtId="0" fontId="33" fillId="6" borderId="7" xfId="2" applyNumberFormat="1" applyFont="1" applyFill="1" applyBorder="1" applyAlignment="1">
      <alignment horizontal="center"/>
    </xf>
    <xf numFmtId="43" fontId="33" fillId="6" borderId="7" xfId="2" applyFont="1" applyFill="1" applyBorder="1" applyAlignment="1">
      <alignment horizontal="center"/>
    </xf>
    <xf numFmtId="43" fontId="37" fillId="6" borderId="7" xfId="2" applyFont="1" applyFill="1" applyBorder="1"/>
    <xf numFmtId="43" fontId="27" fillId="6" borderId="7" xfId="2" applyFill="1" applyBorder="1"/>
    <xf numFmtId="0" fontId="32" fillId="6" borderId="0" xfId="0" applyFont="1" applyFill="1"/>
    <xf numFmtId="49" fontId="43" fillId="6" borderId="0" xfId="5" applyNumberFormat="1" applyFont="1" applyFill="1"/>
    <xf numFmtId="0" fontId="43" fillId="6" borderId="0" xfId="5" applyFont="1" applyFill="1"/>
    <xf numFmtId="165" fontId="43" fillId="6" borderId="0" xfId="5" applyNumberFormat="1" applyFont="1" applyFill="1"/>
    <xf numFmtId="164" fontId="39" fillId="6" borderId="7" xfId="0" applyNumberFormat="1" applyFont="1" applyFill="1" applyBorder="1"/>
    <xf numFmtId="43" fontId="30" fillId="6" borderId="7" xfId="2" applyFont="1" applyFill="1" applyBorder="1"/>
    <xf numFmtId="0" fontId="39" fillId="6" borderId="7" xfId="0" applyFont="1" applyFill="1" applyBorder="1" applyAlignment="1">
      <alignment wrapText="1"/>
    </xf>
    <xf numFmtId="4" fontId="39" fillId="6" borderId="7" xfId="0" applyNumberFormat="1" applyFont="1" applyFill="1" applyBorder="1" applyAlignment="1">
      <alignment wrapText="1"/>
    </xf>
    <xf numFmtId="43" fontId="39" fillId="6" borderId="7" xfId="2" applyFont="1" applyFill="1" applyBorder="1"/>
    <xf numFmtId="2" fontId="32" fillId="6" borderId="7" xfId="0" applyNumberFormat="1" applyFont="1" applyFill="1" applyBorder="1"/>
    <xf numFmtId="14" fontId="39" fillId="6" borderId="7" xfId="0" applyNumberFormat="1" applyFont="1" applyFill="1" applyBorder="1"/>
    <xf numFmtId="43" fontId="27" fillId="6" borderId="0" xfId="2" applyFill="1"/>
    <xf numFmtId="0" fontId="26" fillId="0" borderId="0" xfId="5"/>
    <xf numFmtId="49" fontId="43" fillId="0" borderId="0" xfId="5" applyNumberFormat="1" applyFont="1"/>
    <xf numFmtId="49" fontId="44" fillId="0" borderId="0" xfId="5" applyNumberFormat="1" applyFont="1" applyAlignment="1">
      <alignment horizontal="centerContinuous"/>
    </xf>
    <xf numFmtId="49" fontId="45" fillId="0" borderId="0" xfId="5" applyNumberFormat="1" applyFont="1" applyAlignment="1">
      <alignment horizontal="centerContinuous" vertical="top"/>
    </xf>
    <xf numFmtId="49" fontId="50" fillId="11" borderId="9" xfId="5" applyNumberFormat="1" applyFont="1" applyFill="1" applyBorder="1" applyAlignment="1">
      <alignment horizontal="center" wrapText="1"/>
    </xf>
    <xf numFmtId="0" fontId="51" fillId="11" borderId="9" xfId="5" applyFont="1" applyFill="1" applyBorder="1" applyAlignment="1">
      <alignment horizontal="center" wrapText="1"/>
    </xf>
    <xf numFmtId="49" fontId="50" fillId="0" borderId="0" xfId="5" applyNumberFormat="1" applyFont="1" applyAlignment="1">
      <alignment horizontal="left"/>
    </xf>
    <xf numFmtId="0" fontId="26" fillId="0" borderId="0" xfId="5"/>
    <xf numFmtId="0" fontId="43" fillId="0" borderId="0" xfId="5" applyFont="1"/>
    <xf numFmtId="49" fontId="43" fillId="0" borderId="0" xfId="5" applyNumberFormat="1" applyFont="1"/>
    <xf numFmtId="49" fontId="50" fillId="0" borderId="0" xfId="5" applyNumberFormat="1" applyFont="1"/>
    <xf numFmtId="165" fontId="43" fillId="0" borderId="0" xfId="5" applyNumberFormat="1" applyFont="1"/>
    <xf numFmtId="0" fontId="43" fillId="0" borderId="0" xfId="0" applyFont="1"/>
    <xf numFmtId="0" fontId="27" fillId="0" borderId="0" xfId="6"/>
    <xf numFmtId="0" fontId="43" fillId="0" borderId="0" xfId="0" applyFont="1" applyAlignment="1">
      <alignment horizontal="left"/>
    </xf>
    <xf numFmtId="0" fontId="50" fillId="11" borderId="9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51" fillId="11" borderId="13" xfId="6" applyFont="1" applyFill="1" applyBorder="1" applyAlignment="1">
      <alignment horizontal="center" vertical="center" wrapText="1"/>
    </xf>
    <xf numFmtId="0" fontId="43" fillId="0" borderId="0" xfId="6" applyFont="1" applyAlignment="1">
      <alignment horizontal="center" vertical="center"/>
    </xf>
    <xf numFmtId="165" fontId="43" fillId="0" borderId="0" xfId="0" applyNumberFormat="1" applyFont="1"/>
    <xf numFmtId="165" fontId="43" fillId="0" borderId="0" xfId="6" applyNumberFormat="1" applyFont="1" applyFill="1"/>
    <xf numFmtId="0" fontId="27" fillId="0" borderId="0" xfId="6" applyFill="1"/>
    <xf numFmtId="0" fontId="43" fillId="0" borderId="0" xfId="6" applyFont="1" applyFill="1"/>
    <xf numFmtId="0" fontId="43" fillId="0" borderId="0" xfId="6" applyFont="1" applyFill="1" applyAlignment="1">
      <alignment horizontal="right"/>
    </xf>
    <xf numFmtId="0" fontId="43" fillId="0" borderId="0" xfId="0" applyFont="1" applyFill="1"/>
    <xf numFmtId="165" fontId="57" fillId="0" borderId="14" xfId="5" applyNumberFormat="1" applyFont="1" applyBorder="1"/>
    <xf numFmtId="165" fontId="50" fillId="0" borderId="0" xfId="6" applyNumberFormat="1" applyFont="1" applyFill="1"/>
    <xf numFmtId="49" fontId="44" fillId="0" borderId="0" xfId="6" applyNumberFormat="1" applyFont="1" applyAlignment="1">
      <alignment horizontal="center"/>
    </xf>
    <xf numFmtId="0" fontId="46" fillId="0" borderId="0" xfId="6" applyFont="1" applyAlignment="1">
      <alignment horizontal="center"/>
    </xf>
    <xf numFmtId="0" fontId="27" fillId="0" borderId="0" xfId="6" applyAlignment="1"/>
    <xf numFmtId="49" fontId="45" fillId="0" borderId="0" xfId="6" applyNumberFormat="1" applyFont="1" applyAlignment="1">
      <alignment horizontal="center" vertical="top"/>
    </xf>
    <xf numFmtId="0" fontId="47" fillId="0" borderId="0" xfId="6" applyFont="1" applyAlignment="1">
      <alignment horizontal="left" vertical="center"/>
    </xf>
    <xf numFmtId="0" fontId="27" fillId="0" borderId="0" xfId="6" applyAlignment="1">
      <alignment horizontal="left" vertical="center"/>
    </xf>
    <xf numFmtId="0" fontId="48" fillId="0" borderId="0" xfId="6" applyFont="1" applyAlignment="1"/>
    <xf numFmtId="0" fontId="43" fillId="0" borderId="0" xfId="6" applyFont="1" applyAlignment="1">
      <alignment horizontal="left"/>
    </xf>
    <xf numFmtId="0" fontId="27" fillId="0" borderId="0" xfId="6" applyAlignment="1">
      <alignment horizontal="left"/>
    </xf>
    <xf numFmtId="49" fontId="50" fillId="11" borderId="9" xfId="6" applyNumberFormat="1" applyFont="1" applyFill="1" applyBorder="1" applyAlignment="1">
      <alignment horizontal="center" vertical="center" wrapText="1"/>
    </xf>
    <xf numFmtId="0" fontId="50" fillId="11" borderId="9" xfId="6" applyFont="1" applyFill="1" applyBorder="1" applyAlignment="1">
      <alignment horizontal="center" vertical="center" wrapText="1"/>
    </xf>
    <xf numFmtId="0" fontId="51" fillId="11" borderId="9" xfId="6" applyFont="1" applyFill="1" applyBorder="1" applyAlignment="1">
      <alignment horizontal="center" vertical="center" wrapText="1"/>
    </xf>
    <xf numFmtId="0" fontId="52" fillId="11" borderId="9" xfId="6" applyFont="1" applyFill="1" applyBorder="1" applyAlignment="1">
      <alignment horizontal="center" vertical="center" wrapText="1"/>
    </xf>
    <xf numFmtId="0" fontId="49" fillId="0" borderId="0" xfId="5" applyFont="1" applyAlignment="1">
      <alignment horizontal="left"/>
    </xf>
    <xf numFmtId="49" fontId="43" fillId="0" borderId="0" xfId="5" applyNumberFormat="1" applyFont="1" applyFill="1"/>
    <xf numFmtId="165" fontId="43" fillId="0" borderId="0" xfId="5" applyNumberFormat="1" applyFont="1" applyFill="1"/>
    <xf numFmtId="0" fontId="32" fillId="0" borderId="0" xfId="0" applyFont="1" applyFill="1" applyBorder="1"/>
    <xf numFmtId="0" fontId="0" fillId="0" borderId="0" xfId="0" applyFill="1" applyBorder="1"/>
    <xf numFmtId="49" fontId="43" fillId="0" borderId="0" xfId="5" applyNumberFormat="1" applyFont="1" applyFill="1" applyBorder="1"/>
    <xf numFmtId="0" fontId="43" fillId="0" borderId="0" xfId="5" applyFont="1" applyFill="1"/>
    <xf numFmtId="43" fontId="0" fillId="0" borderId="0" xfId="0" applyNumberFormat="1" applyFill="1"/>
    <xf numFmtId="0" fontId="43" fillId="0" borderId="0" xfId="0" applyFont="1" applyFill="1" applyAlignment="1">
      <alignment horizontal="right"/>
    </xf>
    <xf numFmtId="0" fontId="43" fillId="0" borderId="0" xfId="5" applyFont="1" applyFill="1" applyAlignment="1">
      <alignment horizontal="right"/>
    </xf>
    <xf numFmtId="165" fontId="50" fillId="0" borderId="0" xfId="7" applyNumberFormat="1" applyFont="1" applyFill="1"/>
    <xf numFmtId="0" fontId="26" fillId="0" borderId="0" xfId="5" applyFill="1"/>
    <xf numFmtId="49" fontId="50" fillId="0" borderId="0" xfId="5" applyNumberFormat="1" applyFont="1" applyFill="1" applyAlignment="1">
      <alignment horizontal="left"/>
    </xf>
    <xf numFmtId="165" fontId="57" fillId="0" borderId="14" xfId="5" applyNumberFormat="1" applyFont="1" applyFill="1" applyBorder="1"/>
    <xf numFmtId="49" fontId="43" fillId="0" borderId="0" xfId="5" applyNumberFormat="1" applyFont="1" applyFill="1" applyAlignment="1">
      <alignment horizontal="right"/>
    </xf>
    <xf numFmtId="2" fontId="0" fillId="0" borderId="0" xfId="0" applyNumberFormat="1"/>
    <xf numFmtId="165" fontId="43" fillId="0" borderId="0" xfId="0" applyNumberFormat="1" applyFont="1" applyFill="1"/>
    <xf numFmtId="165" fontId="43" fillId="0" borderId="0" xfId="6" applyNumberFormat="1" applyFont="1" applyFill="1"/>
    <xf numFmtId="0" fontId="0" fillId="0" borderId="0" xfId="0"/>
    <xf numFmtId="49" fontId="43" fillId="12" borderId="0" xfId="5" applyNumberFormat="1" applyFont="1" applyFill="1"/>
    <xf numFmtId="0" fontId="63" fillId="0" borderId="0" xfId="5" applyFont="1" applyAlignment="1">
      <alignment horizontal="center"/>
    </xf>
    <xf numFmtId="0" fontId="57" fillId="0" borderId="0" xfId="5" applyFont="1" applyAlignment="1">
      <alignment horizontal="left" vertical="center"/>
    </xf>
    <xf numFmtId="0" fontId="64" fillId="0" borderId="0" xfId="5" applyFont="1" applyAlignment="1">
      <alignment horizontal="left"/>
    </xf>
    <xf numFmtId="0" fontId="65" fillId="0" borderId="0" xfId="0" applyFont="1"/>
    <xf numFmtId="0" fontId="57" fillId="11" borderId="9" xfId="5" applyFont="1" applyFill="1" applyBorder="1" applyAlignment="1">
      <alignment horizontal="center" wrapText="1"/>
    </xf>
    <xf numFmtId="0" fontId="64" fillId="0" borderId="0" xfId="5" applyFont="1"/>
    <xf numFmtId="0" fontId="64" fillId="0" borderId="0" xfId="5" applyFont="1" applyFill="1"/>
    <xf numFmtId="0" fontId="64" fillId="0" borderId="0" xfId="12" applyFont="1" applyFill="1"/>
    <xf numFmtId="0" fontId="65" fillId="0" borderId="0" xfId="0" applyFont="1" applyFill="1"/>
    <xf numFmtId="0" fontId="64" fillId="0" borderId="0" xfId="5" applyFont="1" applyFill="1" applyAlignment="1">
      <alignment horizontal="right"/>
    </xf>
    <xf numFmtId="0" fontId="66" fillId="0" borderId="0" xfId="5" applyFont="1" applyFill="1"/>
    <xf numFmtId="0" fontId="0" fillId="0" borderId="0" xfId="0"/>
    <xf numFmtId="2" fontId="0" fillId="0" borderId="0" xfId="0" applyNumberFormat="1" applyFill="1"/>
    <xf numFmtId="0" fontId="0" fillId="0" borderId="0" xfId="0"/>
    <xf numFmtId="0" fontId="32" fillId="0" borderId="0" xfId="0" applyFont="1"/>
    <xf numFmtId="0" fontId="32" fillId="0" borderId="7" xfId="0" applyFont="1" applyFill="1" applyBorder="1"/>
    <xf numFmtId="0" fontId="33" fillId="0" borderId="0" xfId="0" applyFont="1" applyBorder="1"/>
    <xf numFmtId="2" fontId="43" fillId="0" borderId="0" xfId="1575" applyNumberFormat="1" applyFont="1"/>
    <xf numFmtId="2" fontId="43" fillId="0" borderId="0" xfId="11" applyNumberFormat="1" applyFont="1"/>
    <xf numFmtId="2" fontId="43" fillId="0" borderId="0" xfId="5" applyNumberFormat="1" applyFont="1"/>
    <xf numFmtId="49" fontId="50" fillId="0" borderId="0" xfId="5" applyNumberFormat="1" applyFont="1" applyFill="1"/>
    <xf numFmtId="0" fontId="43" fillId="0" borderId="0" xfId="958" applyFont="1" applyFill="1"/>
    <xf numFmtId="2" fontId="43" fillId="0" borderId="0" xfId="5" applyNumberFormat="1" applyFont="1" applyFill="1" applyAlignment="1">
      <alignment horizontal="right"/>
    </xf>
    <xf numFmtId="2" fontId="43" fillId="0" borderId="0" xfId="11" applyNumberFormat="1" applyFont="1" applyFill="1" applyAlignment="1">
      <alignment horizontal="right"/>
    </xf>
    <xf numFmtId="0" fontId="64" fillId="0" borderId="7" xfId="5" applyFont="1" applyFill="1" applyBorder="1"/>
    <xf numFmtId="49" fontId="43" fillId="0" borderId="0" xfId="1577" applyNumberFormat="1" applyFont="1"/>
    <xf numFmtId="49" fontId="52" fillId="0" borderId="0" xfId="5" applyNumberFormat="1" applyFont="1" applyFill="1"/>
    <xf numFmtId="0" fontId="26" fillId="0" borderId="0" xfId="7" applyFill="1"/>
    <xf numFmtId="0" fontId="68" fillId="0" borderId="0" xfId="0" applyFont="1" applyFill="1"/>
    <xf numFmtId="0" fontId="50" fillId="0" borderId="0" xfId="0" applyFont="1" applyFill="1"/>
    <xf numFmtId="165" fontId="50" fillId="0" borderId="0" xfId="0" applyNumberFormat="1" applyFont="1" applyFill="1"/>
    <xf numFmtId="0" fontId="43" fillId="0" borderId="0" xfId="1575" applyFont="1" applyFill="1"/>
    <xf numFmtId="43" fontId="27" fillId="0" borderId="0" xfId="2" applyNumberFormat="1" applyFill="1"/>
    <xf numFmtId="165" fontId="27" fillId="0" borderId="0" xfId="6" applyNumberFormat="1" applyFill="1"/>
    <xf numFmtId="49" fontId="43" fillId="2" borderId="0" xfId="5" applyNumberFormat="1" applyFont="1" applyFill="1"/>
    <xf numFmtId="165" fontId="43" fillId="2" borderId="0" xfId="0" applyNumberFormat="1" applyFont="1" applyFill="1"/>
    <xf numFmtId="165" fontId="43" fillId="2" borderId="0" xfId="6" applyNumberFormat="1" applyFont="1" applyFill="1"/>
    <xf numFmtId="165" fontId="0" fillId="0" borderId="0" xfId="0" applyNumberFormat="1" applyFill="1"/>
    <xf numFmtId="43" fontId="37" fillId="0" borderId="0" xfId="2" applyFont="1" applyBorder="1"/>
    <xf numFmtId="43" fontId="27" fillId="0" borderId="0" xfId="2" applyBorder="1"/>
    <xf numFmtId="43" fontId="33" fillId="0" borderId="0" xfId="2" applyFont="1" applyBorder="1"/>
    <xf numFmtId="43" fontId="33" fillId="8" borderId="0" xfId="2" applyFont="1" applyFill="1" applyBorder="1"/>
    <xf numFmtId="0" fontId="0" fillId="0" borderId="0" xfId="0"/>
    <xf numFmtId="43" fontId="27" fillId="0" borderId="0" xfId="2"/>
    <xf numFmtId="0" fontId="31" fillId="0" borderId="0" xfId="3" applyFont="1" applyFill="1" applyAlignment="1" applyProtection="1">
      <alignment horizontal="left"/>
    </xf>
    <xf numFmtId="0" fontId="31" fillId="0" borderId="0" xfId="3" applyFont="1" applyFill="1" applyAlignment="1" applyProtection="1">
      <alignment horizontal="center"/>
    </xf>
    <xf numFmtId="43" fontId="32" fillId="0" borderId="0" xfId="2" applyFont="1" applyFill="1" applyAlignment="1" applyProtection="1">
      <alignment horizontal="center"/>
    </xf>
    <xf numFmtId="43" fontId="33" fillId="0" borderId="0" xfId="2" applyFont="1" applyFill="1" applyAlignment="1" applyProtection="1">
      <alignment horizontal="center"/>
    </xf>
    <xf numFmtId="0" fontId="32" fillId="0" borderId="0" xfId="0" applyFont="1" applyProtection="1"/>
    <xf numFmtId="0" fontId="34" fillId="0" borderId="0" xfId="3" applyFont="1" applyFill="1" applyAlignment="1" applyProtection="1">
      <alignment horizontal="left"/>
    </xf>
    <xf numFmtId="0" fontId="34" fillId="0" borderId="0" xfId="3" applyFont="1" applyFill="1" applyAlignment="1" applyProtection="1">
      <alignment horizontal="center"/>
    </xf>
    <xf numFmtId="15" fontId="31" fillId="0" borderId="0" xfId="3" applyNumberFormat="1" applyFont="1" applyFill="1" applyAlignment="1" applyProtection="1">
      <alignment horizontal="left"/>
    </xf>
    <xf numFmtId="15" fontId="31" fillId="0" borderId="0" xfId="3" applyNumberFormat="1" applyFont="1" applyFill="1" applyAlignment="1" applyProtection="1">
      <alignment horizontal="center"/>
    </xf>
    <xf numFmtId="0" fontId="33" fillId="0" borderId="0" xfId="0" applyFont="1"/>
    <xf numFmtId="43" fontId="32" fillId="0" borderId="0" xfId="2" applyFont="1"/>
    <xf numFmtId="43" fontId="33" fillId="0" borderId="0" xfId="2" applyFont="1"/>
    <xf numFmtId="43" fontId="32" fillId="0" borderId="0" xfId="2" applyFont="1" applyFill="1"/>
    <xf numFmtId="0" fontId="32" fillId="0" borderId="1" xfId="0" applyFont="1" applyBorder="1"/>
    <xf numFmtId="0" fontId="32" fillId="0" borderId="0" xfId="0" applyFont="1" applyFill="1"/>
    <xf numFmtId="0" fontId="35" fillId="0" borderId="0" xfId="0" applyFont="1"/>
    <xf numFmtId="0" fontId="32" fillId="0" borderId="0" xfId="0" applyFont="1" applyBorder="1"/>
    <xf numFmtId="43" fontId="33" fillId="4" borderId="2" xfId="2" applyFont="1" applyFill="1" applyBorder="1" applyAlignment="1">
      <alignment horizontal="center" wrapText="1"/>
    </xf>
    <xf numFmtId="43" fontId="27" fillId="0" borderId="0" xfId="2" applyProtection="1"/>
    <xf numFmtId="43" fontId="27" fillId="0" borderId="0" xfId="2" applyFill="1"/>
    <xf numFmtId="43" fontId="33" fillId="4" borderId="1" xfId="2" applyFont="1" applyFill="1" applyBorder="1" applyAlignment="1">
      <alignment horizontal="center" wrapText="1"/>
    </xf>
    <xf numFmtId="43" fontId="33" fillId="4" borderId="8" xfId="2" applyFont="1" applyFill="1" applyBorder="1" applyAlignment="1">
      <alignment horizontal="center" wrapText="1"/>
    </xf>
    <xf numFmtId="0" fontId="33" fillId="0" borderId="6" xfId="0" applyFont="1" applyFill="1" applyBorder="1"/>
    <xf numFmtId="0" fontId="32" fillId="0" borderId="8" xfId="0" applyFont="1" applyFill="1" applyBorder="1"/>
    <xf numFmtId="43" fontId="32" fillId="0" borderId="8" xfId="2" applyFont="1" applyFill="1" applyBorder="1"/>
    <xf numFmtId="43" fontId="33" fillId="0" borderId="8" xfId="2" applyFont="1" applyFill="1" applyBorder="1"/>
    <xf numFmtId="0" fontId="32" fillId="0" borderId="7" xfId="0" applyFont="1" applyBorder="1"/>
    <xf numFmtId="43" fontId="32" fillId="0" borderId="7" xfId="2" applyFont="1" applyBorder="1"/>
    <xf numFmtId="43" fontId="33" fillId="2" borderId="7" xfId="2" applyFont="1" applyFill="1" applyBorder="1"/>
    <xf numFmtId="43" fontId="32" fillId="0" borderId="7" xfId="2" applyFont="1" applyFill="1" applyBorder="1" applyAlignment="1">
      <alignment horizontal="center"/>
    </xf>
    <xf numFmtId="43" fontId="27" fillId="0" borderId="7" xfId="2" applyFill="1" applyBorder="1"/>
    <xf numFmtId="0" fontId="32" fillId="0" borderId="7" xfId="0" applyFont="1" applyFill="1" applyBorder="1"/>
    <xf numFmtId="14" fontId="32" fillId="0" borderId="7" xfId="0" applyNumberFormat="1" applyFont="1" applyFill="1" applyBorder="1"/>
    <xf numFmtId="43" fontId="32" fillId="0" borderId="7" xfId="2" applyFont="1" applyFill="1" applyBorder="1"/>
    <xf numFmtId="0" fontId="33" fillId="0" borderId="7" xfId="0" applyFont="1" applyFill="1" applyBorder="1"/>
    <xf numFmtId="12" fontId="32" fillId="0" borderId="7" xfId="2" applyNumberFormat="1" applyFont="1" applyFill="1" applyBorder="1"/>
    <xf numFmtId="0" fontId="32" fillId="0" borderId="7" xfId="0" applyFont="1" applyFill="1" applyBorder="1" applyAlignment="1">
      <alignment horizontal="right"/>
    </xf>
    <xf numFmtId="43" fontId="32" fillId="0" borderId="8" xfId="2" applyFont="1" applyFill="1" applyBorder="1" applyAlignment="1">
      <alignment horizontal="center"/>
    </xf>
    <xf numFmtId="0" fontId="33" fillId="0" borderId="7" xfId="0" applyFont="1" applyBorder="1"/>
    <xf numFmtId="43" fontId="33" fillId="0" borderId="7" xfId="2" applyFont="1" applyBorder="1"/>
    <xf numFmtId="43" fontId="33" fillId="8" borderId="7" xfId="2" applyFont="1" applyFill="1" applyBorder="1"/>
    <xf numFmtId="43" fontId="27" fillId="0" borderId="7" xfId="2" applyBorder="1"/>
    <xf numFmtId="0" fontId="33" fillId="3" borderId="7" xfId="0" applyFont="1" applyFill="1" applyBorder="1" applyAlignment="1">
      <alignment horizontal="center"/>
    </xf>
    <xf numFmtId="43" fontId="27" fillId="2" borderId="7" xfId="2" applyFill="1" applyBorder="1"/>
    <xf numFmtId="0" fontId="0" fillId="0" borderId="7" xfId="0" applyFill="1" applyBorder="1"/>
    <xf numFmtId="43" fontId="32" fillId="6" borderId="7" xfId="2" applyFont="1" applyFill="1" applyBorder="1"/>
    <xf numFmtId="43" fontId="36" fillId="4" borderId="2" xfId="2" applyFont="1" applyFill="1" applyBorder="1" applyAlignment="1">
      <alignment horizontal="center" vertical="center" wrapText="1"/>
    </xf>
    <xf numFmtId="43" fontId="37" fillId="0" borderId="0" xfId="2" applyFont="1" applyProtection="1"/>
    <xf numFmtId="43" fontId="37" fillId="0" borderId="0" xfId="2" applyFont="1"/>
    <xf numFmtId="43" fontId="37" fillId="0" borderId="0" xfId="2" applyFont="1" applyFill="1"/>
    <xf numFmtId="43" fontId="37" fillId="0" borderId="7" xfId="2" applyFont="1" applyBorder="1"/>
    <xf numFmtId="43" fontId="37" fillId="2" borderId="7" xfId="2" applyFont="1" applyFill="1" applyBorder="1"/>
    <xf numFmtId="0" fontId="38" fillId="0" borderId="7" xfId="0" applyFont="1" applyFill="1" applyBorder="1"/>
    <xf numFmtId="4" fontId="38" fillId="0" borderId="7" xfId="0" applyNumberFormat="1" applyFont="1" applyFill="1" applyBorder="1"/>
    <xf numFmtId="0" fontId="33" fillId="9" borderId="7" xfId="0" applyFont="1" applyFill="1" applyBorder="1"/>
    <xf numFmtId="43" fontId="30" fillId="0" borderId="7" xfId="2" applyFont="1" applyFill="1" applyBorder="1"/>
    <xf numFmtId="43" fontId="33" fillId="0" borderId="7" xfId="2" applyFont="1" applyFill="1" applyBorder="1"/>
    <xf numFmtId="43" fontId="39" fillId="0" borderId="7" xfId="2" applyFont="1" applyFill="1" applyBorder="1"/>
    <xf numFmtId="2" fontId="32" fillId="0" borderId="7" xfId="0" applyNumberFormat="1" applyFont="1" applyFill="1" applyBorder="1"/>
    <xf numFmtId="43" fontId="39" fillId="7" borderId="7" xfId="2" applyFont="1" applyFill="1" applyBorder="1"/>
    <xf numFmtId="14" fontId="39" fillId="0" borderId="7" xfId="0" applyNumberFormat="1" applyFont="1" applyFill="1" applyBorder="1"/>
    <xf numFmtId="164" fontId="39" fillId="0" borderId="7" xfId="0" applyNumberFormat="1" applyFont="1" applyFill="1" applyBorder="1"/>
    <xf numFmtId="0" fontId="39" fillId="0" borderId="7" xfId="0" applyFont="1" applyFill="1" applyBorder="1" applyAlignment="1">
      <alignment wrapText="1"/>
    </xf>
    <xf numFmtId="4" fontId="39" fillId="0" borderId="7" xfId="0" applyNumberFormat="1" applyFont="1" applyFill="1" applyBorder="1" applyAlignment="1">
      <alignment wrapText="1"/>
    </xf>
    <xf numFmtId="0" fontId="40" fillId="0" borderId="7" xfId="0" applyFont="1" applyFill="1" applyBorder="1"/>
    <xf numFmtId="164" fontId="39" fillId="0" borderId="7" xfId="0" applyNumberFormat="1" applyFont="1" applyFill="1" applyBorder="1" applyAlignment="1">
      <alignment horizontal="right" vertical="center"/>
    </xf>
    <xf numFmtId="43" fontId="33" fillId="6" borderId="7" xfId="2" applyFont="1" applyFill="1" applyBorder="1"/>
    <xf numFmtId="43" fontId="32" fillId="6" borderId="7" xfId="2" applyFont="1" applyFill="1" applyBorder="1" applyAlignment="1">
      <alignment horizontal="center"/>
    </xf>
    <xf numFmtId="0" fontId="39" fillId="0" borderId="7" xfId="0" applyFont="1" applyFill="1" applyBorder="1"/>
    <xf numFmtId="4" fontId="39" fillId="0" borderId="7" xfId="0" applyNumberFormat="1" applyFont="1" applyFill="1" applyBorder="1"/>
    <xf numFmtId="4" fontId="32" fillId="0" borderId="7" xfId="0" applyNumberFormat="1" applyFont="1" applyFill="1" applyBorder="1"/>
    <xf numFmtId="43" fontId="32" fillId="0" borderId="7" xfId="0" applyNumberFormat="1" applyFont="1" applyFill="1" applyBorder="1"/>
    <xf numFmtId="14" fontId="32" fillId="0" borderId="7" xfId="0" applyNumberFormat="1" applyFont="1" applyBorder="1"/>
    <xf numFmtId="0" fontId="33" fillId="0" borderId="7" xfId="2" applyNumberFormat="1" applyFont="1" applyFill="1" applyBorder="1" applyAlignment="1">
      <alignment horizontal="center"/>
    </xf>
    <xf numFmtId="43" fontId="33" fillId="0" borderId="7" xfId="2" applyFont="1" applyFill="1" applyBorder="1" applyAlignment="1">
      <alignment horizontal="center"/>
    </xf>
    <xf numFmtId="0" fontId="32" fillId="10" borderId="7" xfId="0" applyFont="1" applyFill="1" applyBorder="1"/>
    <xf numFmtId="164" fontId="39" fillId="10" borderId="7" xfId="0" applyNumberFormat="1" applyFont="1" applyFill="1" applyBorder="1"/>
    <xf numFmtId="43" fontId="32" fillId="10" borderId="7" xfId="2" applyFont="1" applyFill="1" applyBorder="1"/>
    <xf numFmtId="43" fontId="30" fillId="10" borderId="7" xfId="2" applyFont="1" applyFill="1" applyBorder="1"/>
    <xf numFmtId="0" fontId="33" fillId="10" borderId="7" xfId="0" applyFont="1" applyFill="1" applyBorder="1"/>
    <xf numFmtId="43" fontId="41" fillId="0" borderId="7" xfId="2" applyFont="1" applyFill="1" applyBorder="1" applyAlignment="1">
      <alignment horizontal="center"/>
    </xf>
    <xf numFmtId="43" fontId="42" fillId="0" borderId="7" xfId="2" applyFont="1" applyFill="1" applyBorder="1"/>
    <xf numFmtId="43" fontId="42" fillId="0" borderId="7" xfId="2" applyFont="1" applyBorder="1"/>
    <xf numFmtId="0" fontId="32" fillId="6" borderId="7" xfId="0" applyFont="1" applyFill="1" applyBorder="1"/>
    <xf numFmtId="14" fontId="32" fillId="6" borderId="7" xfId="0" applyNumberFormat="1" applyFont="1" applyFill="1" applyBorder="1"/>
    <xf numFmtId="0" fontId="33" fillId="6" borderId="7" xfId="0" applyFont="1" applyFill="1" applyBorder="1"/>
    <xf numFmtId="164" fontId="39" fillId="6" borderId="7" xfId="0" applyNumberFormat="1" applyFont="1" applyFill="1" applyBorder="1"/>
    <xf numFmtId="43" fontId="30" fillId="6" borderId="7" xfId="2" applyFont="1" applyFill="1" applyBorder="1"/>
    <xf numFmtId="164" fontId="39" fillId="0" borderId="7" xfId="0" applyNumberFormat="1" applyFont="1" applyFill="1" applyBorder="1" applyAlignment="1">
      <alignment horizontal="right"/>
    </xf>
    <xf numFmtId="0" fontId="32" fillId="7" borderId="7" xfId="0" applyFont="1" applyFill="1" applyBorder="1"/>
    <xf numFmtId="164" fontId="39" fillId="7" borderId="7" xfId="0" applyNumberFormat="1" applyFont="1" applyFill="1" applyBorder="1"/>
    <xf numFmtId="43" fontId="32" fillId="7" borderId="7" xfId="2" applyFont="1" applyFill="1" applyBorder="1"/>
    <xf numFmtId="0" fontId="33" fillId="7" borderId="7" xfId="0" applyFont="1" applyFill="1" applyBorder="1"/>
    <xf numFmtId="3" fontId="33" fillId="4" borderId="0" xfId="0" applyNumberFormat="1" applyFont="1" applyFill="1" applyBorder="1" applyAlignment="1">
      <alignment horizontal="center"/>
    </xf>
    <xf numFmtId="3" fontId="33" fillId="4" borderId="0" xfId="0" applyNumberFormat="1" applyFont="1" applyFill="1" applyBorder="1"/>
    <xf numFmtId="43" fontId="33" fillId="4" borderId="0" xfId="2" applyFont="1" applyFill="1" applyBorder="1" applyAlignment="1">
      <alignment horizontal="center" vertical="center" wrapText="1"/>
    </xf>
    <xf numFmtId="43" fontId="33" fillId="4" borderId="0" xfId="2" applyFont="1" applyFill="1" applyBorder="1" applyAlignment="1">
      <alignment horizontal="center" wrapText="1"/>
    </xf>
    <xf numFmtId="0" fontId="33" fillId="5" borderId="0" xfId="0" applyFont="1" applyFill="1" applyBorder="1" applyAlignment="1">
      <alignment horizontal="center" vertical="center" wrapText="1"/>
    </xf>
    <xf numFmtId="43" fontId="36" fillId="4" borderId="0" xfId="2" applyFont="1" applyFill="1" applyBorder="1" applyAlignment="1">
      <alignment horizontal="center" vertical="center" wrapText="1"/>
    </xf>
    <xf numFmtId="43" fontId="27" fillId="3" borderId="0" xfId="2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43" fillId="12" borderId="0" xfId="5" applyFont="1" applyFill="1"/>
    <xf numFmtId="0" fontId="64" fillId="2" borderId="0" xfId="5" applyFont="1" applyFill="1"/>
    <xf numFmtId="0" fontId="43" fillId="2" borderId="0" xfId="0" applyFont="1" applyFill="1"/>
    <xf numFmtId="0" fontId="0" fillId="2" borderId="0" xfId="0" applyFill="1"/>
    <xf numFmtId="43" fontId="27" fillId="2" borderId="0" xfId="2" applyNumberFormat="1" applyFill="1"/>
    <xf numFmtId="2" fontId="0" fillId="2" borderId="0" xfId="0" applyNumberFormat="1" applyFill="1"/>
    <xf numFmtId="0" fontId="64" fillId="2" borderId="0" xfId="12" applyFont="1" applyFill="1"/>
    <xf numFmtId="0" fontId="64" fillId="2" borderId="7" xfId="5" applyFont="1" applyFill="1" applyBorder="1"/>
    <xf numFmtId="0" fontId="68" fillId="12" borderId="0" xfId="0" applyFont="1" applyFill="1"/>
    <xf numFmtId="0" fontId="57" fillId="12" borderId="0" xfId="5" applyFont="1" applyFill="1"/>
    <xf numFmtId="0" fontId="50" fillId="12" borderId="0" xfId="5" applyFont="1" applyFill="1"/>
    <xf numFmtId="165" fontId="50" fillId="12" borderId="0" xfId="6" applyNumberFormat="1" applyFont="1" applyFill="1"/>
    <xf numFmtId="43" fontId="43" fillId="0" borderId="0" xfId="0" applyNumberFormat="1" applyFont="1"/>
    <xf numFmtId="43" fontId="43" fillId="0" borderId="0" xfId="6" applyNumberFormat="1" applyFont="1" applyFill="1"/>
    <xf numFmtId="43" fontId="43" fillId="0" borderId="0" xfId="1578" applyNumberFormat="1" applyFont="1"/>
    <xf numFmtId="0" fontId="0" fillId="0" borderId="0" xfId="0" applyFill="1" applyAlignment="1">
      <alignment vertical="center"/>
    </xf>
    <xf numFmtId="0" fontId="68" fillId="7" borderId="7" xfId="0" applyFont="1" applyFill="1" applyBorder="1"/>
    <xf numFmtId="43" fontId="37" fillId="6" borderId="0" xfId="2" applyFont="1" applyFill="1"/>
    <xf numFmtId="0" fontId="33" fillId="6" borderId="0" xfId="0" applyFont="1" applyFill="1"/>
    <xf numFmtId="49" fontId="43" fillId="0" borderId="0" xfId="1579" applyNumberFormat="1" applyFont="1"/>
    <xf numFmtId="49" fontId="50" fillId="0" borderId="0" xfId="1579" applyNumberFormat="1" applyFont="1"/>
    <xf numFmtId="49" fontId="52" fillId="0" borderId="0" xfId="1579" applyNumberFormat="1" applyFont="1"/>
    <xf numFmtId="49" fontId="50" fillId="0" borderId="0" xfId="1579" applyNumberFormat="1" applyFont="1" applyAlignment="1">
      <alignment horizontal="left"/>
    </xf>
    <xf numFmtId="0" fontId="0" fillId="0" borderId="0" xfId="0" applyAlignment="1">
      <alignment wrapText="1"/>
    </xf>
    <xf numFmtId="0" fontId="43" fillId="0" borderId="0" xfId="1579" applyFont="1"/>
    <xf numFmtId="49" fontId="43" fillId="0" borderId="0" xfId="1579" applyNumberFormat="1" applyFont="1"/>
    <xf numFmtId="165" fontId="43" fillId="0" borderId="0" xfId="1579" applyNumberFormat="1" applyFont="1"/>
    <xf numFmtId="0" fontId="6" fillId="0" borderId="0" xfId="1579"/>
    <xf numFmtId="0" fontId="43" fillId="0" borderId="0" xfId="1579" applyFont="1"/>
    <xf numFmtId="49" fontId="43" fillId="0" borderId="0" xfId="1579" applyNumberFormat="1" applyFont="1"/>
    <xf numFmtId="0" fontId="43" fillId="0" borderId="0" xfId="1579" applyFont="1" applyAlignment="1">
      <alignment horizontal="right"/>
    </xf>
    <xf numFmtId="49" fontId="50" fillId="11" borderId="9" xfId="1579" applyNumberFormat="1" applyFont="1" applyFill="1" applyBorder="1" applyAlignment="1">
      <alignment horizontal="center" wrapText="1"/>
    </xf>
    <xf numFmtId="0" fontId="50" fillId="11" borderId="9" xfId="1579" applyFont="1" applyFill="1" applyBorder="1" applyAlignment="1">
      <alignment horizontal="center" wrapText="1"/>
    </xf>
    <xf numFmtId="0" fontId="51" fillId="11" borderId="9" xfId="1579" applyFont="1" applyFill="1" applyBorder="1" applyAlignment="1">
      <alignment horizontal="center" wrapText="1"/>
    </xf>
    <xf numFmtId="0" fontId="52" fillId="11" borderId="9" xfId="1579" applyFont="1" applyFill="1" applyBorder="1" applyAlignment="1">
      <alignment horizontal="center" wrapText="1"/>
    </xf>
    <xf numFmtId="49" fontId="50" fillId="0" borderId="0" xfId="1579" applyNumberFormat="1" applyFont="1"/>
    <xf numFmtId="165" fontId="43" fillId="0" borderId="0" xfId="1579" applyNumberFormat="1" applyFont="1"/>
    <xf numFmtId="165" fontId="53" fillId="0" borderId="0" xfId="1579" applyNumberFormat="1" applyFont="1"/>
    <xf numFmtId="49" fontId="50" fillId="0" borderId="0" xfId="1579" applyNumberFormat="1" applyFont="1" applyAlignment="1">
      <alignment horizontal="left"/>
    </xf>
    <xf numFmtId="165" fontId="50" fillId="0" borderId="0" xfId="1579" applyNumberFormat="1" applyFont="1"/>
    <xf numFmtId="165" fontId="67" fillId="0" borderId="0" xfId="1579" applyNumberFormat="1" applyFont="1"/>
    <xf numFmtId="0" fontId="0" fillId="0" borderId="0" xfId="0" applyAlignment="1">
      <alignment horizontal="left" vertical="top"/>
    </xf>
    <xf numFmtId="0" fontId="71" fillId="13" borderId="7" xfId="0" applyFont="1" applyFill="1" applyBorder="1" applyAlignment="1">
      <alignment horizontal="center" vertical="center"/>
    </xf>
    <xf numFmtId="49" fontId="71" fillId="13" borderId="7" xfId="0" applyNumberFormat="1" applyFont="1" applyFill="1" applyBorder="1" applyAlignment="1">
      <alignment horizontal="center" vertical="center"/>
    </xf>
    <xf numFmtId="49" fontId="71" fillId="13" borderId="15" xfId="0" applyNumberFormat="1" applyFont="1" applyFill="1" applyBorder="1" applyAlignment="1">
      <alignment horizontal="center" vertical="center"/>
    </xf>
    <xf numFmtId="49" fontId="72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left"/>
    </xf>
    <xf numFmtId="165" fontId="43" fillId="0" borderId="0" xfId="1579" applyNumberFormat="1" applyFont="1" applyFill="1"/>
    <xf numFmtId="165" fontId="43" fillId="2" borderId="0" xfId="5" applyNumberFormat="1" applyFont="1" applyFill="1"/>
    <xf numFmtId="0" fontId="32" fillId="2" borderId="7" xfId="0" applyFont="1" applyFill="1" applyBorder="1"/>
    <xf numFmtId="14" fontId="32" fillId="2" borderId="7" xfId="0" applyNumberFormat="1" applyFont="1" applyFill="1" applyBorder="1" applyAlignment="1"/>
    <xf numFmtId="43" fontId="32" fillId="2" borderId="7" xfId="2" applyFont="1" applyFill="1" applyBorder="1"/>
    <xf numFmtId="0" fontId="33" fillId="2" borderId="7" xfId="2" applyNumberFormat="1" applyFont="1" applyFill="1" applyBorder="1" applyAlignment="1">
      <alignment horizontal="center"/>
    </xf>
    <xf numFmtId="43" fontId="33" fillId="2" borderId="7" xfId="2" applyFont="1" applyFill="1" applyBorder="1" applyAlignment="1">
      <alignment horizontal="center"/>
    </xf>
    <xf numFmtId="43" fontId="32" fillId="2" borderId="7" xfId="2" applyFont="1" applyFill="1" applyBorder="1" applyAlignment="1">
      <alignment horizontal="center"/>
    </xf>
    <xf numFmtId="49" fontId="43" fillId="2" borderId="0" xfId="1579" applyNumberFormat="1" applyFont="1" applyFill="1"/>
    <xf numFmtId="0" fontId="43" fillId="2" borderId="0" xfId="1579" applyFont="1" applyFill="1"/>
    <xf numFmtId="165" fontId="43" fillId="2" borderId="0" xfId="1579" applyNumberFormat="1" applyFont="1" applyFill="1"/>
    <xf numFmtId="165" fontId="53" fillId="2" borderId="0" xfId="1579" applyNumberFormat="1" applyFont="1" applyFill="1"/>
    <xf numFmtId="49" fontId="72" fillId="2" borderId="7" xfId="0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left"/>
    </xf>
    <xf numFmtId="164" fontId="39" fillId="2" borderId="7" xfId="0" applyNumberFormat="1" applyFont="1" applyFill="1" applyBorder="1"/>
    <xf numFmtId="43" fontId="30" fillId="2" borderId="7" xfId="2" applyFont="1" applyFill="1" applyBorder="1"/>
    <xf numFmtId="0" fontId="39" fillId="2" borderId="7" xfId="0" applyFont="1" applyFill="1" applyBorder="1" applyAlignment="1">
      <alignment wrapText="1"/>
    </xf>
    <xf numFmtId="4" fontId="39" fillId="2" borderId="7" xfId="0" applyNumberFormat="1" applyFont="1" applyFill="1" applyBorder="1" applyAlignment="1">
      <alignment wrapText="1"/>
    </xf>
    <xf numFmtId="43" fontId="39" fillId="2" borderId="7" xfId="2" applyFont="1" applyFill="1" applyBorder="1"/>
    <xf numFmtId="0" fontId="33" fillId="2" borderId="7" xfId="0" applyFont="1" applyFill="1" applyBorder="1"/>
    <xf numFmtId="2" fontId="32" fillId="2" borderId="7" xfId="0" applyNumberFormat="1" applyFont="1" applyFill="1" applyBorder="1"/>
    <xf numFmtId="14" fontId="39" fillId="2" borderId="7" xfId="0" applyNumberFormat="1" applyFont="1" applyFill="1" applyBorder="1"/>
    <xf numFmtId="10" fontId="0" fillId="0" borderId="0" xfId="0" applyNumberFormat="1"/>
    <xf numFmtId="9" fontId="0" fillId="0" borderId="0" xfId="0" applyNumberFormat="1"/>
    <xf numFmtId="165" fontId="43" fillId="0" borderId="0" xfId="1579" applyNumberFormat="1" applyFont="1" applyAlignment="1">
      <alignment horizontal="right"/>
    </xf>
    <xf numFmtId="165" fontId="0" fillId="0" borderId="0" xfId="0" applyNumberFormat="1"/>
    <xf numFmtId="165" fontId="0" fillId="0" borderId="16" xfId="0" applyNumberFormat="1" applyBorder="1"/>
    <xf numFmtId="43" fontId="0" fillId="0" borderId="16" xfId="0" applyNumberFormat="1" applyBorder="1"/>
    <xf numFmtId="0" fontId="0" fillId="8" borderId="0" xfId="0" applyFill="1"/>
    <xf numFmtId="0" fontId="73" fillId="8" borderId="0" xfId="0" applyFont="1" applyFill="1"/>
    <xf numFmtId="0" fontId="6" fillId="8" borderId="0" xfId="1579" applyFill="1"/>
    <xf numFmtId="165" fontId="43" fillId="0" borderId="0" xfId="1581" applyNumberFormat="1" applyFont="1"/>
    <xf numFmtId="165" fontId="43" fillId="0" borderId="0" xfId="1581" applyNumberFormat="1" applyFont="1"/>
    <xf numFmtId="165" fontId="43" fillId="0" borderId="0" xfId="1581" applyNumberFormat="1" applyFont="1"/>
    <xf numFmtId="165" fontId="43" fillId="0" borderId="0" xfId="1581" applyNumberFormat="1" applyFont="1"/>
    <xf numFmtId="165" fontId="43" fillId="0" borderId="0" xfId="1581" applyNumberFormat="1" applyFont="1"/>
    <xf numFmtId="165" fontId="43" fillId="0" borderId="0" xfId="1581" applyNumberFormat="1" applyFont="1"/>
    <xf numFmtId="165" fontId="43" fillId="0" borderId="0" xfId="1581" applyNumberFormat="1" applyFont="1"/>
    <xf numFmtId="165" fontId="43" fillId="0" borderId="0" xfId="1581" applyNumberFormat="1" applyFont="1"/>
    <xf numFmtId="165" fontId="43" fillId="0" borderId="0" xfId="1581" applyNumberFormat="1" applyFont="1"/>
    <xf numFmtId="165" fontId="43" fillId="0" borderId="0" xfId="1581" applyNumberFormat="1" applyFont="1"/>
    <xf numFmtId="165" fontId="43" fillId="0" borderId="0" xfId="1581" applyNumberFormat="1" applyFont="1"/>
    <xf numFmtId="165" fontId="43" fillId="0" borderId="0" xfId="1581" applyNumberFormat="1" applyFont="1"/>
    <xf numFmtId="165" fontId="43" fillId="7" borderId="0" xfId="1579" applyNumberFormat="1" applyFont="1" applyFill="1"/>
    <xf numFmtId="0" fontId="3" fillId="0" borderId="0" xfId="1582"/>
    <xf numFmtId="0" fontId="43" fillId="0" borderId="0" xfId="1582" applyFont="1"/>
    <xf numFmtId="49" fontId="43" fillId="0" borderId="0" xfId="1582" applyNumberFormat="1" applyFont="1"/>
    <xf numFmtId="49" fontId="44" fillId="0" borderId="0" xfId="1582" applyNumberFormat="1" applyFont="1" applyAlignment="1">
      <alignment horizontal="centerContinuous"/>
    </xf>
    <xf numFmtId="49" fontId="45" fillId="0" borderId="0" xfId="1582" applyNumberFormat="1" applyFont="1" applyAlignment="1">
      <alignment horizontal="centerContinuous" vertical="top"/>
    </xf>
    <xf numFmtId="0" fontId="3" fillId="0" borderId="0" xfId="1582" applyAlignment="1"/>
    <xf numFmtId="0" fontId="43" fillId="0" borderId="0" xfId="1582" applyFont="1" applyAlignment="1">
      <alignment horizontal="left"/>
    </xf>
    <xf numFmtId="0" fontId="43" fillId="0" borderId="0" xfId="1582" applyFont="1" applyAlignment="1">
      <alignment horizontal="right"/>
    </xf>
    <xf numFmtId="49" fontId="50" fillId="0" borderId="0" xfId="1582" applyNumberFormat="1" applyFont="1"/>
    <xf numFmtId="49" fontId="52" fillId="0" borderId="0" xfId="1582" applyNumberFormat="1" applyFont="1"/>
    <xf numFmtId="165" fontId="43" fillId="0" borderId="0" xfId="1582" applyNumberFormat="1" applyFont="1"/>
    <xf numFmtId="165" fontId="53" fillId="0" borderId="0" xfId="1582" applyNumberFormat="1" applyFont="1"/>
    <xf numFmtId="49" fontId="43" fillId="0" borderId="0" xfId="1582" applyNumberFormat="1" applyFont="1" applyAlignment="1">
      <alignment horizontal="right"/>
    </xf>
    <xf numFmtId="49" fontId="50" fillId="0" borderId="0" xfId="1582" applyNumberFormat="1" applyFont="1" applyAlignment="1">
      <alignment horizontal="left"/>
    </xf>
    <xf numFmtId="0" fontId="50" fillId="0" borderId="0" xfId="1582" applyFont="1"/>
    <xf numFmtId="165" fontId="50" fillId="0" borderId="0" xfId="1582" applyNumberFormat="1" applyFont="1"/>
    <xf numFmtId="49" fontId="50" fillId="11" borderId="9" xfId="1582" applyNumberFormat="1" applyFont="1" applyFill="1" applyBorder="1" applyAlignment="1">
      <alignment horizontal="center" vertical="center" wrapText="1"/>
    </xf>
    <xf numFmtId="0" fontId="50" fillId="11" borderId="9" xfId="1582" applyFont="1" applyFill="1" applyBorder="1" applyAlignment="1">
      <alignment horizontal="center" vertical="center" wrapText="1"/>
    </xf>
    <xf numFmtId="0" fontId="51" fillId="11" borderId="9" xfId="1582" applyFont="1" applyFill="1" applyBorder="1" applyAlignment="1">
      <alignment horizontal="center" vertical="center" wrapText="1"/>
    </xf>
    <xf numFmtId="0" fontId="52" fillId="11" borderId="9" xfId="1582" applyFont="1" applyFill="1" applyBorder="1" applyAlignment="1">
      <alignment horizontal="center" vertical="center" wrapText="1"/>
    </xf>
    <xf numFmtId="0" fontId="3" fillId="0" borderId="0" xfId="1582" applyAlignment="1">
      <alignment horizontal="left"/>
    </xf>
    <xf numFmtId="0" fontId="47" fillId="0" borderId="0" xfId="1582" applyFont="1" applyAlignment="1">
      <alignment vertical="center"/>
    </xf>
    <xf numFmtId="0" fontId="3" fillId="0" borderId="0" xfId="1582" applyAlignment="1">
      <alignment vertical="center"/>
    </xf>
    <xf numFmtId="0" fontId="48" fillId="0" borderId="0" xfId="1582" applyFont="1" applyAlignment="1"/>
    <xf numFmtId="0" fontId="49" fillId="0" borderId="0" xfId="1582" applyFont="1" applyAlignment="1"/>
    <xf numFmtId="165" fontId="57" fillId="6" borderId="14" xfId="5" applyNumberFormat="1" applyFont="1" applyFill="1" applyBorder="1"/>
    <xf numFmtId="0" fontId="3" fillId="0" borderId="0" xfId="1582"/>
    <xf numFmtId="0" fontId="75" fillId="0" borderId="0" xfId="1582" applyFont="1"/>
    <xf numFmtId="0" fontId="76" fillId="0" borderId="0" xfId="1582" applyFont="1"/>
    <xf numFmtId="0" fontId="74" fillId="0" borderId="0" xfId="1582" applyFont="1"/>
    <xf numFmtId="0" fontId="77" fillId="0" borderId="0" xfId="1582" applyFont="1"/>
    <xf numFmtId="0" fontId="74" fillId="0" borderId="0" xfId="1582" applyFont="1" applyAlignment="1">
      <alignment horizontal="centerContinuous"/>
    </xf>
    <xf numFmtId="0" fontId="78" fillId="0" borderId="0" xfId="1582" applyFont="1"/>
    <xf numFmtId="0" fontId="79" fillId="0" borderId="0" xfId="1582" applyFont="1" applyAlignment="1">
      <alignment horizontal="centerContinuous"/>
    </xf>
    <xf numFmtId="0" fontId="80" fillId="0" borderId="0" xfId="1582" applyFont="1"/>
    <xf numFmtId="0" fontId="82" fillId="0" borderId="0" xfId="1582" applyFont="1"/>
    <xf numFmtId="0" fontId="81" fillId="0" borderId="17" xfId="1582" applyFont="1" applyFill="1" applyBorder="1" applyAlignment="1">
      <alignment horizontal="centerContinuous"/>
    </xf>
    <xf numFmtId="169" fontId="81" fillId="0" borderId="17" xfId="1582" applyNumberFormat="1" applyFont="1" applyFill="1" applyBorder="1" applyAlignment="1">
      <alignment horizontal="centerContinuous"/>
    </xf>
    <xf numFmtId="49" fontId="3" fillId="0" borderId="0" xfId="1582" applyNumberFormat="1"/>
    <xf numFmtId="169" fontId="74" fillId="0" borderId="0" xfId="1582" applyNumberFormat="1" applyFont="1"/>
    <xf numFmtId="0" fontId="83" fillId="0" borderId="0" xfId="1582" applyFont="1"/>
    <xf numFmtId="169" fontId="83" fillId="0" borderId="0" xfId="1582" applyNumberFormat="1" applyFont="1"/>
    <xf numFmtId="43" fontId="84" fillId="0" borderId="7" xfId="2" applyFont="1" applyFill="1" applyBorder="1" applyAlignment="1">
      <alignment horizontal="center"/>
    </xf>
    <xf numFmtId="43" fontId="85" fillId="0" borderId="7" xfId="2" applyFont="1" applyFill="1" applyBorder="1"/>
    <xf numFmtId="0" fontId="85" fillId="0" borderId="7" xfId="2" applyNumberFormat="1" applyFont="1" applyFill="1" applyBorder="1" applyAlignment="1">
      <alignment horizontal="center"/>
    </xf>
    <xf numFmtId="43" fontId="85" fillId="0" borderId="7" xfId="2" applyFont="1" applyFill="1" applyBorder="1" applyAlignment="1">
      <alignment horizontal="center"/>
    </xf>
    <xf numFmtId="0" fontId="86" fillId="7" borderId="7" xfId="0" applyFont="1" applyFill="1" applyBorder="1"/>
    <xf numFmtId="0" fontId="85" fillId="7" borderId="7" xfId="0" applyFont="1" applyFill="1" applyBorder="1"/>
    <xf numFmtId="0" fontId="87" fillId="0" borderId="0" xfId="5" applyFont="1" applyFill="1"/>
    <xf numFmtId="165" fontId="88" fillId="0" borderId="0" xfId="0" applyNumberFormat="1" applyFont="1" applyFill="1"/>
    <xf numFmtId="0" fontId="88" fillId="0" borderId="0" xfId="0" applyFont="1" applyFill="1"/>
    <xf numFmtId="165" fontId="88" fillId="0" borderId="0" xfId="6" applyNumberFormat="1" applyFont="1" applyFill="1"/>
    <xf numFmtId="0" fontId="86" fillId="0" borderId="0" xfId="0" applyFont="1" applyFill="1"/>
    <xf numFmtId="164" fontId="89" fillId="7" borderId="7" xfId="0" applyNumberFormat="1" applyFont="1" applyFill="1" applyBorder="1"/>
    <xf numFmtId="43" fontId="85" fillId="7" borderId="7" xfId="2" applyFont="1" applyFill="1" applyBorder="1"/>
    <xf numFmtId="0" fontId="85" fillId="0" borderId="7" xfId="0" applyFont="1" applyFill="1" applyBorder="1"/>
    <xf numFmtId="0" fontId="89" fillId="0" borderId="7" xfId="0" applyFont="1" applyFill="1" applyBorder="1" applyAlignment="1">
      <alignment wrapText="1"/>
    </xf>
    <xf numFmtId="43" fontId="89" fillId="0" borderId="7" xfId="2" applyFont="1" applyFill="1" applyBorder="1"/>
    <xf numFmtId="43" fontId="86" fillId="0" borderId="0" xfId="2" applyNumberFormat="1" applyFont="1" applyFill="1"/>
    <xf numFmtId="2" fontId="86" fillId="0" borderId="0" xfId="0" applyNumberFormat="1" applyFont="1" applyFill="1"/>
    <xf numFmtId="49" fontId="88" fillId="0" borderId="0" xfId="1579" applyNumberFormat="1" applyFont="1"/>
    <xf numFmtId="0" fontId="88" fillId="0" borderId="0" xfId="1579" applyFont="1"/>
    <xf numFmtId="165" fontId="88" fillId="0" borderId="0" xfId="1579" applyNumberFormat="1" applyFont="1"/>
    <xf numFmtId="0" fontId="86" fillId="0" borderId="0" xfId="0" applyFont="1"/>
    <xf numFmtId="49" fontId="84" fillId="0" borderId="7" xfId="0" applyNumberFormat="1" applyFont="1" applyFill="1" applyBorder="1" applyAlignment="1">
      <alignment horizontal="center" vertical="center"/>
    </xf>
    <xf numFmtId="49" fontId="86" fillId="0" borderId="7" xfId="0" applyNumberFormat="1" applyFont="1" applyFill="1" applyBorder="1" applyAlignment="1">
      <alignment horizontal="left"/>
    </xf>
    <xf numFmtId="2" fontId="86" fillId="0" borderId="0" xfId="0" applyNumberFormat="1" applyFont="1"/>
    <xf numFmtId="0" fontId="85" fillId="8" borderId="7" xfId="2" applyNumberFormat="1" applyFont="1" applyFill="1" applyBorder="1" applyAlignment="1">
      <alignment horizontal="center"/>
    </xf>
    <xf numFmtId="49" fontId="88" fillId="0" borderId="0" xfId="5" applyNumberFormat="1" applyFont="1" applyFill="1"/>
    <xf numFmtId="0" fontId="87" fillId="0" borderId="0" xfId="0" applyFont="1" applyFill="1"/>
    <xf numFmtId="164" fontId="89" fillId="0" borderId="7" xfId="0" applyNumberFormat="1" applyFont="1" applyFill="1" applyBorder="1"/>
    <xf numFmtId="4" fontId="89" fillId="0" borderId="7" xfId="0" applyNumberFormat="1" applyFont="1" applyFill="1" applyBorder="1" applyAlignment="1">
      <alignment wrapText="1"/>
    </xf>
    <xf numFmtId="165" fontId="88" fillId="0" borderId="0" xfId="1581" applyNumberFormat="1" applyFont="1"/>
    <xf numFmtId="0" fontId="3" fillId="10" borderId="0" xfId="1582" applyFill="1"/>
    <xf numFmtId="0" fontId="3" fillId="0" borderId="0" xfId="1582" applyFill="1"/>
    <xf numFmtId="165" fontId="43" fillId="6" borderId="0" xfId="1582" applyNumberFormat="1" applyFont="1" applyFill="1"/>
    <xf numFmtId="49" fontId="43" fillId="6" borderId="0" xfId="1582" applyNumberFormat="1" applyFont="1" applyFill="1"/>
    <xf numFmtId="0" fontId="43" fillId="6" borderId="0" xfId="1582" applyFont="1" applyFill="1"/>
    <xf numFmtId="165" fontId="53" fillId="6" borderId="0" xfId="1582" applyNumberFormat="1" applyFont="1" applyFill="1"/>
    <xf numFmtId="0" fontId="0" fillId="6" borderId="0" xfId="0" applyFill="1"/>
    <xf numFmtId="2" fontId="43" fillId="0" borderId="0" xfId="1582" applyNumberFormat="1" applyFont="1"/>
    <xf numFmtId="8" fontId="43" fillId="0" borderId="0" xfId="1582" applyNumberFormat="1" applyFont="1"/>
    <xf numFmtId="49" fontId="43" fillId="7" borderId="0" xfId="1582" applyNumberFormat="1" applyFont="1" applyFill="1"/>
    <xf numFmtId="0" fontId="43" fillId="7" borderId="0" xfId="1582" applyFont="1" applyFill="1"/>
    <xf numFmtId="165" fontId="43" fillId="7" borderId="0" xfId="1582" applyNumberFormat="1" applyFont="1" applyFill="1"/>
    <xf numFmtId="0" fontId="0" fillId="7" borderId="0" xfId="0" applyFill="1"/>
    <xf numFmtId="165" fontId="53" fillId="7" borderId="0" xfId="1582" applyNumberFormat="1" applyFont="1" applyFill="1"/>
    <xf numFmtId="165" fontId="0" fillId="7" borderId="0" xfId="0" applyNumberFormat="1" applyFill="1"/>
    <xf numFmtId="43" fontId="33" fillId="4" borderId="1" xfId="2" applyFont="1" applyFill="1" applyBorder="1" applyAlignment="1">
      <alignment horizontal="center" wrapText="1"/>
    </xf>
    <xf numFmtId="43" fontId="33" fillId="4" borderId="2" xfId="2" applyFont="1" applyFill="1" applyBorder="1" applyAlignment="1">
      <alignment horizontal="center" wrapText="1"/>
    </xf>
    <xf numFmtId="0" fontId="33" fillId="5" borderId="2" xfId="0" applyFont="1" applyFill="1" applyBorder="1" applyAlignment="1">
      <alignment horizontal="center" vertical="center" wrapText="1"/>
    </xf>
    <xf numFmtId="0" fontId="33" fillId="5" borderId="8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/>
    </xf>
    <xf numFmtId="0" fontId="33" fillId="3" borderId="7" xfId="0" applyFont="1" applyFill="1" applyBorder="1" applyAlignment="1">
      <alignment horizontal="center"/>
    </xf>
    <xf numFmtId="43" fontId="36" fillId="4" borderId="3" xfId="2" applyFont="1" applyFill="1" applyBorder="1" applyAlignment="1">
      <alignment horizontal="center" wrapText="1"/>
    </xf>
    <xf numFmtId="43" fontId="36" fillId="4" borderId="4" xfId="2" applyFont="1" applyFill="1" applyBorder="1" applyAlignment="1">
      <alignment horizontal="center" wrapText="1"/>
    </xf>
    <xf numFmtId="43" fontId="27" fillId="3" borderId="5" xfId="2" applyFill="1" applyBorder="1" applyAlignment="1">
      <alignment horizontal="center"/>
    </xf>
    <xf numFmtId="0" fontId="33" fillId="9" borderId="7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54" fillId="8" borderId="0" xfId="6" applyFont="1" applyFill="1" applyAlignment="1">
      <alignment horizontal="center" vertical="center"/>
    </xf>
    <xf numFmtId="0" fontId="55" fillId="0" borderId="0" xfId="6" applyFont="1" applyAlignment="1">
      <alignment horizontal="center" vertical="center"/>
    </xf>
    <xf numFmtId="0" fontId="56" fillId="0" borderId="10" xfId="6" applyFont="1" applyBorder="1" applyAlignment="1">
      <alignment horizontal="center"/>
    </xf>
    <xf numFmtId="0" fontId="56" fillId="0" borderId="11" xfId="6" applyFont="1" applyBorder="1" applyAlignment="1">
      <alignment horizontal="center"/>
    </xf>
    <xf numFmtId="0" fontId="56" fillId="0" borderId="12" xfId="6" applyFont="1" applyBorder="1" applyAlignment="1">
      <alignment horizontal="center"/>
    </xf>
    <xf numFmtId="43" fontId="33" fillId="4" borderId="2" xfId="2" applyFont="1" applyFill="1" applyBorder="1" applyAlignment="1">
      <alignment horizontal="center" vertical="center" wrapText="1"/>
    </xf>
    <xf numFmtId="43" fontId="33" fillId="4" borderId="8" xfId="2" applyFont="1" applyFill="1" applyBorder="1" applyAlignment="1">
      <alignment horizontal="center" vertical="center" wrapText="1"/>
    </xf>
    <xf numFmtId="3" fontId="33" fillId="4" borderId="2" xfId="0" applyNumberFormat="1" applyFont="1" applyFill="1" applyBorder="1" applyAlignment="1">
      <alignment horizontal="center"/>
    </xf>
    <xf numFmtId="3" fontId="33" fillId="4" borderId="8" xfId="0" applyNumberFormat="1" applyFont="1" applyFill="1" applyBorder="1" applyAlignment="1">
      <alignment horizontal="center"/>
    </xf>
    <xf numFmtId="3" fontId="33" fillId="4" borderId="1" xfId="0" applyNumberFormat="1" applyFont="1" applyFill="1" applyBorder="1"/>
    <xf numFmtId="3" fontId="33" fillId="4" borderId="2" xfId="0" applyNumberFormat="1" applyFont="1" applyFill="1" applyBorder="1"/>
    <xf numFmtId="0" fontId="46" fillId="0" borderId="0" xfId="1582" applyFont="1" applyAlignment="1">
      <alignment horizontal="center"/>
    </xf>
    <xf numFmtId="0" fontId="3" fillId="0" borderId="0" xfId="1582" applyAlignment="1"/>
    <xf numFmtId="0" fontId="90" fillId="0" borderId="18" xfId="0" applyFont="1" applyBorder="1"/>
    <xf numFmtId="0" fontId="74" fillId="0" borderId="18" xfId="0" applyFont="1" applyBorder="1"/>
    <xf numFmtId="0" fontId="0" fillId="0" borderId="18" xfId="0" applyFont="1" applyBorder="1"/>
    <xf numFmtId="0" fontId="0" fillId="0" borderId="18" xfId="0" applyBorder="1"/>
    <xf numFmtId="14" fontId="90" fillId="0" borderId="18" xfId="0" applyNumberFormat="1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1" fillId="0" borderId="21" xfId="8" applyFont="1" applyBorder="1"/>
    <xf numFmtId="43" fontId="1" fillId="0" borderId="22" xfId="8" applyFont="1" applyBorder="1"/>
    <xf numFmtId="43" fontId="74" fillId="0" borderId="21" xfId="8" applyFont="1" applyBorder="1"/>
  </cellXfs>
  <cellStyles count="1584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3" xfId="1150"/>
    <cellStyle name="Millares 2 4 3" xfId="689"/>
    <cellStyle name="Millares 2 4 3 2" xfId="1302"/>
    <cellStyle name="Millares 2 4 4" xfId="999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3" xfId="1149"/>
    <cellStyle name="Millares 2 6 3" xfId="688"/>
    <cellStyle name="Millares 2 6 3 2" xfId="1301"/>
    <cellStyle name="Millares 2 6 4" xfId="998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3" xfId="1151"/>
    <cellStyle name="Millares 3 3 3" xfId="690"/>
    <cellStyle name="Millares 3 3 3 2" xfId="1303"/>
    <cellStyle name="Millares 3 3 4" xfId="1000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3" xfId="1152"/>
    <cellStyle name="Millares 4 3 2 3" xfId="691"/>
    <cellStyle name="Millares 4 3 2 3 2" xfId="1304"/>
    <cellStyle name="Millares 4 3 2 4" xfId="1001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3" xfId="1153"/>
    <cellStyle name="Millares 5 2 3" xfId="692"/>
    <cellStyle name="Millares 5 2 3 2" xfId="1305"/>
    <cellStyle name="Millares 5 2 4" xfId="1002"/>
    <cellStyle name="Millares 6" xfId="121"/>
    <cellStyle name="Millares 6 2" xfId="539"/>
    <cellStyle name="Millares 6 2 2" xfId="844"/>
    <cellStyle name="Millares 6 2 2 2" xfId="1457"/>
    <cellStyle name="Millares 6 2 3" xfId="1154"/>
    <cellStyle name="Millares 6 3" xfId="693"/>
    <cellStyle name="Millares 6 3 2" xfId="1306"/>
    <cellStyle name="Millares 6 4" xfId="1003"/>
    <cellStyle name="Millares 7" xfId="122"/>
    <cellStyle name="Millares 7 2" xfId="540"/>
    <cellStyle name="Millares 7 2 2" xfId="845"/>
    <cellStyle name="Millares 7 2 2 2" xfId="1458"/>
    <cellStyle name="Millares 7 2 3" xfId="1155"/>
    <cellStyle name="Millares 7 3" xfId="694"/>
    <cellStyle name="Millares 7 3 2" xfId="1307"/>
    <cellStyle name="Millares 7 4" xfId="1004"/>
    <cellStyle name="Millares 8" xfId="417"/>
    <cellStyle name="Millares 9" xfId="654"/>
    <cellStyle name="Moneda 2" xfId="123"/>
    <cellStyle name="Moneda 2 2" xfId="443"/>
    <cellStyle name="Moneda 2 3" xfId="541"/>
    <cellStyle name="Moneda 2 3 2" xfId="846"/>
    <cellStyle name="Moneda 2 3 2 2" xfId="1459"/>
    <cellStyle name="Moneda 2 3 3" xfId="1156"/>
    <cellStyle name="Moneda 2 4" xfId="695"/>
    <cellStyle name="Moneda 2 4 2" xfId="1308"/>
    <cellStyle name="Moneda 2 5" xfId="1005"/>
    <cellStyle name="Moneda 3" xfId="124"/>
    <cellStyle name="Moneda 3 2" xfId="542"/>
    <cellStyle name="Moneda 3 2 2" xfId="847"/>
    <cellStyle name="Moneda 3 2 2 2" xfId="1460"/>
    <cellStyle name="Moneda 3 2 3" xfId="1157"/>
    <cellStyle name="Moneda 3 3" xfId="696"/>
    <cellStyle name="Moneda 3 3 2" xfId="1309"/>
    <cellStyle name="Moneda 3 4" xfId="1006"/>
    <cellStyle name="Moneda 4" xfId="125"/>
    <cellStyle name="Moneda 4 2" xfId="543"/>
    <cellStyle name="Moneda 4 2 2" xfId="848"/>
    <cellStyle name="Moneda 4 2 2 2" xfId="1461"/>
    <cellStyle name="Moneda 4 2 3" xfId="1158"/>
    <cellStyle name="Moneda 4 3" xfId="697"/>
    <cellStyle name="Moneda 4 3 2" xfId="1310"/>
    <cellStyle name="Moneda 4 4" xfId="1007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3" xfId="1159"/>
    <cellStyle name="Moneda 6 3" xfId="698"/>
    <cellStyle name="Moneda 6 3 2" xfId="1311"/>
    <cellStyle name="Moneda 6 4" xfId="1008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3" xfId="1160"/>
    <cellStyle name="Moneda 8 3" xfId="699"/>
    <cellStyle name="Moneda 8 3 2" xfId="1312"/>
    <cellStyle name="Moneda 8 4" xfId="1009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3" xfId="1161"/>
    <cellStyle name="Normal 10 2 3" xfId="700"/>
    <cellStyle name="Normal 10 2 3 2" xfId="1313"/>
    <cellStyle name="Normal 10 2 4" xfId="1010"/>
    <cellStyle name="Normal 10 3" xfId="133"/>
    <cellStyle name="Normal 10 3 2" xfId="547"/>
    <cellStyle name="Normal 10 3 2 2" xfId="852"/>
    <cellStyle name="Normal 10 3 2 2 2" xfId="1465"/>
    <cellStyle name="Normal 10 3 2 3" xfId="1162"/>
    <cellStyle name="Normal 10 3 3" xfId="701"/>
    <cellStyle name="Normal 10 3 3 2" xfId="1314"/>
    <cellStyle name="Normal 10 3 4" xfId="1011"/>
    <cellStyle name="Normal 10 4" xfId="509"/>
    <cellStyle name="Normal 10 4 2" xfId="814"/>
    <cellStyle name="Normal 10 4 2 2" xfId="1427"/>
    <cellStyle name="Normal 10 4 3" xfId="1124"/>
    <cellStyle name="Normal 10 5" xfId="663"/>
    <cellStyle name="Normal 10 5 2" xfId="1276"/>
    <cellStyle name="Normal 10 6" xfId="973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3" xfId="1144"/>
    <cellStyle name="Normal 11 2 3" xfId="683"/>
    <cellStyle name="Normal 11 2 3 2" xfId="1296"/>
    <cellStyle name="Normal 11 2 4" xfId="993"/>
    <cellStyle name="Normal 11 3" xfId="134"/>
    <cellStyle name="Normal 11 3 2" xfId="548"/>
    <cellStyle name="Normal 11 3 2 2" xfId="853"/>
    <cellStyle name="Normal 11 3 2 2 2" xfId="1466"/>
    <cellStyle name="Normal 11 3 2 3" xfId="1163"/>
    <cellStyle name="Normal 11 3 3" xfId="702"/>
    <cellStyle name="Normal 11 3 3 2" xfId="1315"/>
    <cellStyle name="Normal 11 3 4" xfId="1012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3" xfId="1164"/>
    <cellStyle name="Normal 12 2 3" xfId="703"/>
    <cellStyle name="Normal 12 2 3 2" xfId="1316"/>
    <cellStyle name="Normal 12 2 4" xfId="1013"/>
    <cellStyle name="Normal 12 3" xfId="136"/>
    <cellStyle name="Normal 12 3 2" xfId="550"/>
    <cellStyle name="Normal 12 3 2 2" xfId="855"/>
    <cellStyle name="Normal 12 3 2 2 2" xfId="1468"/>
    <cellStyle name="Normal 12 3 2 3" xfId="1165"/>
    <cellStyle name="Normal 12 3 3" xfId="704"/>
    <cellStyle name="Normal 12 3 3 2" xfId="1317"/>
    <cellStyle name="Normal 12 3 4" xfId="1014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3" xfId="1145"/>
    <cellStyle name="Normal 12 4 5" xfId="684"/>
    <cellStyle name="Normal 12 4 5 2" xfId="1297"/>
    <cellStyle name="Normal 12 4 6" xfId="994"/>
    <cellStyle name="Normal 12 5" xfId="138"/>
    <cellStyle name="Normal 12 5 2" xfId="551"/>
    <cellStyle name="Normal 12 5 2 2" xfId="856"/>
    <cellStyle name="Normal 12 5 2 2 2" xfId="1469"/>
    <cellStyle name="Normal 12 5 2 3" xfId="1166"/>
    <cellStyle name="Normal 12 5 3" xfId="705"/>
    <cellStyle name="Normal 12 5 3 2" xfId="1318"/>
    <cellStyle name="Normal 12 5 4" xfId="1015"/>
    <cellStyle name="Normal 13" xfId="139"/>
    <cellStyle name="Normal 13 2" xfId="552"/>
    <cellStyle name="Normal 13 2 2" xfId="857"/>
    <cellStyle name="Normal 13 2 2 2" xfId="1470"/>
    <cellStyle name="Normal 13 2 3" xfId="1167"/>
    <cellStyle name="Normal 13 3" xfId="706"/>
    <cellStyle name="Normal 13 3 2" xfId="1319"/>
    <cellStyle name="Normal 13 4" xfId="1016"/>
    <cellStyle name="Normal 14" xfId="140"/>
    <cellStyle name="Normal 14 2" xfId="553"/>
    <cellStyle name="Normal 14 2 2" xfId="858"/>
    <cellStyle name="Normal 14 2 2 2" xfId="1471"/>
    <cellStyle name="Normal 14 2 3" xfId="1168"/>
    <cellStyle name="Normal 14 3" xfId="707"/>
    <cellStyle name="Normal 14 3 2" xfId="1320"/>
    <cellStyle name="Normal 14 4" xfId="1017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3" xfId="1169"/>
    <cellStyle name="Normal 15 3 3" xfId="708"/>
    <cellStyle name="Normal 15 3 3 2" xfId="1321"/>
    <cellStyle name="Normal 15 3 4" xfId="1018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3" xfId="1171"/>
    <cellStyle name="Normal 16 3 3" xfId="710"/>
    <cellStyle name="Normal 16 3 3 2" xfId="1323"/>
    <cellStyle name="Normal 16 3 4" xfId="1020"/>
    <cellStyle name="Normal 16 4" xfId="146"/>
    <cellStyle name="Normal 16 5" xfId="555"/>
    <cellStyle name="Normal 16 5 2" xfId="860"/>
    <cellStyle name="Normal 16 5 2 2" xfId="1473"/>
    <cellStyle name="Normal 16 5 3" xfId="1170"/>
    <cellStyle name="Normal 16 6" xfId="709"/>
    <cellStyle name="Normal 16 6 2" xfId="1322"/>
    <cellStyle name="Normal 16 7" xfId="1019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3" xfId="1172"/>
    <cellStyle name="Normal 17 3 3" xfId="711"/>
    <cellStyle name="Normal 17 3 3 2" xfId="1324"/>
    <cellStyle name="Normal 17 3 4" xfId="1021"/>
    <cellStyle name="Normal 18" xfId="150"/>
    <cellStyle name="Normal 18 2" xfId="558"/>
    <cellStyle name="Normal 18 2 2" xfId="863"/>
    <cellStyle name="Normal 18 2 2 2" xfId="1476"/>
    <cellStyle name="Normal 18 2 3" xfId="1173"/>
    <cellStyle name="Normal 18 3" xfId="712"/>
    <cellStyle name="Normal 18 3 2" xfId="1325"/>
    <cellStyle name="Normal 18 4" xfId="1022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3" xfId="1125"/>
    <cellStyle name="Normal 2 14 3" xfId="664"/>
    <cellStyle name="Normal 2 14 3 2" xfId="1277"/>
    <cellStyle name="Normal 2 14 4" xfId="974"/>
    <cellStyle name="Normal 2 15" xfId="501"/>
    <cellStyle name="Normal 2 15 2" xfId="806"/>
    <cellStyle name="Normal 2 15 2 2" xfId="1419"/>
    <cellStyle name="Normal 2 15 3" xfId="1116"/>
    <cellStyle name="Normal 2 16" xfId="655"/>
    <cellStyle name="Normal 2 16 2" xfId="1268"/>
    <cellStyle name="Normal 2 17" xfId="965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3" xfId="1174"/>
    <cellStyle name="Normal 2 2 10 3" xfId="713"/>
    <cellStyle name="Normal 2 2 10 3 2" xfId="1326"/>
    <cellStyle name="Normal 2 2 10 4" xfId="1023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3" xfId="1175"/>
    <cellStyle name="Normal 2 2 12 3" xfId="714"/>
    <cellStyle name="Normal 2 2 12 3 2" xfId="1327"/>
    <cellStyle name="Normal 2 2 12 4" xfId="1024"/>
    <cellStyle name="Normal 2 2 13" xfId="25"/>
    <cellStyle name="Normal 2 2 13 2" xfId="511"/>
    <cellStyle name="Normal 2 2 13 2 2" xfId="816"/>
    <cellStyle name="Normal 2 2 13 2 2 2" xfId="1429"/>
    <cellStyle name="Normal 2 2 13 2 3" xfId="1126"/>
    <cellStyle name="Normal 2 2 13 3" xfId="665"/>
    <cellStyle name="Normal 2 2 13 3 2" xfId="1278"/>
    <cellStyle name="Normal 2 2 13 4" xfId="975"/>
    <cellStyle name="Normal 2 2 14" xfId="58"/>
    <cellStyle name="Normal 2 2 14 2" xfId="532"/>
    <cellStyle name="Normal 2 2 14 2 2" xfId="837"/>
    <cellStyle name="Normal 2 2 14 2 2 2" xfId="1450"/>
    <cellStyle name="Normal 2 2 14 2 3" xfId="1147"/>
    <cellStyle name="Normal 2 2 14 3" xfId="686"/>
    <cellStyle name="Normal 2 2 14 3 2" xfId="1299"/>
    <cellStyle name="Normal 2 2 14 4" xfId="996"/>
    <cellStyle name="Normal 2 2 15" xfId="502"/>
    <cellStyle name="Normal 2 2 15 2" xfId="807"/>
    <cellStyle name="Normal 2 2 15 2 2" xfId="1420"/>
    <cellStyle name="Normal 2 2 15 3" xfId="1117"/>
    <cellStyle name="Normal 2 2 16" xfId="656"/>
    <cellStyle name="Normal 2 2 16 2" xfId="1269"/>
    <cellStyle name="Normal 2 2 17" xfId="966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3" xfId="1176"/>
    <cellStyle name="Normal 2 2 2 2 10 3" xfId="715"/>
    <cellStyle name="Normal 2 2 2 2 10 3 2" xfId="1328"/>
    <cellStyle name="Normal 2 2 2 2 10 4" xfId="1025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3" xfId="1178"/>
    <cellStyle name="Normal 2 2 2 2 2 2 2 2 4" xfId="717"/>
    <cellStyle name="Normal 2 2 2 2 2 2 2 2 4 2" xfId="1330"/>
    <cellStyle name="Normal 2 2 2 2 2 2 2 2 5" xfId="1027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3" xfId="1179"/>
    <cellStyle name="Normal 2 2 2 2 2 2 3 2 3" xfId="718"/>
    <cellStyle name="Normal 2 2 2 2 2 2 3 2 3 2" xfId="1331"/>
    <cellStyle name="Normal 2 2 2 2 2 2 3 2 4" xfId="1028"/>
    <cellStyle name="Normal 2 2 2 2 2 2 4" xfId="562"/>
    <cellStyle name="Normal 2 2 2 2 2 2 4 2" xfId="867"/>
    <cellStyle name="Normal 2 2 2 2 2 2 4 2 2" xfId="1480"/>
    <cellStyle name="Normal 2 2 2 2 2 2 4 3" xfId="1177"/>
    <cellStyle name="Normal 2 2 2 2 2 2 5" xfId="716"/>
    <cellStyle name="Normal 2 2 2 2 2 2 5 2" xfId="1329"/>
    <cellStyle name="Normal 2 2 2 2 2 2 6" xfId="1026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3" xfId="1180"/>
    <cellStyle name="Normal 2 2 2 2 2 7 4" xfId="719"/>
    <cellStyle name="Normal 2 2 2 2 2 7 4 2" xfId="1332"/>
    <cellStyle name="Normal 2 2 2 2 2 7 5" xfId="1029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3" xfId="1182"/>
    <cellStyle name="Normal 2 2 2 2 3 2 2 2 3" xfId="721"/>
    <cellStyle name="Normal 2 2 2 2 3 2 2 2 3 2" xfId="1334"/>
    <cellStyle name="Normal 2 2 2 2 3 2 2 2 4" xfId="1031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3" xfId="1183"/>
    <cellStyle name="Normal 2 2 2 2 3 2 3 3" xfId="722"/>
    <cellStyle name="Normal 2 2 2 2 3 2 3 3 2" xfId="1335"/>
    <cellStyle name="Normal 2 2 2 2 3 2 3 4" xfId="1032"/>
    <cellStyle name="Normal 2 2 2 2 3 2 4" xfId="566"/>
    <cellStyle name="Normal 2 2 2 2 3 2 4 2" xfId="871"/>
    <cellStyle name="Normal 2 2 2 2 3 2 4 2 2" xfId="1484"/>
    <cellStyle name="Normal 2 2 2 2 3 2 4 3" xfId="1181"/>
    <cellStyle name="Normal 2 2 2 2 3 2 5" xfId="720"/>
    <cellStyle name="Normal 2 2 2 2 3 2 5 2" xfId="1333"/>
    <cellStyle name="Normal 2 2 2 2 3 2 6" xfId="1030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3" xfId="1184"/>
    <cellStyle name="Normal 2 2 2 2 3 3 4" xfId="723"/>
    <cellStyle name="Normal 2 2 2 2 3 3 4 2" xfId="1336"/>
    <cellStyle name="Normal 2 2 2 2 3 3 5" xfId="1033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3" xfId="1185"/>
    <cellStyle name="Normal 2 2 2 2 4 3" xfId="724"/>
    <cellStyle name="Normal 2 2 2 2 4 3 2" xfId="1337"/>
    <cellStyle name="Normal 2 2 2 2 4 4" xfId="1034"/>
    <cellStyle name="Normal 2 2 2 2 5" xfId="191"/>
    <cellStyle name="Normal 2 2 2 2 5 2" xfId="571"/>
    <cellStyle name="Normal 2 2 2 2 5 2 2" xfId="876"/>
    <cellStyle name="Normal 2 2 2 2 5 2 2 2" xfId="1489"/>
    <cellStyle name="Normal 2 2 2 2 5 2 3" xfId="1186"/>
    <cellStyle name="Normal 2 2 2 2 5 3" xfId="725"/>
    <cellStyle name="Normal 2 2 2 2 5 3 2" xfId="1338"/>
    <cellStyle name="Normal 2 2 2 2 5 4" xfId="1035"/>
    <cellStyle name="Normal 2 2 2 2 6" xfId="192"/>
    <cellStyle name="Normal 2 2 2 2 6 2" xfId="572"/>
    <cellStyle name="Normal 2 2 2 2 6 2 2" xfId="877"/>
    <cellStyle name="Normal 2 2 2 2 6 2 2 2" xfId="1490"/>
    <cellStyle name="Normal 2 2 2 2 6 2 3" xfId="1187"/>
    <cellStyle name="Normal 2 2 2 2 6 3" xfId="726"/>
    <cellStyle name="Normal 2 2 2 2 6 3 2" xfId="1339"/>
    <cellStyle name="Normal 2 2 2 2 6 4" xfId="1036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3" xfId="1188"/>
    <cellStyle name="Normal 2 2 2 2 7 2 3" xfId="727"/>
    <cellStyle name="Normal 2 2 2 2 7 2 3 2" xfId="1340"/>
    <cellStyle name="Normal 2 2 2 2 7 2 4" xfId="1037"/>
    <cellStyle name="Normal 2 2 2 2 8" xfId="195"/>
    <cellStyle name="Normal 2 2 2 2 8 2" xfId="574"/>
    <cellStyle name="Normal 2 2 2 2 8 2 2" xfId="879"/>
    <cellStyle name="Normal 2 2 2 2 8 2 2 2" xfId="1492"/>
    <cellStyle name="Normal 2 2 2 2 8 2 3" xfId="1189"/>
    <cellStyle name="Normal 2 2 2 2 8 3" xfId="728"/>
    <cellStyle name="Normal 2 2 2 2 8 3 2" xfId="1341"/>
    <cellStyle name="Normal 2 2 2 2 8 4" xfId="1038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3" xfId="1190"/>
    <cellStyle name="Normal 2 2 2 4 2 2 4" xfId="729"/>
    <cellStyle name="Normal 2 2 2 4 2 2 4 2" xfId="1342"/>
    <cellStyle name="Normal 2 2 2 4 2 2 5" xfId="1039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3" xfId="1191"/>
    <cellStyle name="Normal 2 2 2 4 3 2 3" xfId="730"/>
    <cellStyle name="Normal 2 2 2 4 3 2 3 2" xfId="1343"/>
    <cellStyle name="Normal 2 2 2 4 3 2 4" xfId="1040"/>
    <cellStyle name="Normal 2 2 2 4 4" xfId="205"/>
    <cellStyle name="Normal 2 2 2 4 4 2" xfId="577"/>
    <cellStyle name="Normal 2 2 2 4 4 2 2" xfId="882"/>
    <cellStyle name="Normal 2 2 2 4 4 2 2 2" xfId="1495"/>
    <cellStyle name="Normal 2 2 2 4 4 2 3" xfId="1192"/>
    <cellStyle name="Normal 2 2 2 4 4 3" xfId="731"/>
    <cellStyle name="Normal 2 2 2 4 4 3 2" xfId="1344"/>
    <cellStyle name="Normal 2 2 2 4 4 4" xfId="1041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3" xfId="1193"/>
    <cellStyle name="Normal 2 2 2 9 4" xfId="732"/>
    <cellStyle name="Normal 2 2 2 9 4 2" xfId="1345"/>
    <cellStyle name="Normal 2 2 2 9 5" xfId="1042"/>
    <cellStyle name="Normal 2 2 3" xfId="212"/>
    <cellStyle name="Normal 2 2 3 2" xfId="213"/>
    <cellStyle name="Normal 2 2 3 2 10" xfId="733"/>
    <cellStyle name="Normal 2 2 3 2 10 2" xfId="1346"/>
    <cellStyle name="Normal 2 2 3 2 11" xfId="1043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3" xfId="1196"/>
    <cellStyle name="Normal 2 2 3 2 2 2 2 2 3" xfId="735"/>
    <cellStyle name="Normal 2 2 3 2 2 2 2 2 3 2" xfId="1348"/>
    <cellStyle name="Normal 2 2 3 2 2 2 2 2 4" xfId="1045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3" xfId="1197"/>
    <cellStyle name="Normal 2 2 3 2 2 2 3 3" xfId="736"/>
    <cellStyle name="Normal 2 2 3 2 2 2 3 3 2" xfId="1349"/>
    <cellStyle name="Normal 2 2 3 2 2 2 3 4" xfId="1046"/>
    <cellStyle name="Normal 2 2 3 2 2 2 4" xfId="580"/>
    <cellStyle name="Normal 2 2 3 2 2 2 4 2" xfId="885"/>
    <cellStyle name="Normal 2 2 3 2 2 2 4 2 2" xfId="1498"/>
    <cellStyle name="Normal 2 2 3 2 2 2 4 3" xfId="1195"/>
    <cellStyle name="Normal 2 2 3 2 2 2 5" xfId="734"/>
    <cellStyle name="Normal 2 2 3 2 2 2 5 2" xfId="1347"/>
    <cellStyle name="Normal 2 2 3 2 2 2 6" xfId="1044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3" xfId="1198"/>
    <cellStyle name="Normal 2 2 3 2 2 3 4" xfId="737"/>
    <cellStyle name="Normal 2 2 3 2 2 3 4 2" xfId="1350"/>
    <cellStyle name="Normal 2 2 3 2 2 3 5" xfId="1047"/>
    <cellStyle name="Normal 2 2 3 2 3" xfId="221"/>
    <cellStyle name="Normal 2 2 3 2 3 2" xfId="584"/>
    <cellStyle name="Normal 2 2 3 2 3 2 2" xfId="889"/>
    <cellStyle name="Normal 2 2 3 2 3 2 2 2" xfId="1502"/>
    <cellStyle name="Normal 2 2 3 2 3 2 3" xfId="1199"/>
    <cellStyle name="Normal 2 2 3 2 3 3" xfId="738"/>
    <cellStyle name="Normal 2 2 3 2 3 3 2" xfId="1351"/>
    <cellStyle name="Normal 2 2 3 2 3 4" xfId="1048"/>
    <cellStyle name="Normal 2 2 3 2 4" xfId="222"/>
    <cellStyle name="Normal 2 2 3 2 4 2" xfId="585"/>
    <cellStyle name="Normal 2 2 3 2 4 2 2" xfId="890"/>
    <cellStyle name="Normal 2 2 3 2 4 2 2 2" xfId="1503"/>
    <cellStyle name="Normal 2 2 3 2 4 2 3" xfId="1200"/>
    <cellStyle name="Normal 2 2 3 2 4 3" xfId="739"/>
    <cellStyle name="Normal 2 2 3 2 4 3 2" xfId="1352"/>
    <cellStyle name="Normal 2 2 3 2 4 4" xfId="1049"/>
    <cellStyle name="Normal 2 2 3 2 5" xfId="223"/>
    <cellStyle name="Normal 2 2 3 2 5 2" xfId="586"/>
    <cellStyle name="Normal 2 2 3 2 5 2 2" xfId="891"/>
    <cellStyle name="Normal 2 2 3 2 5 2 2 2" xfId="1504"/>
    <cellStyle name="Normal 2 2 3 2 5 2 3" xfId="1201"/>
    <cellStyle name="Normal 2 2 3 2 5 3" xfId="740"/>
    <cellStyle name="Normal 2 2 3 2 5 3 2" xfId="1353"/>
    <cellStyle name="Normal 2 2 3 2 5 4" xfId="1050"/>
    <cellStyle name="Normal 2 2 3 2 6" xfId="224"/>
    <cellStyle name="Normal 2 2 3 2 6 2" xfId="587"/>
    <cellStyle name="Normal 2 2 3 2 6 2 2" xfId="892"/>
    <cellStyle name="Normal 2 2 3 2 6 2 2 2" xfId="1505"/>
    <cellStyle name="Normal 2 2 3 2 6 2 3" xfId="1202"/>
    <cellStyle name="Normal 2 2 3 2 6 3" xfId="741"/>
    <cellStyle name="Normal 2 2 3 2 6 3 2" xfId="1354"/>
    <cellStyle name="Normal 2 2 3 2 6 4" xfId="1051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3" xfId="1203"/>
    <cellStyle name="Normal 2 2 3 2 7 2 3" xfId="742"/>
    <cellStyle name="Normal 2 2 3 2 7 2 3 2" xfId="1355"/>
    <cellStyle name="Normal 2 2 3 2 7 2 4" xfId="1052"/>
    <cellStyle name="Normal 2 2 3 2 8" xfId="227"/>
    <cellStyle name="Normal 2 2 3 2 8 2" xfId="589"/>
    <cellStyle name="Normal 2 2 3 2 8 2 2" xfId="894"/>
    <cellStyle name="Normal 2 2 3 2 8 2 2 2" xfId="1507"/>
    <cellStyle name="Normal 2 2 3 2 8 2 3" xfId="1204"/>
    <cellStyle name="Normal 2 2 3 2 8 3" xfId="743"/>
    <cellStyle name="Normal 2 2 3 2 8 3 2" xfId="1356"/>
    <cellStyle name="Normal 2 2 3 2 8 4" xfId="1053"/>
    <cellStyle name="Normal 2 2 3 2 9" xfId="579"/>
    <cellStyle name="Normal 2 2 3 2 9 2" xfId="884"/>
    <cellStyle name="Normal 2 2 3 2 9 2 2" xfId="1497"/>
    <cellStyle name="Normal 2 2 3 2 9 3" xfId="1194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3" xfId="1206"/>
    <cellStyle name="Normal 2 2 3 3 2 2 4" xfId="745"/>
    <cellStyle name="Normal 2 2 3 3 2 2 4 2" xfId="1358"/>
    <cellStyle name="Normal 2 2 3 3 2 2 5" xfId="1055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3" xfId="1207"/>
    <cellStyle name="Normal 2 2 3 3 3 2 3" xfId="746"/>
    <cellStyle name="Normal 2 2 3 3 3 2 3 2" xfId="1359"/>
    <cellStyle name="Normal 2 2 3 3 3 2 4" xfId="1056"/>
    <cellStyle name="Normal 2 2 3 3 4" xfId="590"/>
    <cellStyle name="Normal 2 2 3 3 4 2" xfId="895"/>
    <cellStyle name="Normal 2 2 3 3 4 2 2" xfId="1508"/>
    <cellStyle name="Normal 2 2 3 3 4 3" xfId="1205"/>
    <cellStyle name="Normal 2 2 3 3 5" xfId="744"/>
    <cellStyle name="Normal 2 2 3 3 5 2" xfId="1357"/>
    <cellStyle name="Normal 2 2 3 3 6" xfId="1054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3" xfId="1208"/>
    <cellStyle name="Normal 2 2 3 7 4" xfId="747"/>
    <cellStyle name="Normal 2 2 3 7 4 2" xfId="1360"/>
    <cellStyle name="Normal 2 2 3 7 5" xfId="1057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3" xfId="1210"/>
    <cellStyle name="Normal 2 2 4 2 2 2 3" xfId="749"/>
    <cellStyle name="Normal 2 2 4 2 2 2 3 2" xfId="1362"/>
    <cellStyle name="Normal 2 2 4 2 2 2 4" xfId="1059"/>
    <cellStyle name="Normal 2 2 4 2 3" xfId="245"/>
    <cellStyle name="Normal 2 2 4 2 3 2" xfId="596"/>
    <cellStyle name="Normal 2 2 4 2 3 2 2" xfId="901"/>
    <cellStyle name="Normal 2 2 4 2 3 2 2 2" xfId="1514"/>
    <cellStyle name="Normal 2 2 4 2 3 2 3" xfId="1211"/>
    <cellStyle name="Normal 2 2 4 2 3 3" xfId="750"/>
    <cellStyle name="Normal 2 2 4 2 3 3 2" xfId="1363"/>
    <cellStyle name="Normal 2 2 4 2 3 4" xfId="1060"/>
    <cellStyle name="Normal 2 2 4 2 4" xfId="594"/>
    <cellStyle name="Normal 2 2 4 2 4 2" xfId="899"/>
    <cellStyle name="Normal 2 2 4 2 4 2 2" xfId="1512"/>
    <cellStyle name="Normal 2 2 4 2 4 3" xfId="1209"/>
    <cellStyle name="Normal 2 2 4 2 5" xfId="748"/>
    <cellStyle name="Normal 2 2 4 2 5 2" xfId="1361"/>
    <cellStyle name="Normal 2 2 4 2 6" xfId="1058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3" xfId="1212"/>
    <cellStyle name="Normal 2 2 4 3 4" xfId="751"/>
    <cellStyle name="Normal 2 2 4 3 4 2" xfId="1364"/>
    <cellStyle name="Normal 2 2 4 3 5" xfId="1061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3" xfId="1213"/>
    <cellStyle name="Normal 2 2 5 4 3" xfId="752"/>
    <cellStyle name="Normal 2 2 5 4 3 2" xfId="1365"/>
    <cellStyle name="Normal 2 2 5 4 4" xfId="1062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3" xfId="1214"/>
    <cellStyle name="Normal 2 2 6 4 3" xfId="753"/>
    <cellStyle name="Normal 2 2 6 4 3 2" xfId="1366"/>
    <cellStyle name="Normal 2 2 6 4 4" xfId="1063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3" xfId="1215"/>
    <cellStyle name="Normal 2 2 7 4 3" xfId="754"/>
    <cellStyle name="Normal 2 2 7 4 3 2" xfId="1367"/>
    <cellStyle name="Normal 2 2 7 4 4" xfId="1064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3" xfId="1216"/>
    <cellStyle name="Normal 2 2 8 3 3" xfId="755"/>
    <cellStyle name="Normal 2 2 8 3 3 2" xfId="1368"/>
    <cellStyle name="Normal 2 2 8 3 4" xfId="1065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3" xfId="1217"/>
    <cellStyle name="Normal 2 2 9 2 3" xfId="756"/>
    <cellStyle name="Normal 2 2 9 2 3 2" xfId="1369"/>
    <cellStyle name="Normal 2 2 9 2 4" xfId="1066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3" xfId="1265"/>
    <cellStyle name="Normal 2 3 2 3" xfId="804"/>
    <cellStyle name="Normal 2 3 2 3 2" xfId="1417"/>
    <cellStyle name="Normal 2 3 2 4" xfId="1114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3" xfId="1219"/>
    <cellStyle name="Normal 2 7 2 2 3" xfId="758"/>
    <cellStyle name="Normal 2 7 2 2 3 2" xfId="1371"/>
    <cellStyle name="Normal 2 7 2 2 4" xfId="1068"/>
    <cellStyle name="Normal 2 7 3" xfId="312"/>
    <cellStyle name="Normal 2 7 3 2" xfId="605"/>
    <cellStyle name="Normal 2 7 3 2 2" xfId="910"/>
    <cellStyle name="Normal 2 7 3 2 2 2" xfId="1523"/>
    <cellStyle name="Normal 2 7 3 2 3" xfId="1220"/>
    <cellStyle name="Normal 2 7 3 3" xfId="759"/>
    <cellStyle name="Normal 2 7 3 3 2" xfId="1372"/>
    <cellStyle name="Normal 2 7 3 4" xfId="1069"/>
    <cellStyle name="Normal 2 7 4" xfId="313"/>
    <cellStyle name="Normal 2 7 4 2" xfId="606"/>
    <cellStyle name="Normal 2 7 4 2 2" xfId="911"/>
    <cellStyle name="Normal 2 7 4 2 2 2" xfId="1524"/>
    <cellStyle name="Normal 2 7 4 2 3" xfId="1221"/>
    <cellStyle name="Normal 2 7 4 3" xfId="760"/>
    <cellStyle name="Normal 2 7 4 3 2" xfId="1373"/>
    <cellStyle name="Normal 2 7 4 4" xfId="1070"/>
    <cellStyle name="Normal 2 7 5" xfId="314"/>
    <cellStyle name="Normal 2 7 5 2" xfId="607"/>
    <cellStyle name="Normal 2 7 5 2 2" xfId="912"/>
    <cellStyle name="Normal 2 7 5 2 2 2" xfId="1525"/>
    <cellStyle name="Normal 2 7 5 2 3" xfId="1222"/>
    <cellStyle name="Normal 2 7 5 3" xfId="761"/>
    <cellStyle name="Normal 2 7 5 3 2" xfId="1374"/>
    <cellStyle name="Normal 2 7 5 4" xfId="1071"/>
    <cellStyle name="Normal 2 7 6" xfId="309"/>
    <cellStyle name="Normal 2 7 6 2" xfId="603"/>
    <cellStyle name="Normal 2 7 6 2 2" xfId="908"/>
    <cellStyle name="Normal 2 7 6 2 2 2" xfId="1521"/>
    <cellStyle name="Normal 2 7 6 2 3" xfId="1218"/>
    <cellStyle name="Normal 2 7 6 3" xfId="757"/>
    <cellStyle name="Normal 2 7 6 3 2" xfId="1370"/>
    <cellStyle name="Normal 2 7 6 4" xfId="1067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3" xfId="1224"/>
    <cellStyle name="Normal 2 8 3 3" xfId="763"/>
    <cellStyle name="Normal 2 8 3 3 2" xfId="1376"/>
    <cellStyle name="Normal 2 8 3 4" xfId="1073"/>
    <cellStyle name="Normal 2 8 4" xfId="608"/>
    <cellStyle name="Normal 2 8 4 2" xfId="913"/>
    <cellStyle name="Normal 2 8 4 2 2" xfId="1526"/>
    <cellStyle name="Normal 2 8 4 3" xfId="1223"/>
    <cellStyle name="Normal 2 8 5" xfId="762"/>
    <cellStyle name="Normal 2 8 5 2" xfId="1375"/>
    <cellStyle name="Normal 2 8 6" xfId="1072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3" xfId="1225"/>
    <cellStyle name="Normal 21 3" xfId="764"/>
    <cellStyle name="Normal 21 3 2" xfId="1377"/>
    <cellStyle name="Normal 21 4" xfId="1074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3" xfId="1226"/>
    <cellStyle name="Normal 23 3" xfId="765"/>
    <cellStyle name="Normal 23 3 2" xfId="1378"/>
    <cellStyle name="Normal 23 4" xfId="1075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3" xfId="1123"/>
    <cellStyle name="Normal 25 3" xfId="662"/>
    <cellStyle name="Normal 25 3 2" xfId="1275"/>
    <cellStyle name="Normal 25 4" xfId="972"/>
    <cellStyle name="Normal 26" xfId="500"/>
    <cellStyle name="Normal 26 2" xfId="651"/>
    <cellStyle name="Normal 26 2 2" xfId="956"/>
    <cellStyle name="Normal 26 2 2 2" xfId="1569"/>
    <cellStyle name="Normal 26 2 3" xfId="1266"/>
    <cellStyle name="Normal 26 3" xfId="805"/>
    <cellStyle name="Normal 26 3 2" xfId="1418"/>
    <cellStyle name="Normal 26 4" xfId="1115"/>
    <cellStyle name="Normal 27" xfId="158"/>
    <cellStyle name="Normal 28" xfId="652"/>
    <cellStyle name="Normal 28 2" xfId="1267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3" xfId="1118"/>
    <cellStyle name="Normal 3 15" xfId="657"/>
    <cellStyle name="Normal 3 15 2" xfId="1270"/>
    <cellStyle name="Normal 3 16" xfId="967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3" xfId="1142"/>
    <cellStyle name="Normal 3 2 2 11" xfId="681"/>
    <cellStyle name="Normal 3 2 2 11 2" xfId="1294"/>
    <cellStyle name="Normal 3 2 2 12" xfId="991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3" xfId="1146"/>
    <cellStyle name="Normal 3 3 11" xfId="685"/>
    <cellStyle name="Normal 3 3 11 2" xfId="1298"/>
    <cellStyle name="Normal 3 3 12" xfId="995"/>
    <cellStyle name="Normal 3 3 2" xfId="49"/>
    <cellStyle name="Normal 3 3 2 10" xfId="528"/>
    <cellStyle name="Normal 3 3 2 10 2" xfId="833"/>
    <cellStyle name="Normal 3 3 2 10 2 2" xfId="1446"/>
    <cellStyle name="Normal 3 3 2 10 3" xfId="1143"/>
    <cellStyle name="Normal 3 3 2 11" xfId="682"/>
    <cellStyle name="Normal 3 3 2 11 2" xfId="1295"/>
    <cellStyle name="Normal 3 3 2 12" xfId="992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1" xfId="958"/>
    <cellStyle name="Normal 31 2" xfId="1571"/>
    <cellStyle name="Normal 32" xfId="959"/>
    <cellStyle name="Normal 32 2" xfId="1572"/>
    <cellStyle name="Normal 33" xfId="960"/>
    <cellStyle name="Normal 33 2" xfId="1573"/>
    <cellStyle name="Normal 34" xfId="961"/>
    <cellStyle name="Normal 34 2" xfId="1574"/>
    <cellStyle name="Normal 35" xfId="963"/>
    <cellStyle name="Normal 36" xfId="962"/>
    <cellStyle name="Normal 37" xfId="1575"/>
    <cellStyle name="Normal 38" xfId="1576"/>
    <cellStyle name="Normal 39" xfId="1577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3" xfId="1127"/>
    <cellStyle name="Normal 4 10 3" xfId="666"/>
    <cellStyle name="Normal 4 10 3 2" xfId="1279"/>
    <cellStyle name="Normal 4 10 4" xfId="976"/>
    <cellStyle name="Normal 4 2" xfId="29"/>
    <cellStyle name="Normal 4 2 10" xfId="667"/>
    <cellStyle name="Normal 4 2 10 2" xfId="1280"/>
    <cellStyle name="Normal 4 2 11" xfId="977"/>
    <cellStyle name="Normal 4 2 2" xfId="30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3" xfId="1227"/>
    <cellStyle name="Normal 4 2 2 2 2 3" xfId="766"/>
    <cellStyle name="Normal 4 2 2 2 2 3 2" xfId="1379"/>
    <cellStyle name="Normal 4 2 2 2 2 4" xfId="1076"/>
    <cellStyle name="Normal 4 2 2 3" xfId="421"/>
    <cellStyle name="Normal 4 2 2 3 2" xfId="613"/>
    <cellStyle name="Normal 4 2 2 3 2 2" xfId="918"/>
    <cellStyle name="Normal 4 2 2 3 2 2 2" xfId="1531"/>
    <cellStyle name="Normal 4 2 2 3 2 3" xfId="1228"/>
    <cellStyle name="Normal 4 2 2 3 3" xfId="767"/>
    <cellStyle name="Normal 4 2 2 3 3 2" xfId="1380"/>
    <cellStyle name="Normal 4 2 2 3 4" xfId="1077"/>
    <cellStyle name="Normal 4 2 2 4" xfId="422"/>
    <cellStyle name="Normal 4 2 2 4 2" xfId="614"/>
    <cellStyle name="Normal 4 2 2 4 2 2" xfId="919"/>
    <cellStyle name="Normal 4 2 2 4 2 2 2" xfId="1532"/>
    <cellStyle name="Normal 4 2 2 4 2 3" xfId="1229"/>
    <cellStyle name="Normal 4 2 2 4 3" xfId="768"/>
    <cellStyle name="Normal 4 2 2 4 3 2" xfId="1381"/>
    <cellStyle name="Normal 4 2 2 4 4" xfId="1078"/>
    <cellStyle name="Normal 4 2 2 5" xfId="423"/>
    <cellStyle name="Normal 4 2 2 5 2" xfId="615"/>
    <cellStyle name="Normal 4 2 2 5 2 2" xfId="920"/>
    <cellStyle name="Normal 4 2 2 5 2 2 2" xfId="1533"/>
    <cellStyle name="Normal 4 2 2 5 2 3" xfId="1230"/>
    <cellStyle name="Normal 4 2 2 5 3" xfId="769"/>
    <cellStyle name="Normal 4 2 2 5 3 2" xfId="1382"/>
    <cellStyle name="Normal 4 2 2 5 4" xfId="1079"/>
    <cellStyle name="Normal 4 2 2 6" xfId="514"/>
    <cellStyle name="Normal 4 2 2 6 2" xfId="819"/>
    <cellStyle name="Normal 4 2 2 6 2 2" xfId="1432"/>
    <cellStyle name="Normal 4 2 2 6 3" xfId="1129"/>
    <cellStyle name="Normal 4 2 2 7" xfId="668"/>
    <cellStyle name="Normal 4 2 2 7 2" xfId="1281"/>
    <cellStyle name="Normal 4 2 2 8" xfId="978"/>
    <cellStyle name="Normal 4 2 3" xfId="424"/>
    <cellStyle name="Normal 4 2 3 2" xfId="616"/>
    <cellStyle name="Normal 4 2 3 2 2" xfId="921"/>
    <cellStyle name="Normal 4 2 3 2 2 2" xfId="1534"/>
    <cellStyle name="Normal 4 2 3 2 3" xfId="1231"/>
    <cellStyle name="Normal 4 2 3 3" xfId="770"/>
    <cellStyle name="Normal 4 2 3 3 2" xfId="1383"/>
    <cellStyle name="Normal 4 2 3 4" xfId="1080"/>
    <cellStyle name="Normal 4 2 4" xfId="425"/>
    <cellStyle name="Normal 4 2 4 2" xfId="617"/>
    <cellStyle name="Normal 4 2 4 2 2" xfId="922"/>
    <cellStyle name="Normal 4 2 4 2 2 2" xfId="1535"/>
    <cellStyle name="Normal 4 2 4 2 3" xfId="1232"/>
    <cellStyle name="Normal 4 2 4 3" xfId="771"/>
    <cellStyle name="Normal 4 2 4 3 2" xfId="1384"/>
    <cellStyle name="Normal 4 2 4 4" xfId="1081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3" xfId="1233"/>
    <cellStyle name="Normal 4 2 5 4" xfId="772"/>
    <cellStyle name="Normal 4 2 5 4 2" xfId="1385"/>
    <cellStyle name="Normal 4 2 5 5" xfId="1082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3" xfId="1128"/>
    <cellStyle name="Normal 4 3" xfId="31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3" xfId="1234"/>
    <cellStyle name="Normal 4 3 2 4" xfId="773"/>
    <cellStyle name="Normal 4 3 2 4 2" xfId="1386"/>
    <cellStyle name="Normal 4 3 2 5" xfId="1083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3" xfId="1130"/>
    <cellStyle name="Normal 4 3 8" xfId="669"/>
    <cellStyle name="Normal 4 3 8 2" xfId="1282"/>
    <cellStyle name="Normal 4 3 9" xfId="979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3" xfId="1235"/>
    <cellStyle name="Normal 4 5 2 3" xfId="774"/>
    <cellStyle name="Normal 4 5 2 3 2" xfId="1387"/>
    <cellStyle name="Normal 4 5 2 4" xfId="1084"/>
    <cellStyle name="Normal 4 6" xfId="439"/>
    <cellStyle name="Normal 4 6 2" xfId="621"/>
    <cellStyle name="Normal 4 6 2 2" xfId="926"/>
    <cellStyle name="Normal 4 6 2 2 2" xfId="1539"/>
    <cellStyle name="Normal 4 6 2 3" xfId="1236"/>
    <cellStyle name="Normal 4 6 3" xfId="775"/>
    <cellStyle name="Normal 4 6 3 2" xfId="1388"/>
    <cellStyle name="Normal 4 6 4" xfId="1085"/>
    <cellStyle name="Normal 4 7" xfId="440"/>
    <cellStyle name="Normal 4 7 2" xfId="622"/>
    <cellStyle name="Normal 4 7 2 2" xfId="927"/>
    <cellStyle name="Normal 4 7 2 2 2" xfId="1540"/>
    <cellStyle name="Normal 4 7 2 3" xfId="1237"/>
    <cellStyle name="Normal 4 7 3" xfId="776"/>
    <cellStyle name="Normal 4 7 3 2" xfId="1389"/>
    <cellStyle name="Normal 4 7 4" xfId="1086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3" xfId="1238"/>
    <cellStyle name="Normal 4 9 3" xfId="777"/>
    <cellStyle name="Normal 4 9 3 2" xfId="1390"/>
    <cellStyle name="Normal 4 9 4" xfId="1087"/>
    <cellStyle name="Normal 40" xfId="1578"/>
    <cellStyle name="Normal 41" xfId="1579"/>
    <cellStyle name="Normal 42" xfId="1580"/>
    <cellStyle name="Normal 43" xfId="1581"/>
    <cellStyle name="Normal 44" xfId="1582"/>
    <cellStyle name="Normal 45" xfId="1583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3" xfId="1133"/>
    <cellStyle name="Normal 5 2 2 3" xfId="672"/>
    <cellStyle name="Normal 5 2 2 3 2" xfId="1285"/>
    <cellStyle name="Normal 5 2 2 4" xfId="982"/>
    <cellStyle name="Normal 5 2 3" xfId="517"/>
    <cellStyle name="Normal 5 2 3 2" xfId="822"/>
    <cellStyle name="Normal 5 2 3 2 2" xfId="1435"/>
    <cellStyle name="Normal 5 2 3 3" xfId="1132"/>
    <cellStyle name="Normal 5 2 4" xfId="671"/>
    <cellStyle name="Normal 5 2 4 2" xfId="1284"/>
    <cellStyle name="Normal 5 2 5" xfId="981"/>
    <cellStyle name="Normal 5 3" xfId="35"/>
    <cellStyle name="Normal 5 3 2" xfId="519"/>
    <cellStyle name="Normal 5 3 2 2" xfId="824"/>
    <cellStyle name="Normal 5 3 2 2 2" xfId="1437"/>
    <cellStyle name="Normal 5 3 2 3" xfId="1134"/>
    <cellStyle name="Normal 5 3 3" xfId="673"/>
    <cellStyle name="Normal 5 3 3 2" xfId="1286"/>
    <cellStyle name="Normal 5 3 4" xfId="983"/>
    <cellStyle name="Normal 5 4" xfId="32"/>
    <cellStyle name="Normal 5 4 2" xfId="516"/>
    <cellStyle name="Normal 5 4 2 2" xfId="821"/>
    <cellStyle name="Normal 5 4 2 2 2" xfId="1434"/>
    <cellStyle name="Normal 5 4 2 3" xfId="1131"/>
    <cellStyle name="Normal 5 4 3" xfId="670"/>
    <cellStyle name="Normal 5 4 3 2" xfId="1283"/>
    <cellStyle name="Normal 5 4 4" xfId="980"/>
    <cellStyle name="Normal 5 5" xfId="504"/>
    <cellStyle name="Normal 5 5 2" xfId="809"/>
    <cellStyle name="Normal 5 5 2 2" xfId="1422"/>
    <cellStyle name="Normal 5 5 3" xfId="1119"/>
    <cellStyle name="Normal 5 6" xfId="658"/>
    <cellStyle name="Normal 5 6 2" xfId="1271"/>
    <cellStyle name="Normal 5 7" xfId="968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3" xfId="1239"/>
    <cellStyle name="Normal 6 10 3" xfId="778"/>
    <cellStyle name="Normal 6 10 3 2" xfId="1391"/>
    <cellStyle name="Normal 6 10 4" xfId="1088"/>
    <cellStyle name="Normal 6 11" xfId="36"/>
    <cellStyle name="Normal 6 11 2" xfId="520"/>
    <cellStyle name="Normal 6 11 2 2" xfId="825"/>
    <cellStyle name="Normal 6 11 2 2 2" xfId="1438"/>
    <cellStyle name="Normal 6 11 2 3" xfId="1135"/>
    <cellStyle name="Normal 6 11 3" xfId="674"/>
    <cellStyle name="Normal 6 11 3 2" xfId="1287"/>
    <cellStyle name="Normal 6 11 4" xfId="984"/>
    <cellStyle name="Normal 6 12" xfId="505"/>
    <cellStyle name="Normal 6 12 2" xfId="810"/>
    <cellStyle name="Normal 6 12 2 2" xfId="1423"/>
    <cellStyle name="Normal 6 12 3" xfId="1120"/>
    <cellStyle name="Normal 6 13" xfId="659"/>
    <cellStyle name="Normal 6 13 2" xfId="1272"/>
    <cellStyle name="Normal 6 14" xfId="969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3" xfId="1137"/>
    <cellStyle name="Normal 6 2 2 3" xfId="676"/>
    <cellStyle name="Normal 6 2 2 3 2" xfId="1289"/>
    <cellStyle name="Normal 6 2 2 4" xfId="986"/>
    <cellStyle name="Normal 6 2 3" xfId="521"/>
    <cellStyle name="Normal 6 2 3 2" xfId="826"/>
    <cellStyle name="Normal 6 2 3 2 2" xfId="1439"/>
    <cellStyle name="Normal 6 2 3 3" xfId="1136"/>
    <cellStyle name="Normal 6 2 4" xfId="675"/>
    <cellStyle name="Normal 6 2 4 2" xfId="1288"/>
    <cellStyle name="Normal 6 2 5" xfId="985"/>
    <cellStyle name="Normal 6 3" xfId="39"/>
    <cellStyle name="Normal 6 3 2" xfId="523"/>
    <cellStyle name="Normal 6 3 2 2" xfId="828"/>
    <cellStyle name="Normal 6 3 2 2 2" xfId="1441"/>
    <cellStyle name="Normal 6 3 2 3" xfId="1138"/>
    <cellStyle name="Normal 6 3 3" xfId="677"/>
    <cellStyle name="Normal 6 3 3 2" xfId="1290"/>
    <cellStyle name="Normal 6 3 4" xfId="987"/>
    <cellStyle name="Normal 6 4" xfId="445"/>
    <cellStyle name="Normal 6 4 2" xfId="625"/>
    <cellStyle name="Normal 6 4 2 2" xfId="930"/>
    <cellStyle name="Normal 6 4 2 2 2" xfId="1543"/>
    <cellStyle name="Normal 6 4 2 3" xfId="1240"/>
    <cellStyle name="Normal 6 4 3" xfId="779"/>
    <cellStyle name="Normal 6 4 3 2" xfId="1392"/>
    <cellStyle name="Normal 6 4 4" xfId="1089"/>
    <cellStyle name="Normal 6 5" xfId="446"/>
    <cellStyle name="Normal 6 5 2" xfId="626"/>
    <cellStyle name="Normal 6 5 2 2" xfId="931"/>
    <cellStyle name="Normal 6 5 2 2 2" xfId="1544"/>
    <cellStyle name="Normal 6 5 2 3" xfId="1241"/>
    <cellStyle name="Normal 6 5 3" xfId="780"/>
    <cellStyle name="Normal 6 5 3 2" xfId="1393"/>
    <cellStyle name="Normal 6 5 4" xfId="1090"/>
    <cellStyle name="Normal 6 6" xfId="447"/>
    <cellStyle name="Normal 6 6 2" xfId="627"/>
    <cellStyle name="Normal 6 6 2 2" xfId="932"/>
    <cellStyle name="Normal 6 6 2 2 2" xfId="1545"/>
    <cellStyle name="Normal 6 6 2 3" xfId="1242"/>
    <cellStyle name="Normal 6 6 3" xfId="781"/>
    <cellStyle name="Normal 6 6 3 2" xfId="1394"/>
    <cellStyle name="Normal 6 6 4" xfId="1091"/>
    <cellStyle name="Normal 6 7" xfId="448"/>
    <cellStyle name="Normal 6 7 2" xfId="628"/>
    <cellStyle name="Normal 6 7 2 2" xfId="933"/>
    <cellStyle name="Normal 6 7 2 2 2" xfId="1546"/>
    <cellStyle name="Normal 6 7 2 3" xfId="1243"/>
    <cellStyle name="Normal 6 7 3" xfId="782"/>
    <cellStyle name="Normal 6 7 3 2" xfId="1395"/>
    <cellStyle name="Normal 6 7 4" xfId="1092"/>
    <cellStyle name="Normal 6 8" xfId="449"/>
    <cellStyle name="Normal 6 8 2" xfId="629"/>
    <cellStyle name="Normal 6 8 2 2" xfId="934"/>
    <cellStyle name="Normal 6 8 2 2 2" xfId="1547"/>
    <cellStyle name="Normal 6 8 2 3" xfId="1244"/>
    <cellStyle name="Normal 6 8 3" xfId="783"/>
    <cellStyle name="Normal 6 8 3 2" xfId="1396"/>
    <cellStyle name="Normal 6 8 4" xfId="1093"/>
    <cellStyle name="Normal 6 9" xfId="450"/>
    <cellStyle name="Normal 6 9 2" xfId="630"/>
    <cellStyle name="Normal 6 9 2 2" xfId="935"/>
    <cellStyle name="Normal 6 9 2 2 2" xfId="1548"/>
    <cellStyle name="Normal 6 9 2 3" xfId="1245"/>
    <cellStyle name="Normal 6 9 3" xfId="784"/>
    <cellStyle name="Normal 6 9 3 2" xfId="1397"/>
    <cellStyle name="Normal 6 9 4" xfId="1094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3" xfId="1139"/>
    <cellStyle name="Normal 7 12 3" xfId="678"/>
    <cellStyle name="Normal 7 12 3 2" xfId="1291"/>
    <cellStyle name="Normal 7 12 4" xfId="988"/>
    <cellStyle name="Normal 7 13" xfId="506"/>
    <cellStyle name="Normal 7 13 2" xfId="811"/>
    <cellStyle name="Normal 7 13 2 2" xfId="1424"/>
    <cellStyle name="Normal 7 13 3" xfId="1121"/>
    <cellStyle name="Normal 7 14" xfId="660"/>
    <cellStyle name="Normal 7 14 2" xfId="1273"/>
    <cellStyle name="Normal 7 15" xfId="970"/>
    <cellStyle name="Normal 7 2" xfId="453"/>
    <cellStyle name="Normal 7 2 10" xfId="785"/>
    <cellStyle name="Normal 7 2 10 2" xfId="1398"/>
    <cellStyle name="Normal 7 2 11" xfId="1095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3" xfId="1248"/>
    <cellStyle name="Normal 7 2 2 2 2 2 3" xfId="787"/>
    <cellStyle name="Normal 7 2 2 2 2 2 3 2" xfId="1400"/>
    <cellStyle name="Normal 7 2 2 2 2 2 4" xfId="1097"/>
    <cellStyle name="Normal 7 2 2 2 3" xfId="458"/>
    <cellStyle name="Normal 7 2 2 2 3 2" xfId="634"/>
    <cellStyle name="Normal 7 2 2 2 3 2 2" xfId="939"/>
    <cellStyle name="Normal 7 2 2 2 3 2 2 2" xfId="1552"/>
    <cellStyle name="Normal 7 2 2 2 3 2 3" xfId="1249"/>
    <cellStyle name="Normal 7 2 2 2 3 3" xfId="788"/>
    <cellStyle name="Normal 7 2 2 2 3 3 2" xfId="1401"/>
    <cellStyle name="Normal 7 2 2 2 3 4" xfId="1098"/>
    <cellStyle name="Normal 7 2 2 2 4" xfId="632"/>
    <cellStyle name="Normal 7 2 2 2 4 2" xfId="937"/>
    <cellStyle name="Normal 7 2 2 2 4 2 2" xfId="1550"/>
    <cellStyle name="Normal 7 2 2 2 4 3" xfId="1247"/>
    <cellStyle name="Normal 7 2 2 2 5" xfId="786"/>
    <cellStyle name="Normal 7 2 2 2 5 2" xfId="1399"/>
    <cellStyle name="Normal 7 2 2 2 6" xfId="1096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3" xfId="1250"/>
    <cellStyle name="Normal 7 2 2 3 4" xfId="789"/>
    <cellStyle name="Normal 7 2 2 3 4 2" xfId="1402"/>
    <cellStyle name="Normal 7 2 2 3 5" xfId="1099"/>
    <cellStyle name="Normal 7 2 3" xfId="461"/>
    <cellStyle name="Normal 7 2 3 2" xfId="636"/>
    <cellStyle name="Normal 7 2 3 2 2" xfId="941"/>
    <cellStyle name="Normal 7 2 3 2 2 2" xfId="1554"/>
    <cellStyle name="Normal 7 2 3 2 3" xfId="1251"/>
    <cellStyle name="Normal 7 2 3 3" xfId="790"/>
    <cellStyle name="Normal 7 2 3 3 2" xfId="1403"/>
    <cellStyle name="Normal 7 2 3 4" xfId="1100"/>
    <cellStyle name="Normal 7 2 4" xfId="462"/>
    <cellStyle name="Normal 7 2 4 2" xfId="637"/>
    <cellStyle name="Normal 7 2 4 2 2" xfId="942"/>
    <cellStyle name="Normal 7 2 4 2 2 2" xfId="1555"/>
    <cellStyle name="Normal 7 2 4 2 3" xfId="1252"/>
    <cellStyle name="Normal 7 2 4 3" xfId="791"/>
    <cellStyle name="Normal 7 2 4 3 2" xfId="1404"/>
    <cellStyle name="Normal 7 2 4 4" xfId="1101"/>
    <cellStyle name="Normal 7 2 5" xfId="463"/>
    <cellStyle name="Normal 7 2 5 2" xfId="638"/>
    <cellStyle name="Normal 7 2 5 2 2" xfId="943"/>
    <cellStyle name="Normal 7 2 5 2 2 2" xfId="1556"/>
    <cellStyle name="Normal 7 2 5 2 3" xfId="1253"/>
    <cellStyle name="Normal 7 2 5 3" xfId="792"/>
    <cellStyle name="Normal 7 2 5 3 2" xfId="1405"/>
    <cellStyle name="Normal 7 2 5 4" xfId="1102"/>
    <cellStyle name="Normal 7 2 6" xfId="464"/>
    <cellStyle name="Normal 7 2 6 2" xfId="639"/>
    <cellStyle name="Normal 7 2 6 2 2" xfId="944"/>
    <cellStyle name="Normal 7 2 6 2 2 2" xfId="1557"/>
    <cellStyle name="Normal 7 2 6 2 3" xfId="1254"/>
    <cellStyle name="Normal 7 2 6 3" xfId="793"/>
    <cellStyle name="Normal 7 2 6 3 2" xfId="1406"/>
    <cellStyle name="Normal 7 2 6 4" xfId="1103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3" xfId="1255"/>
    <cellStyle name="Normal 7 2 7 2 3" xfId="794"/>
    <cellStyle name="Normal 7 2 7 2 3 2" xfId="1407"/>
    <cellStyle name="Normal 7 2 7 2 4" xfId="1104"/>
    <cellStyle name="Normal 7 2 8" xfId="467"/>
    <cellStyle name="Normal 7 2 8 2" xfId="641"/>
    <cellStyle name="Normal 7 2 8 2 2" xfId="946"/>
    <cellStyle name="Normal 7 2 8 2 2 2" xfId="1559"/>
    <cellStyle name="Normal 7 2 8 2 3" xfId="1256"/>
    <cellStyle name="Normal 7 2 8 3" xfId="795"/>
    <cellStyle name="Normal 7 2 8 3 2" xfId="1408"/>
    <cellStyle name="Normal 7 2 8 4" xfId="1105"/>
    <cellStyle name="Normal 7 2 9" xfId="631"/>
    <cellStyle name="Normal 7 2 9 2" xfId="936"/>
    <cellStyle name="Normal 7 2 9 2 2" xfId="1549"/>
    <cellStyle name="Normal 7 2 9 3" xfId="1246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3" xfId="1257"/>
    <cellStyle name="Normal 7 3 2 2 4" xfId="796"/>
    <cellStyle name="Normal 7 3 2 2 4 2" xfId="1409"/>
    <cellStyle name="Normal 7 3 2 2 5" xfId="1106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3" xfId="1258"/>
    <cellStyle name="Normal 7 3 3 2 3" xfId="797"/>
    <cellStyle name="Normal 7 3 3 2 3 2" xfId="1410"/>
    <cellStyle name="Normal 7 3 3 2 4" xfId="1107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3" xfId="1259"/>
    <cellStyle name="Normal 7 3 5 3" xfId="798"/>
    <cellStyle name="Normal 7 3 5 3 2" xfId="1411"/>
    <cellStyle name="Normal 7 3 5 4" xfId="1108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3" xfId="1148"/>
    <cellStyle name="Normal 7 5 6" xfId="687"/>
    <cellStyle name="Normal 7 5 6 2" xfId="1300"/>
    <cellStyle name="Normal 7 5 7" xfId="997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3" xfId="1260"/>
    <cellStyle name="Normal 7 7 4" xfId="799"/>
    <cellStyle name="Normal 7 7 4 2" xfId="1412"/>
    <cellStyle name="Normal 7 7 5" xfId="1109"/>
    <cellStyle name="Normal 7 8" xfId="486"/>
    <cellStyle name="Normal 7 9" xfId="487"/>
    <cellStyle name="Normal 8" xfId="13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3" xfId="1261"/>
    <cellStyle name="Normal 8 2 2 2 3" xfId="800"/>
    <cellStyle name="Normal 8 2 2 2 3 2" xfId="1413"/>
    <cellStyle name="Normal 8 2 2 2 4" xfId="1110"/>
    <cellStyle name="Normal 8 2 3" xfId="492"/>
    <cellStyle name="Normal 8 2 3 2" xfId="647"/>
    <cellStyle name="Normal 8 2 3 2 2" xfId="952"/>
    <cellStyle name="Normal 8 2 3 2 2 2" xfId="1565"/>
    <cellStyle name="Normal 8 2 3 2 3" xfId="1262"/>
    <cellStyle name="Normal 8 2 3 3" xfId="801"/>
    <cellStyle name="Normal 8 2 3 3 2" xfId="1414"/>
    <cellStyle name="Normal 8 2 3 4" xfId="1111"/>
    <cellStyle name="Normal 8 2 4" xfId="493"/>
    <cellStyle name="Normal 8 2 4 2" xfId="648"/>
    <cellStyle name="Normal 8 2 4 2 2" xfId="953"/>
    <cellStyle name="Normal 8 2 4 2 2 2" xfId="1566"/>
    <cellStyle name="Normal 8 2 4 2 3" xfId="1263"/>
    <cellStyle name="Normal 8 2 4 3" xfId="802"/>
    <cellStyle name="Normal 8 2 4 3 2" xfId="1415"/>
    <cellStyle name="Normal 8 2 4 4" xfId="1112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3" xfId="1264"/>
    <cellStyle name="Normal 8 3 3 3" xfId="803"/>
    <cellStyle name="Normal 8 3 3 3 2" xfId="1416"/>
    <cellStyle name="Normal 8 3 3 4" xfId="1113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3" xfId="1140"/>
    <cellStyle name="Normal 8 5 3" xfId="679"/>
    <cellStyle name="Normal 8 5 3 2" xfId="1292"/>
    <cellStyle name="Normal 8 5 4" xfId="989"/>
    <cellStyle name="Normal 8 6" xfId="507"/>
    <cellStyle name="Normal 8 6 2" xfId="812"/>
    <cellStyle name="Normal 8 6 2 2" xfId="1425"/>
    <cellStyle name="Normal 8 6 3" xfId="1122"/>
    <cellStyle name="Normal 8 7" xfId="661"/>
    <cellStyle name="Normal 8 7 2" xfId="1274"/>
    <cellStyle name="Normal 8 8" xfId="97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3" xfId="1141"/>
    <cellStyle name="Normal 9 5" xfId="680"/>
    <cellStyle name="Normal 9 5 2" xfId="1293"/>
    <cellStyle name="Normal 9 6" xfId="990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4B082"/>
      <color rgb="FFFF00FF"/>
      <color rgb="FF9999FF"/>
      <color rgb="FF33CCFF"/>
      <color rgb="FF66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CL233"/>
  <sheetViews>
    <sheetView workbookViewId="0">
      <pane xSplit="2" ySplit="8" topLeftCell="K114" activePane="bottomRight" state="frozen"/>
      <selection pane="topRight" activeCell="C1" sqref="C1"/>
      <selection pane="bottomLeft" activeCell="A9" sqref="A9"/>
      <selection pane="bottomRight" activeCell="L12" sqref="L12:L69"/>
    </sheetView>
  </sheetViews>
  <sheetFormatPr baseColWidth="10" defaultRowHeight="15"/>
  <cols>
    <col min="1" max="1" width="5.28515625" customWidth="1"/>
    <col min="2" max="2" width="36.7109375" style="203" bestFit="1" customWidth="1"/>
    <col min="3" max="3" width="13.5703125" bestFit="1" customWidth="1"/>
    <col min="4" max="4" width="10.85546875" style="152" bestFit="1" customWidth="1"/>
    <col min="5" max="6" width="5.42578125" style="152" hidden="1" customWidth="1"/>
    <col min="7" max="7" width="13.5703125" style="152" bestFit="1" customWidth="1"/>
    <col min="8" max="8" width="11.140625" style="152" bestFit="1" customWidth="1"/>
    <col min="9" max="9" width="9.7109375" style="152" bestFit="1" customWidth="1"/>
    <col min="10" max="10" width="13" style="152" bestFit="1" customWidth="1"/>
    <col min="11" max="11" width="13.7109375" style="152" bestFit="1" customWidth="1"/>
    <col min="12" max="12" width="10.85546875" style="152" bestFit="1" customWidth="1"/>
    <col min="13" max="13" width="9.85546875" style="152" bestFit="1" customWidth="1"/>
    <col min="14" max="14" width="11.28515625" style="152" customWidth="1"/>
    <col min="15" max="15" width="5.42578125" style="152" customWidth="1"/>
    <col min="16" max="16" width="10.85546875" style="152" bestFit="1" customWidth="1"/>
    <col min="17" max="17" width="9.85546875" style="152" bestFit="1" customWidth="1"/>
    <col min="18" max="18" width="10.85546875" style="152" bestFit="1" customWidth="1"/>
    <col min="19" max="19" width="14" customWidth="1"/>
    <col min="20" max="24" width="8.5703125" style="214"/>
    <col min="25" max="25" width="11" style="214" customWidth="1"/>
    <col min="26" max="26" width="12.5703125" style="254" customWidth="1"/>
    <col min="27" max="28" width="8.7109375" style="254" bestFit="1" customWidth="1"/>
    <col min="29" max="29" width="10" style="254" bestFit="1" customWidth="1"/>
    <col min="30" max="30" width="18.42578125" style="255" bestFit="1" customWidth="1"/>
    <col min="31" max="31" width="10.42578125" style="254" customWidth="1"/>
    <col min="32" max="32" width="8.7109375" style="254" bestFit="1" customWidth="1"/>
    <col min="33" max="33" width="9.85546875" style="254" bestFit="1" customWidth="1"/>
    <col min="34" max="34" width="9.85546875" style="256" bestFit="1" customWidth="1"/>
    <col min="35" max="37" width="8.7109375" style="256" bestFit="1" customWidth="1"/>
    <col min="38" max="40" width="8.7109375" style="254" bestFit="1" customWidth="1"/>
    <col min="41" max="41" width="11.140625" style="254" customWidth="1"/>
    <col min="42" max="42" width="8.5703125" style="255"/>
    <col min="43" max="43" width="8.5703125" style="254"/>
    <col min="44" max="44" width="8.5703125" style="255"/>
    <col min="45" max="47" width="8.5703125" style="254"/>
    <col min="48" max="48" width="8.5703125" style="255"/>
    <col min="49" max="49" width="8.5703125" style="292"/>
    <col min="50" max="50" width="10.42578125" style="292" bestFit="1" customWidth="1"/>
    <col min="51" max="51" width="2.42578125" style="243" customWidth="1"/>
    <col min="52" max="52" width="19.28515625" style="214" bestFit="1" customWidth="1"/>
    <col min="53" max="53" width="83.7109375" style="214" bestFit="1" customWidth="1"/>
    <col min="55" max="55" width="13.140625" bestFit="1" customWidth="1"/>
    <col min="56" max="56" width="13.5703125" hidden="1" customWidth="1"/>
    <col min="57" max="57" width="7.42578125" hidden="1" customWidth="1"/>
    <col min="58" max="58" width="22.7109375" hidden="1" customWidth="1"/>
    <col min="59" max="59" width="12.28515625" hidden="1" customWidth="1"/>
    <col min="60" max="60" width="11.5703125" hidden="1" customWidth="1"/>
    <col min="61" max="61" width="11.85546875" hidden="1" customWidth="1"/>
    <col min="62" max="62" width="12.5703125" hidden="1" customWidth="1"/>
    <col min="63" max="63" width="11.42578125" hidden="1" customWidth="1"/>
    <col min="64" max="64" width="10.85546875" hidden="1" customWidth="1"/>
    <col min="65" max="65" width="9.7109375" hidden="1" customWidth="1"/>
    <col min="66" max="66" width="9.7109375" style="242" hidden="1" customWidth="1"/>
    <col min="67" max="67" width="8.140625" style="242" hidden="1" customWidth="1"/>
    <col min="68" max="68" width="9.85546875" hidden="1" customWidth="1"/>
    <col min="69" max="69" width="10.140625" hidden="1" customWidth="1"/>
    <col min="70" max="70" width="19.42578125" hidden="1" customWidth="1"/>
    <col min="71" max="71" width="9" hidden="1" customWidth="1"/>
    <col min="72" max="72" width="12.42578125" hidden="1" customWidth="1"/>
    <col min="73" max="73" width="11" hidden="1" customWidth="1"/>
    <col min="74" max="74" width="11.42578125" hidden="1" customWidth="1"/>
    <col min="75" max="75" width="10.28515625" hidden="1" customWidth="1"/>
    <col min="76" max="76" width="13.85546875" hidden="1" customWidth="1"/>
    <col min="77" max="77" width="11.85546875" hidden="1" customWidth="1"/>
    <col min="78" max="78" width="0" hidden="1" customWidth="1"/>
    <col min="79" max="79" width="12.85546875" hidden="1" customWidth="1"/>
    <col min="80" max="80" width="28" hidden="1" customWidth="1"/>
    <col min="81" max="81" width="10.7109375" hidden="1" customWidth="1"/>
    <col min="82" max="82" width="21" hidden="1" customWidth="1"/>
    <col min="83" max="83" width="12.140625" hidden="1" customWidth="1"/>
    <col min="84" max="84" width="11.7109375" hidden="1" customWidth="1"/>
    <col min="85" max="85" width="4.28515625" hidden="1" customWidth="1"/>
    <col min="86" max="86" width="14.7109375" hidden="1" customWidth="1"/>
    <col min="87" max="87" width="0" hidden="1" customWidth="1"/>
    <col min="88" max="88" width="6.5703125" bestFit="1" customWidth="1"/>
    <col min="89" max="89" width="11" bestFit="1" customWidth="1"/>
    <col min="90" max="90" width="8.7109375" bestFit="1" customWidth="1"/>
  </cols>
  <sheetData>
    <row r="1" spans="1:86" ht="22.5" customHeight="1">
      <c r="A1" s="142" t="s">
        <v>430</v>
      </c>
      <c r="B1" s="200" t="s">
        <v>431</v>
      </c>
      <c r="C1" s="140"/>
      <c r="G1" s="536" t="s">
        <v>462</v>
      </c>
      <c r="H1" s="536"/>
      <c r="I1" s="153"/>
      <c r="J1" s="153"/>
      <c r="K1" s="153"/>
      <c r="L1" s="153"/>
      <c r="M1" s="153"/>
      <c r="N1" s="153"/>
      <c r="O1" s="153"/>
      <c r="P1" s="153"/>
      <c r="Q1" s="153"/>
      <c r="R1" s="153"/>
      <c r="T1" s="244" t="s">
        <v>510</v>
      </c>
      <c r="U1" s="244"/>
      <c r="V1" s="244"/>
      <c r="W1" s="244"/>
      <c r="X1" s="245"/>
      <c r="Y1" s="245"/>
      <c r="Z1" s="246"/>
      <c r="AA1" s="246"/>
      <c r="AB1" s="246"/>
      <c r="AC1" s="246"/>
      <c r="AD1" s="247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7"/>
      <c r="AQ1" s="246"/>
      <c r="AR1" s="247"/>
      <c r="AS1" s="246"/>
      <c r="AT1" s="246"/>
      <c r="AU1" s="246"/>
      <c r="AV1" s="247"/>
      <c r="AW1" s="291"/>
      <c r="AX1" s="291"/>
      <c r="AY1" s="262"/>
      <c r="AZ1" s="248"/>
      <c r="BA1" s="248"/>
    </row>
    <row r="2" spans="1:86" ht="15.75" customHeight="1">
      <c r="A2" s="143" t="s">
        <v>432</v>
      </c>
      <c r="B2" s="201" t="s">
        <v>433</v>
      </c>
      <c r="C2" s="140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T2" s="249" t="s">
        <v>36</v>
      </c>
      <c r="U2" s="249"/>
      <c r="V2" s="249"/>
      <c r="W2" s="249"/>
      <c r="X2" s="250"/>
      <c r="Y2" s="250"/>
      <c r="Z2" s="246"/>
      <c r="AA2" s="246"/>
      <c r="AB2" s="246"/>
      <c r="AC2" s="246"/>
      <c r="AD2" s="247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7"/>
      <c r="AQ2" s="246"/>
      <c r="AR2" s="247"/>
      <c r="AS2" s="246"/>
      <c r="AT2" s="246"/>
      <c r="AU2" s="246"/>
      <c r="AV2" s="247"/>
      <c r="AW2" s="291"/>
      <c r="AX2" s="291"/>
      <c r="AY2" s="262"/>
      <c r="AZ2" s="248"/>
      <c r="BA2" s="248"/>
      <c r="BD2" s="364"/>
    </row>
    <row r="3" spans="1:86" ht="15.75" customHeight="1">
      <c r="A3" s="140"/>
      <c r="B3" s="202" t="s">
        <v>434</v>
      </c>
      <c r="C3" s="140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T3" s="251" t="s">
        <v>545</v>
      </c>
      <c r="U3" s="251"/>
      <c r="V3" s="251"/>
      <c r="W3" s="251"/>
      <c r="X3" s="252"/>
      <c r="Y3" s="252"/>
      <c r="Z3" s="246"/>
      <c r="AA3" s="246"/>
      <c r="AB3" s="246"/>
      <c r="AC3" s="246"/>
      <c r="AD3" s="247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7"/>
      <c r="AQ3" s="246"/>
      <c r="AR3" s="247"/>
      <c r="AS3" s="246"/>
      <c r="AT3" s="246"/>
      <c r="AU3" s="246"/>
      <c r="AV3" s="247"/>
      <c r="AW3" s="291"/>
      <c r="AX3" s="291"/>
      <c r="AY3" s="262"/>
      <c r="AZ3" s="248"/>
      <c r="BA3" s="248"/>
      <c r="BE3" s="421" t="s">
        <v>829</v>
      </c>
      <c r="BF3" s="420"/>
      <c r="BG3" s="422"/>
      <c r="BH3" s="422"/>
      <c r="BI3" s="422"/>
      <c r="BJ3" s="422"/>
      <c r="BK3" s="422"/>
      <c r="BL3" s="422"/>
      <c r="BM3" s="422"/>
      <c r="BN3" s="422"/>
      <c r="BO3" s="422"/>
      <c r="BP3" s="422"/>
      <c r="BQ3" s="422"/>
      <c r="BR3" s="422"/>
      <c r="BS3" s="422"/>
      <c r="BT3" s="422"/>
      <c r="BU3" s="422"/>
      <c r="BV3" s="422"/>
      <c r="BW3" s="422"/>
      <c r="BX3" s="422"/>
      <c r="BY3" s="422"/>
    </row>
    <row r="4" spans="1:86" ht="15.75" customHeight="1">
      <c r="A4" s="140"/>
      <c r="B4" s="202" t="s">
        <v>551</v>
      </c>
      <c r="C4" s="140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T4" s="253" t="s">
        <v>546</v>
      </c>
      <c r="U4" s="253"/>
      <c r="V4" s="253"/>
      <c r="W4" s="253"/>
      <c r="X4" s="253"/>
      <c r="Y4" s="253"/>
      <c r="AX4" s="362">
        <f>+AY4-AZ4</f>
        <v>1173.3600000000001</v>
      </c>
      <c r="AY4" s="139">
        <f>+AZ4*9</f>
        <v>1320.0300000000002</v>
      </c>
      <c r="AZ4" s="363">
        <f>+BA4/7</f>
        <v>146.67000000000002</v>
      </c>
      <c r="BA4" s="253">
        <v>1026.69</v>
      </c>
      <c r="BE4" s="242"/>
      <c r="BF4" s="242"/>
      <c r="BG4" s="242"/>
      <c r="BH4" s="242"/>
      <c r="BI4" s="242"/>
      <c r="BJ4" s="242"/>
      <c r="BK4" s="242"/>
      <c r="BL4" s="242"/>
      <c r="BM4" s="242"/>
      <c r="BP4" s="242"/>
      <c r="BQ4" s="242"/>
      <c r="BS4" s="242"/>
      <c r="BT4" s="242"/>
      <c r="BU4" s="242"/>
      <c r="BV4" s="242"/>
      <c r="BW4" s="242"/>
      <c r="BX4" s="242"/>
      <c r="BY4" s="242"/>
    </row>
    <row r="5" spans="1:86" ht="15.75" customHeight="1">
      <c r="A5" s="140"/>
      <c r="B5" s="202" t="s">
        <v>435</v>
      </c>
      <c r="C5" s="140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T5" s="253"/>
      <c r="U5" s="253"/>
      <c r="V5" s="253"/>
      <c r="W5" s="253"/>
      <c r="X5" s="253"/>
      <c r="Y5" s="253"/>
      <c r="AX5" s="292">
        <f>+AY5-AZ5</f>
        <v>1371.4285714285713</v>
      </c>
      <c r="AY5" s="243">
        <f>+AZ5*9</f>
        <v>1542.8571428571427</v>
      </c>
      <c r="AZ5" s="253">
        <f>+BA5/7</f>
        <v>171.42857142857142</v>
      </c>
      <c r="BA5" s="253">
        <v>1200</v>
      </c>
      <c r="BR5" s="368"/>
    </row>
    <row r="6" spans="1:86" ht="15.75" customHeight="1">
      <c r="A6" s="140"/>
      <c r="B6" s="202" t="s">
        <v>436</v>
      </c>
      <c r="C6" s="140"/>
      <c r="G6" s="537" t="s">
        <v>463</v>
      </c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T6" s="253"/>
      <c r="U6" s="253"/>
      <c r="V6" s="253"/>
      <c r="W6" s="253"/>
      <c r="X6" s="253"/>
      <c r="Y6" s="253"/>
      <c r="AZ6" s="253"/>
      <c r="BA6" s="253"/>
      <c r="BE6" s="242"/>
      <c r="BF6" s="242"/>
      <c r="BG6" s="242"/>
      <c r="BH6" s="242"/>
      <c r="BI6" s="242"/>
      <c r="BJ6" s="242"/>
      <c r="BK6" s="242"/>
      <c r="BM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</row>
    <row r="7" spans="1:86" ht="23.25" customHeight="1">
      <c r="F7" s="154"/>
      <c r="G7" s="538" t="s">
        <v>464</v>
      </c>
      <c r="H7" s="539"/>
      <c r="I7" s="539"/>
      <c r="J7" s="539"/>
      <c r="K7" s="539"/>
      <c r="L7" s="539"/>
      <c r="M7" s="539"/>
      <c r="N7" s="540"/>
      <c r="O7" s="153"/>
      <c r="P7" s="538" t="s">
        <v>465</v>
      </c>
      <c r="Q7" s="539"/>
      <c r="R7" s="540"/>
      <c r="T7" s="543" t="s">
        <v>14</v>
      </c>
      <c r="U7" s="545" t="s">
        <v>15</v>
      </c>
      <c r="V7" s="543" t="s">
        <v>132</v>
      </c>
      <c r="W7" s="545" t="s">
        <v>16</v>
      </c>
      <c r="X7" s="545" t="s">
        <v>0</v>
      </c>
      <c r="Y7" s="543" t="s">
        <v>129</v>
      </c>
      <c r="Z7" s="541" t="s">
        <v>35</v>
      </c>
      <c r="AA7" s="524" t="s">
        <v>10</v>
      </c>
      <c r="AB7" s="524" t="s">
        <v>11</v>
      </c>
      <c r="AC7" s="524" t="s">
        <v>25</v>
      </c>
      <c r="AD7" s="524" t="s">
        <v>12</v>
      </c>
      <c r="AE7" s="524" t="s">
        <v>13</v>
      </c>
      <c r="AF7" s="261"/>
      <c r="AG7" s="261"/>
      <c r="AH7" s="526" t="s">
        <v>100</v>
      </c>
      <c r="AI7" s="526" t="s">
        <v>116</v>
      </c>
      <c r="AJ7" s="526" t="s">
        <v>115</v>
      </c>
      <c r="AK7" s="526" t="s">
        <v>101</v>
      </c>
      <c r="AL7" s="524" t="s">
        <v>7</v>
      </c>
      <c r="AM7" s="524" t="s">
        <v>18</v>
      </c>
      <c r="AN7" s="524" t="s">
        <v>17</v>
      </c>
      <c r="AO7" s="524" t="s">
        <v>9</v>
      </c>
      <c r="AP7" s="524" t="s">
        <v>26</v>
      </c>
      <c r="AQ7" s="524" t="s">
        <v>4</v>
      </c>
      <c r="AR7" s="524" t="s">
        <v>8</v>
      </c>
      <c r="AS7" s="524" t="s">
        <v>3</v>
      </c>
      <c r="AT7" s="524" t="s">
        <v>5</v>
      </c>
      <c r="AU7" s="264"/>
      <c r="AV7" s="524" t="s">
        <v>6</v>
      </c>
      <c r="AW7" s="530" t="s">
        <v>152</v>
      </c>
      <c r="AX7" s="531"/>
      <c r="AY7" s="532" t="s">
        <v>102</v>
      </c>
      <c r="AZ7" s="528" t="s">
        <v>135</v>
      </c>
      <c r="BA7" s="528" t="s">
        <v>136</v>
      </c>
      <c r="BB7" s="213"/>
      <c r="BC7" s="213"/>
      <c r="BE7" s="242"/>
      <c r="BF7" s="242"/>
      <c r="BG7" s="242"/>
      <c r="BH7" s="242"/>
      <c r="BI7" s="242"/>
      <c r="BJ7" s="242"/>
      <c r="BK7" s="242"/>
      <c r="BL7" s="242"/>
      <c r="BM7" s="242"/>
      <c r="BN7" s="414">
        <v>4.9000000000000002E-2</v>
      </c>
      <c r="BO7" s="415">
        <v>0.01</v>
      </c>
      <c r="BP7" s="242"/>
      <c r="BQ7" s="242"/>
      <c r="BR7" s="386" t="s">
        <v>25</v>
      </c>
      <c r="BS7" s="242"/>
      <c r="BT7" s="242"/>
      <c r="BU7" s="242"/>
      <c r="BV7" s="242"/>
      <c r="BW7" s="242"/>
      <c r="BX7" s="242"/>
      <c r="BY7" s="242"/>
    </row>
    <row r="8" spans="1:86" ht="45.75" thickBot="1">
      <c r="A8" s="144" t="s">
        <v>437</v>
      </c>
      <c r="B8" s="204" t="s">
        <v>438</v>
      </c>
      <c r="C8" s="145" t="s">
        <v>442</v>
      </c>
      <c r="D8" s="155" t="s">
        <v>466</v>
      </c>
      <c r="F8" s="156"/>
      <c r="G8" s="157" t="s">
        <v>442</v>
      </c>
      <c r="H8" s="157" t="s">
        <v>467</v>
      </c>
      <c r="I8" s="157" t="s">
        <v>468</v>
      </c>
      <c r="J8" s="157" t="s">
        <v>469</v>
      </c>
      <c r="K8" s="157" t="s">
        <v>470</v>
      </c>
      <c r="L8" s="157" t="s">
        <v>471</v>
      </c>
      <c r="M8" s="157" t="s">
        <v>472</v>
      </c>
      <c r="N8" s="157" t="s">
        <v>473</v>
      </c>
      <c r="O8" s="158"/>
      <c r="P8" s="157" t="s">
        <v>474</v>
      </c>
      <c r="Q8" s="157" t="s">
        <v>472</v>
      </c>
      <c r="R8" s="157" t="s">
        <v>473</v>
      </c>
      <c r="T8" s="544"/>
      <c r="U8" s="546"/>
      <c r="V8" s="544"/>
      <c r="W8" s="546"/>
      <c r="X8" s="546"/>
      <c r="Y8" s="544"/>
      <c r="Z8" s="542"/>
      <c r="AA8" s="525"/>
      <c r="AB8" s="525"/>
      <c r="AC8" s="525"/>
      <c r="AD8" s="525"/>
      <c r="AE8" s="525"/>
      <c r="AF8" s="265" t="s">
        <v>174</v>
      </c>
      <c r="AG8" s="265" t="s">
        <v>144</v>
      </c>
      <c r="AH8" s="527"/>
      <c r="AI8" s="527"/>
      <c r="AJ8" s="527"/>
      <c r="AK8" s="527"/>
      <c r="AL8" s="525"/>
      <c r="AM8" s="525"/>
      <c r="AN8" s="525"/>
      <c r="AO8" s="525"/>
      <c r="AP8" s="525"/>
      <c r="AQ8" s="525"/>
      <c r="AR8" s="525"/>
      <c r="AS8" s="525"/>
      <c r="AT8" s="525"/>
      <c r="AU8" s="261"/>
      <c r="AV8" s="525"/>
      <c r="AW8" s="290" t="s">
        <v>27</v>
      </c>
      <c r="AX8" s="290" t="s">
        <v>28</v>
      </c>
      <c r="AY8" s="532"/>
      <c r="AZ8" s="528"/>
      <c r="BA8" s="528"/>
      <c r="BB8" s="213"/>
      <c r="BC8" s="213"/>
      <c r="BE8" s="376" t="s">
        <v>437</v>
      </c>
      <c r="BF8" s="377" t="s">
        <v>438</v>
      </c>
      <c r="BG8" s="377" t="s">
        <v>439</v>
      </c>
      <c r="BH8" s="377" t="s">
        <v>440</v>
      </c>
      <c r="BI8" s="377" t="s">
        <v>441</v>
      </c>
      <c r="BJ8" s="378" t="s">
        <v>442</v>
      </c>
      <c r="BK8" s="377" t="s">
        <v>443</v>
      </c>
      <c r="BL8" s="377" t="s">
        <v>444</v>
      </c>
      <c r="BM8" s="377" t="s">
        <v>445</v>
      </c>
      <c r="BN8" s="377" t="s">
        <v>827</v>
      </c>
      <c r="BO8" s="377" t="s">
        <v>828</v>
      </c>
      <c r="BP8" s="377" t="s">
        <v>446</v>
      </c>
      <c r="BQ8" s="377" t="s">
        <v>447</v>
      </c>
      <c r="BR8" s="377" t="s">
        <v>555</v>
      </c>
      <c r="BS8" s="377" t="s">
        <v>448</v>
      </c>
      <c r="BT8" s="377" t="s">
        <v>560</v>
      </c>
      <c r="BU8" s="377" t="s">
        <v>449</v>
      </c>
      <c r="BV8" s="377" t="s">
        <v>450</v>
      </c>
      <c r="BW8" s="377" t="s">
        <v>451</v>
      </c>
      <c r="BX8" s="378" t="s">
        <v>452</v>
      </c>
      <c r="BY8" s="379" t="s">
        <v>453</v>
      </c>
      <c r="CB8" s="387" t="s">
        <v>561</v>
      </c>
      <c r="CC8" s="388" t="s">
        <v>562</v>
      </c>
      <c r="CD8" s="388" t="s">
        <v>563</v>
      </c>
      <c r="CE8" s="388" t="s">
        <v>564</v>
      </c>
      <c r="CF8" s="388" t="s">
        <v>565</v>
      </c>
      <c r="CG8" s="389" t="s">
        <v>566</v>
      </c>
    </row>
    <row r="9" spans="1:86" s="65" customFormat="1" ht="15.75" thickTop="1">
      <c r="A9" s="226" t="s">
        <v>454</v>
      </c>
      <c r="B9" s="210"/>
      <c r="C9" s="191"/>
      <c r="D9" s="164"/>
      <c r="E9" s="164"/>
      <c r="F9" s="164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T9" s="337"/>
      <c r="U9" s="338"/>
      <c r="V9" s="337"/>
      <c r="W9" s="338"/>
      <c r="X9" s="338"/>
      <c r="Y9" s="337"/>
      <c r="Z9" s="339"/>
      <c r="AA9" s="340"/>
      <c r="AB9" s="340"/>
      <c r="AC9" s="340"/>
      <c r="AD9" s="340"/>
      <c r="AE9" s="340"/>
      <c r="AF9" s="340"/>
      <c r="AG9" s="340"/>
      <c r="AH9" s="341"/>
      <c r="AI9" s="341"/>
      <c r="AJ9" s="341"/>
      <c r="AK9" s="341"/>
      <c r="AL9" s="340"/>
      <c r="AM9" s="340"/>
      <c r="AN9" s="340"/>
      <c r="AO9" s="340"/>
      <c r="AP9" s="340"/>
      <c r="AQ9" s="340"/>
      <c r="AR9" s="340"/>
      <c r="AS9" s="340"/>
      <c r="AT9" s="340"/>
      <c r="AU9" s="340"/>
      <c r="AV9" s="340"/>
      <c r="AW9" s="342"/>
      <c r="AX9" s="342"/>
      <c r="AY9" s="343"/>
      <c r="AZ9" s="344"/>
      <c r="BA9" s="344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</row>
    <row r="10" spans="1:86" s="65" customFormat="1">
      <c r="A10" s="220" t="s">
        <v>455</v>
      </c>
      <c r="B10" s="210"/>
      <c r="C10" s="191"/>
      <c r="D10" s="164"/>
      <c r="E10" s="164"/>
      <c r="F10" s="164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T10" s="337"/>
      <c r="U10" s="338"/>
      <c r="V10" s="337"/>
      <c r="W10" s="338"/>
      <c r="X10" s="338"/>
      <c r="Y10" s="337"/>
      <c r="Z10" s="339"/>
      <c r="AA10" s="340"/>
      <c r="AB10" s="340"/>
      <c r="AC10" s="340"/>
      <c r="AD10" s="340"/>
      <c r="AE10" s="340"/>
      <c r="AF10" s="340"/>
      <c r="AG10" s="340"/>
      <c r="AH10" s="341"/>
      <c r="AI10" s="341"/>
      <c r="AJ10" s="341"/>
      <c r="AK10" s="341"/>
      <c r="AL10" s="340"/>
      <c r="AM10" s="340"/>
      <c r="AN10" s="340"/>
      <c r="AO10" s="340"/>
      <c r="AP10" s="340"/>
      <c r="AQ10" s="340"/>
      <c r="AR10" s="340"/>
      <c r="AS10" s="340"/>
      <c r="AT10" s="340"/>
      <c r="AU10" s="340"/>
      <c r="AV10" s="340"/>
      <c r="AW10" s="342"/>
      <c r="AX10" s="342"/>
      <c r="AY10" s="343"/>
      <c r="AZ10" s="344"/>
      <c r="BA10" s="344"/>
    </row>
    <row r="11" spans="1:86" s="65" customFormat="1" ht="15.75">
      <c r="A11" s="181" t="s">
        <v>502</v>
      </c>
      <c r="B11" s="186" t="s">
        <v>504</v>
      </c>
      <c r="C11" s="182">
        <f>+FISCAL!F11</f>
        <v>1026.69</v>
      </c>
      <c r="D11" s="196">
        <v>0</v>
      </c>
      <c r="E11" s="164"/>
      <c r="F11" s="164"/>
      <c r="G11" s="197">
        <f>+C11</f>
        <v>1026.69</v>
      </c>
      <c r="H11" s="197">
        <f>-AC11</f>
        <v>-45.13</v>
      </c>
      <c r="I11" s="197">
        <f>C11*0.02</f>
        <v>20.533800000000003</v>
      </c>
      <c r="J11" s="197">
        <f>+G11*7.5%</f>
        <v>77.001750000000001</v>
      </c>
      <c r="K11" s="197">
        <v>0</v>
      </c>
      <c r="L11" s="197">
        <f>SUM(G11:K11)</f>
        <v>1079.09555</v>
      </c>
      <c r="M11" s="197">
        <f>+L11*0.16</f>
        <v>172.65528800000001</v>
      </c>
      <c r="N11" s="197">
        <f>+L11+M11</f>
        <v>1251.7508379999999</v>
      </c>
      <c r="O11" s="164"/>
      <c r="P11" s="197">
        <f>+D11</f>
        <v>0</v>
      </c>
      <c r="Q11" s="197">
        <f>+P11*0.16</f>
        <v>0</v>
      </c>
      <c r="R11" s="197">
        <f>+P11+Q11</f>
        <v>0</v>
      </c>
      <c r="S11" s="65" t="b">
        <f>B11=U11</f>
        <v>1</v>
      </c>
      <c r="T11" s="275" t="s">
        <v>31</v>
      </c>
      <c r="U11" s="275" t="s">
        <v>504</v>
      </c>
      <c r="V11" s="275"/>
      <c r="W11" s="275"/>
      <c r="X11" s="275" t="s">
        <v>33</v>
      </c>
      <c r="Y11" s="332">
        <v>42689</v>
      </c>
      <c r="Z11" s="277"/>
      <c r="AA11" s="277"/>
      <c r="AB11" s="277"/>
      <c r="AC11" s="299">
        <v>45.13</v>
      </c>
      <c r="AD11" s="300">
        <f t="shared" ref="AD11:AD33" si="0">SUM(Z11:AB11)-AC11</f>
        <v>-45.13</v>
      </c>
      <c r="AE11" s="277"/>
      <c r="AF11" s="317"/>
      <c r="AG11" s="277"/>
      <c r="AH11" s="277"/>
      <c r="AI11" s="318"/>
      <c r="AJ11" s="318"/>
      <c r="AK11" s="277"/>
      <c r="AL11" s="273"/>
      <c r="AM11" s="273"/>
      <c r="AN11" s="275"/>
      <c r="AO11" s="275"/>
      <c r="AP11" s="300">
        <f t="shared" ref="AP11:AP33" si="1">+AD11-SUM(AE11:AO11)</f>
        <v>-45.13</v>
      </c>
      <c r="AQ11" s="273">
        <f t="shared" ref="AQ11:AQ33" si="2">IF(AD11&gt;2250,AD11*0.1,0)</f>
        <v>0</v>
      </c>
      <c r="AR11" s="300">
        <f t="shared" ref="AR11:AR33" si="3">+AP11-AQ11</f>
        <v>-45.13</v>
      </c>
      <c r="AS11" s="273"/>
      <c r="AT11" s="273"/>
      <c r="AU11" s="273"/>
      <c r="AV11" s="300"/>
      <c r="AW11" s="306"/>
      <c r="AX11" s="307"/>
      <c r="AY11" s="301"/>
      <c r="AZ11" s="275">
        <v>1500716952</v>
      </c>
      <c r="BA11" s="275"/>
      <c r="BD11" s="65" t="b">
        <f>B11=BF11</f>
        <v>1</v>
      </c>
      <c r="BE11" s="374" t="s">
        <v>502</v>
      </c>
      <c r="BF11" s="373" t="s">
        <v>516</v>
      </c>
      <c r="BG11" s="381">
        <v>880.02</v>
      </c>
      <c r="BH11" s="381">
        <v>146.66999999999999</v>
      </c>
      <c r="BI11" s="381">
        <v>0</v>
      </c>
      <c r="BJ11" s="381">
        <f>SUM(BG11:BI11)</f>
        <v>1026.69</v>
      </c>
      <c r="BK11" s="382">
        <v>-18.41</v>
      </c>
      <c r="BL11" s="381">
        <v>0</v>
      </c>
      <c r="BM11" s="381">
        <v>25.48</v>
      </c>
      <c r="BN11" s="381">
        <v>0</v>
      </c>
      <c r="BO11" s="381">
        <v>0</v>
      </c>
      <c r="BP11" s="381">
        <v>0</v>
      </c>
      <c r="BQ11" s="381">
        <v>0</v>
      </c>
      <c r="BR11" s="381">
        <v>45.13</v>
      </c>
      <c r="BS11" s="381">
        <v>0.09</v>
      </c>
      <c r="BT11" s="381">
        <v>0</v>
      </c>
      <c r="BU11" s="381">
        <v>0</v>
      </c>
      <c r="BV11" s="381">
        <v>0</v>
      </c>
      <c r="BW11" s="381">
        <v>0</v>
      </c>
      <c r="BX11" s="381">
        <f>SUM(BK11:BW11)</f>
        <v>52.290000000000006</v>
      </c>
      <c r="BY11" s="381">
        <f>+BJ11-BX11</f>
        <v>974.40000000000009</v>
      </c>
      <c r="BZ11" s="277"/>
      <c r="CA11" s="65" t="b">
        <f>B11=CB11</f>
        <v>1</v>
      </c>
      <c r="CB11" s="373" t="s">
        <v>516</v>
      </c>
      <c r="CC11" s="390" t="s">
        <v>568</v>
      </c>
      <c r="CD11" s="391" t="s">
        <v>569</v>
      </c>
      <c r="CE11" s="391">
        <v>1500716952</v>
      </c>
      <c r="CF11" s="391" t="s">
        <v>570</v>
      </c>
      <c r="CG11" s="275">
        <v>1500716952</v>
      </c>
      <c r="CH11" s="195">
        <v>0</v>
      </c>
    </row>
    <row r="12" spans="1:86" s="65" customFormat="1" ht="15.75">
      <c r="A12" s="181" t="s">
        <v>214</v>
      </c>
      <c r="B12" s="206" t="s">
        <v>215</v>
      </c>
      <c r="C12" s="182">
        <f>+FISCAL!F12</f>
        <v>2449.15</v>
      </c>
      <c r="D12" s="196">
        <v>0</v>
      </c>
      <c r="E12" s="196"/>
      <c r="F12" s="164"/>
      <c r="G12" s="197">
        <f t="shared" ref="G12:G70" si="4">+C12</f>
        <v>2449.15</v>
      </c>
      <c r="H12" s="197">
        <f t="shared" ref="H12:H70" si="5">-AC12</f>
        <v>-45.13</v>
      </c>
      <c r="I12" s="197">
        <f t="shared" ref="I12:I70" si="6">C12*0.02</f>
        <v>48.983000000000004</v>
      </c>
      <c r="J12" s="197">
        <f t="shared" ref="J12:J70" si="7">+G12*7.5%</f>
        <v>183.68625</v>
      </c>
      <c r="K12" s="197">
        <v>0</v>
      </c>
      <c r="L12" s="197">
        <f t="shared" ref="L12:L70" si="8">SUM(G12:K12)</f>
        <v>2636.6892500000004</v>
      </c>
      <c r="M12" s="197">
        <f t="shared" ref="M12:M70" si="9">+L12*0.16</f>
        <v>421.87028000000009</v>
      </c>
      <c r="N12" s="197">
        <f t="shared" ref="N12:N70" si="10">+L12+M12</f>
        <v>3058.5595300000004</v>
      </c>
      <c r="O12" s="164"/>
      <c r="P12" s="197">
        <f t="shared" ref="P12:P70" si="11">+D12</f>
        <v>0</v>
      </c>
      <c r="Q12" s="197">
        <f t="shared" ref="Q12:Q70" si="12">+P12*0.16</f>
        <v>0</v>
      </c>
      <c r="R12" s="197">
        <f t="shared" ref="R12:R70" si="13">+P12+Q12</f>
        <v>0</v>
      </c>
      <c r="S12" s="65" t="b">
        <f t="shared" ref="S12:S70" si="14">B12=U12</f>
        <v>1</v>
      </c>
      <c r="T12" s="275" t="s">
        <v>44</v>
      </c>
      <c r="U12" s="275" t="s">
        <v>215</v>
      </c>
      <c r="V12" s="275"/>
      <c r="W12" s="275" t="s">
        <v>48</v>
      </c>
      <c r="X12" s="275" t="s">
        <v>32</v>
      </c>
      <c r="Y12" s="305">
        <v>42062</v>
      </c>
      <c r="Z12" s="277">
        <v>1282.8800000000001</v>
      </c>
      <c r="AA12" s="277"/>
      <c r="AB12" s="277"/>
      <c r="AC12" s="299">
        <v>45.13</v>
      </c>
      <c r="AD12" s="300">
        <f t="shared" si="0"/>
        <v>1237.75</v>
      </c>
      <c r="AE12" s="277"/>
      <c r="AF12" s="317"/>
      <c r="AG12" s="277"/>
      <c r="AH12" s="277">
        <v>0</v>
      </c>
      <c r="AI12" s="318"/>
      <c r="AJ12" s="318"/>
      <c r="AK12" s="277"/>
      <c r="AL12" s="273"/>
      <c r="AM12" s="273"/>
      <c r="AN12" s="275"/>
      <c r="AO12" s="275">
        <v>0</v>
      </c>
      <c r="AP12" s="300">
        <f t="shared" si="1"/>
        <v>1237.75</v>
      </c>
      <c r="AQ12" s="273">
        <f t="shared" si="2"/>
        <v>0</v>
      </c>
      <c r="AR12" s="300">
        <f t="shared" si="3"/>
        <v>1237.75</v>
      </c>
      <c r="AS12" s="273">
        <f t="shared" ref="AS12:AS33" si="15">IF(AD12&lt;2250,AD12*0.1,0)</f>
        <v>123.77500000000001</v>
      </c>
      <c r="AT12" s="273">
        <v>10.23</v>
      </c>
      <c r="AU12" s="273">
        <f t="shared" ref="AU12:AU33" si="16">+AI12</f>
        <v>0</v>
      </c>
      <c r="AV12" s="300">
        <f t="shared" ref="AV12:AV33" si="17">+AD12+AS12+AT12+AU12</f>
        <v>1371.7550000000001</v>
      </c>
      <c r="AW12" s="306"/>
      <c r="AX12" s="307"/>
      <c r="AY12" s="301">
        <f t="shared" ref="AY12:AY20" si="18">+AW12+AX12-AR12</f>
        <v>-1237.75</v>
      </c>
      <c r="AZ12" s="275"/>
      <c r="BA12" s="275"/>
      <c r="BD12" s="65" t="b">
        <f t="shared" ref="BD12:BD70" si="19">B12=BF12</f>
        <v>1</v>
      </c>
      <c r="BE12" s="374" t="s">
        <v>214</v>
      </c>
      <c r="BF12" s="373" t="s">
        <v>215</v>
      </c>
      <c r="BG12" s="381">
        <v>999.66</v>
      </c>
      <c r="BH12" s="381">
        <v>166.61</v>
      </c>
      <c r="BI12" s="381">
        <v>1282.8800000000001</v>
      </c>
      <c r="BJ12" s="381">
        <f t="shared" ref="BJ12:BJ70" si="20">SUM(BG12:BI12)</f>
        <v>2449.15</v>
      </c>
      <c r="BK12" s="381">
        <v>0</v>
      </c>
      <c r="BL12" s="381">
        <v>267.75</v>
      </c>
      <c r="BM12" s="381">
        <v>28.99</v>
      </c>
      <c r="BN12" s="381">
        <v>0</v>
      </c>
      <c r="BO12" s="381">
        <v>0</v>
      </c>
      <c r="BP12" s="381">
        <v>0</v>
      </c>
      <c r="BQ12" s="381">
        <v>0</v>
      </c>
      <c r="BR12" s="381">
        <v>45.13</v>
      </c>
      <c r="BS12" s="382">
        <v>-0.12</v>
      </c>
      <c r="BT12" s="381">
        <v>0</v>
      </c>
      <c r="BU12" s="381">
        <v>0</v>
      </c>
      <c r="BV12" s="381">
        <v>0</v>
      </c>
      <c r="BW12" s="381">
        <v>0</v>
      </c>
      <c r="BX12" s="381">
        <f t="shared" ref="BX12:BX70" si="21">SUM(BK12:BW12)</f>
        <v>341.75</v>
      </c>
      <c r="BY12" s="381">
        <f t="shared" ref="BY12:BY70" si="22">+BJ12-BX12</f>
        <v>2107.4</v>
      </c>
      <c r="BZ12" s="317"/>
      <c r="CA12" s="65" t="b">
        <f t="shared" ref="CA12:CA70" si="23">B12=CB12</f>
        <v>1</v>
      </c>
      <c r="CB12" s="373" t="s">
        <v>215</v>
      </c>
      <c r="CC12" s="390" t="s">
        <v>571</v>
      </c>
      <c r="CD12" s="391" t="s">
        <v>572</v>
      </c>
      <c r="CE12" s="391" t="s">
        <v>573</v>
      </c>
      <c r="CF12" s="391" t="s">
        <v>570</v>
      </c>
      <c r="CG12" s="275"/>
      <c r="CH12" s="195">
        <v>2889514104</v>
      </c>
    </row>
    <row r="13" spans="1:86" s="65" customFormat="1" ht="15.75">
      <c r="A13" s="181" t="s">
        <v>552</v>
      </c>
      <c r="B13" s="206" t="s">
        <v>544</v>
      </c>
      <c r="C13" s="182">
        <f>+FISCAL!F13</f>
        <v>1354.75</v>
      </c>
      <c r="D13" s="196">
        <v>0</v>
      </c>
      <c r="E13" s="196"/>
      <c r="F13" s="164"/>
      <c r="G13" s="197">
        <f t="shared" si="4"/>
        <v>1354.75</v>
      </c>
      <c r="H13" s="197">
        <f t="shared" si="5"/>
        <v>-45.13</v>
      </c>
      <c r="I13" s="197">
        <f t="shared" si="6"/>
        <v>27.094999999999999</v>
      </c>
      <c r="J13" s="197">
        <f t="shared" si="7"/>
        <v>101.60625</v>
      </c>
      <c r="K13" s="197">
        <v>0</v>
      </c>
      <c r="L13" s="197">
        <f t="shared" si="8"/>
        <v>1438.32125</v>
      </c>
      <c r="M13" s="197">
        <f t="shared" si="9"/>
        <v>230.13139999999999</v>
      </c>
      <c r="N13" s="197">
        <f t="shared" si="10"/>
        <v>1668.4526499999999</v>
      </c>
      <c r="O13" s="164"/>
      <c r="P13" s="197">
        <f t="shared" si="11"/>
        <v>0</v>
      </c>
      <c r="Q13" s="197">
        <f t="shared" si="12"/>
        <v>0</v>
      </c>
      <c r="R13" s="197">
        <f t="shared" si="13"/>
        <v>0</v>
      </c>
      <c r="S13" s="65" t="b">
        <f t="shared" si="14"/>
        <v>1</v>
      </c>
      <c r="T13" s="275" t="s">
        <v>44</v>
      </c>
      <c r="U13" s="275" t="s">
        <v>544</v>
      </c>
      <c r="V13" s="275"/>
      <c r="W13" s="275"/>
      <c r="X13" s="275" t="s">
        <v>32</v>
      </c>
      <c r="Y13" s="305">
        <v>42725</v>
      </c>
      <c r="Z13" s="277">
        <v>382.86</v>
      </c>
      <c r="AA13" s="277"/>
      <c r="AB13" s="277"/>
      <c r="AC13" s="299">
        <v>45.13</v>
      </c>
      <c r="AD13" s="300">
        <f t="shared" si="0"/>
        <v>337.73</v>
      </c>
      <c r="AE13" s="277"/>
      <c r="AF13" s="99">
        <v>1</v>
      </c>
      <c r="AG13" s="277"/>
      <c r="AH13" s="277"/>
      <c r="AI13" s="318"/>
      <c r="AJ13" s="318"/>
      <c r="AK13" s="277"/>
      <c r="AL13" s="273"/>
      <c r="AM13" s="273"/>
      <c r="AN13" s="275"/>
      <c r="AO13" s="275"/>
      <c r="AP13" s="300">
        <f t="shared" ref="AP13" si="24">+AD13-SUM(AE13:AO13)</f>
        <v>336.73</v>
      </c>
      <c r="AQ13" s="273">
        <f t="shared" si="2"/>
        <v>0</v>
      </c>
      <c r="AR13" s="300">
        <f t="shared" si="3"/>
        <v>336.73</v>
      </c>
      <c r="AS13" s="273"/>
      <c r="AT13" s="273"/>
      <c r="AU13" s="273"/>
      <c r="AV13" s="300"/>
      <c r="AW13" s="306"/>
      <c r="AX13" s="307"/>
      <c r="AY13" s="301"/>
      <c r="AZ13" s="275">
        <v>1133645940</v>
      </c>
      <c r="BA13" s="275"/>
      <c r="BD13" s="65" t="b">
        <f t="shared" si="19"/>
        <v>1</v>
      </c>
      <c r="BE13" s="374" t="s">
        <v>552</v>
      </c>
      <c r="BF13" s="373" t="s">
        <v>556</v>
      </c>
      <c r="BG13" s="423">
        <v>833.05</v>
      </c>
      <c r="BH13" s="423">
        <v>138.84</v>
      </c>
      <c r="BI13" s="381">
        <v>382.86</v>
      </c>
      <c r="BJ13" s="381">
        <f t="shared" si="20"/>
        <v>1354.75</v>
      </c>
      <c r="BK13" s="381">
        <v>0</v>
      </c>
      <c r="BL13" s="381">
        <v>31</v>
      </c>
      <c r="BM13" s="381">
        <v>25.9</v>
      </c>
      <c r="BN13" s="381">
        <v>0</v>
      </c>
      <c r="BO13" s="381">
        <v>0</v>
      </c>
      <c r="BP13" s="381">
        <v>0</v>
      </c>
      <c r="BQ13" s="381">
        <v>0</v>
      </c>
      <c r="BR13" s="381">
        <v>45.13</v>
      </c>
      <c r="BS13" s="381">
        <v>0.04</v>
      </c>
      <c r="BT13" s="381">
        <v>0</v>
      </c>
      <c r="BU13" s="381">
        <v>0</v>
      </c>
      <c r="BV13" s="381">
        <v>0</v>
      </c>
      <c r="BW13" s="381">
        <v>0</v>
      </c>
      <c r="BX13" s="381">
        <f t="shared" si="21"/>
        <v>102.07000000000001</v>
      </c>
      <c r="BY13" s="381">
        <f t="shared" si="22"/>
        <v>1252.68</v>
      </c>
      <c r="BZ13" s="277"/>
      <c r="CA13" s="65" t="b">
        <f t="shared" si="23"/>
        <v>1</v>
      </c>
      <c r="CB13" s="373" t="s">
        <v>556</v>
      </c>
      <c r="CC13" s="390" t="e">
        <v>#N/A</v>
      </c>
      <c r="CD13" s="391" t="e">
        <v>#N/A</v>
      </c>
      <c r="CE13" s="391" t="e">
        <v>#N/A</v>
      </c>
      <c r="CF13" s="391" t="e">
        <v>#N/A</v>
      </c>
      <c r="CG13" s="275">
        <v>1133645940</v>
      </c>
      <c r="CH13" s="195" t="e">
        <v>#N/A</v>
      </c>
    </row>
    <row r="14" spans="1:86" s="65" customFormat="1" ht="15.75">
      <c r="A14" s="181" t="s">
        <v>216</v>
      </c>
      <c r="B14" s="206" t="s">
        <v>217</v>
      </c>
      <c r="C14" s="182">
        <f>+FISCAL!F14</f>
        <v>4666.6899999999996</v>
      </c>
      <c r="D14" s="196">
        <v>0</v>
      </c>
      <c r="E14" s="196"/>
      <c r="F14" s="164"/>
      <c r="G14" s="197">
        <f t="shared" si="4"/>
        <v>4666.6899999999996</v>
      </c>
      <c r="H14" s="197">
        <f t="shared" si="5"/>
        <v>-45.13</v>
      </c>
      <c r="I14" s="197">
        <f t="shared" si="6"/>
        <v>93.333799999999997</v>
      </c>
      <c r="J14" s="197">
        <f t="shared" si="7"/>
        <v>350.00174999999996</v>
      </c>
      <c r="K14" s="197">
        <v>0</v>
      </c>
      <c r="L14" s="197">
        <f t="shared" si="8"/>
        <v>5064.8955500000002</v>
      </c>
      <c r="M14" s="197">
        <f t="shared" si="9"/>
        <v>810.38328799999999</v>
      </c>
      <c r="N14" s="197">
        <f t="shared" si="10"/>
        <v>5875.2788380000002</v>
      </c>
      <c r="O14" s="164"/>
      <c r="P14" s="197">
        <f t="shared" si="11"/>
        <v>0</v>
      </c>
      <c r="Q14" s="197">
        <f t="shared" si="12"/>
        <v>0</v>
      </c>
      <c r="R14" s="197">
        <f t="shared" si="13"/>
        <v>0</v>
      </c>
      <c r="S14" s="65" t="b">
        <f t="shared" si="14"/>
        <v>1</v>
      </c>
      <c r="T14" s="275" t="s">
        <v>31</v>
      </c>
      <c r="U14" s="275" t="s">
        <v>217</v>
      </c>
      <c r="V14" s="275" t="s">
        <v>132</v>
      </c>
      <c r="W14" s="275" t="s">
        <v>82</v>
      </c>
      <c r="X14" s="275" t="s">
        <v>34</v>
      </c>
      <c r="Y14" s="305">
        <v>41797</v>
      </c>
      <c r="Z14" s="277"/>
      <c r="AA14" s="277"/>
      <c r="AB14" s="277"/>
      <c r="AC14" s="299">
        <v>45.13</v>
      </c>
      <c r="AD14" s="300">
        <f t="shared" si="0"/>
        <v>-45.13</v>
      </c>
      <c r="AE14" s="277">
        <v>400</v>
      </c>
      <c r="AF14" s="317"/>
      <c r="AG14" s="317"/>
      <c r="AH14" s="277">
        <v>0</v>
      </c>
      <c r="AI14" s="318"/>
      <c r="AJ14" s="318"/>
      <c r="AK14" s="277"/>
      <c r="AL14" s="273"/>
      <c r="AM14" s="273"/>
      <c r="AN14" s="275"/>
      <c r="AO14" s="275">
        <v>0</v>
      </c>
      <c r="AP14" s="300">
        <f t="shared" si="1"/>
        <v>-445.13</v>
      </c>
      <c r="AQ14" s="273">
        <f t="shared" si="2"/>
        <v>0</v>
      </c>
      <c r="AR14" s="300">
        <f t="shared" si="3"/>
        <v>-445.13</v>
      </c>
      <c r="AS14" s="273">
        <f t="shared" si="15"/>
        <v>-4.5130000000000008</v>
      </c>
      <c r="AT14" s="273">
        <v>10.23</v>
      </c>
      <c r="AU14" s="273">
        <f t="shared" si="16"/>
        <v>0</v>
      </c>
      <c r="AV14" s="300">
        <f t="shared" si="17"/>
        <v>-39.412999999999997</v>
      </c>
      <c r="AW14" s="306"/>
      <c r="AX14" s="307"/>
      <c r="AY14" s="301">
        <f t="shared" si="18"/>
        <v>445.13</v>
      </c>
      <c r="AZ14" s="275"/>
      <c r="BA14" s="278" t="s">
        <v>190</v>
      </c>
      <c r="BD14" s="65" t="b">
        <f t="shared" si="19"/>
        <v>1</v>
      </c>
      <c r="BE14" s="374" t="s">
        <v>216</v>
      </c>
      <c r="BF14" s="373" t="s">
        <v>217</v>
      </c>
      <c r="BG14" s="381">
        <v>4000.02</v>
      </c>
      <c r="BH14" s="381">
        <v>666.67</v>
      </c>
      <c r="BI14" s="381">
        <v>0</v>
      </c>
      <c r="BJ14" s="381">
        <f t="shared" si="20"/>
        <v>4666.6899999999996</v>
      </c>
      <c r="BK14" s="381">
        <v>0</v>
      </c>
      <c r="BL14" s="381">
        <v>741.42</v>
      </c>
      <c r="BM14" s="381">
        <v>129.59</v>
      </c>
      <c r="BN14" s="381">
        <v>0</v>
      </c>
      <c r="BO14" s="381">
        <v>0</v>
      </c>
      <c r="BP14" s="381">
        <v>0</v>
      </c>
      <c r="BQ14" s="381">
        <v>0</v>
      </c>
      <c r="BR14" s="381">
        <v>45.13</v>
      </c>
      <c r="BS14" s="382">
        <v>-0.05</v>
      </c>
      <c r="BT14" s="381">
        <v>0</v>
      </c>
      <c r="BU14" s="381">
        <v>0</v>
      </c>
      <c r="BV14" s="381">
        <v>0</v>
      </c>
      <c r="BW14" s="381">
        <v>400</v>
      </c>
      <c r="BX14" s="381">
        <f t="shared" si="21"/>
        <v>1316.0900000000001</v>
      </c>
      <c r="BY14" s="381">
        <f t="shared" si="22"/>
        <v>3350.5999999999995</v>
      </c>
      <c r="BZ14" s="277"/>
      <c r="CA14" s="65" t="b">
        <f t="shared" si="23"/>
        <v>1</v>
      </c>
      <c r="CB14" s="373" t="s">
        <v>217</v>
      </c>
      <c r="CC14" s="390" t="s">
        <v>574</v>
      </c>
      <c r="CD14" s="391" t="s">
        <v>575</v>
      </c>
      <c r="CE14" s="391" t="s">
        <v>576</v>
      </c>
      <c r="CF14" s="391" t="s">
        <v>570</v>
      </c>
      <c r="CG14" s="275"/>
      <c r="CH14" s="195">
        <v>2848478236</v>
      </c>
    </row>
    <row r="15" spans="1:86" s="65" customFormat="1" ht="15.75">
      <c r="A15" s="181" t="s">
        <v>536</v>
      </c>
      <c r="B15" s="206" t="s">
        <v>530</v>
      </c>
      <c r="C15" s="182">
        <f>+FISCAL!F15</f>
        <v>4041.38</v>
      </c>
      <c r="D15" s="196">
        <v>0</v>
      </c>
      <c r="E15" s="196"/>
      <c r="F15" s="164"/>
      <c r="G15" s="197">
        <f t="shared" si="4"/>
        <v>4041.38</v>
      </c>
      <c r="H15" s="197">
        <f t="shared" si="5"/>
        <v>-45.13</v>
      </c>
      <c r="I15" s="197">
        <f t="shared" si="6"/>
        <v>80.827600000000004</v>
      </c>
      <c r="J15" s="197">
        <f t="shared" si="7"/>
        <v>303.1035</v>
      </c>
      <c r="K15" s="197">
        <v>0</v>
      </c>
      <c r="L15" s="197">
        <f t="shared" si="8"/>
        <v>4380.1810999999998</v>
      </c>
      <c r="M15" s="197">
        <f t="shared" si="9"/>
        <v>700.82897600000001</v>
      </c>
      <c r="N15" s="197">
        <f t="shared" si="10"/>
        <v>5081.0100759999996</v>
      </c>
      <c r="O15" s="164"/>
      <c r="P15" s="197">
        <f t="shared" si="11"/>
        <v>0</v>
      </c>
      <c r="Q15" s="197">
        <f t="shared" si="12"/>
        <v>0</v>
      </c>
      <c r="R15" s="197">
        <f t="shared" si="13"/>
        <v>0</v>
      </c>
      <c r="S15" s="65" t="b">
        <f t="shared" si="14"/>
        <v>1</v>
      </c>
      <c r="T15" s="275" t="s">
        <v>44</v>
      </c>
      <c r="U15" s="275" t="s">
        <v>530</v>
      </c>
      <c r="V15" s="275"/>
      <c r="W15" s="275"/>
      <c r="X15" s="275" t="s">
        <v>172</v>
      </c>
      <c r="Y15" s="305">
        <v>42718</v>
      </c>
      <c r="Z15" s="277">
        <v>2408</v>
      </c>
      <c r="AA15" s="277"/>
      <c r="AB15" s="277"/>
      <c r="AC15" s="299">
        <v>45.13</v>
      </c>
      <c r="AD15" s="300">
        <f t="shared" si="0"/>
        <v>2362.87</v>
      </c>
      <c r="AE15" s="277"/>
      <c r="AF15" s="317"/>
      <c r="AG15" s="317"/>
      <c r="AH15" s="277"/>
      <c r="AI15" s="318"/>
      <c r="AJ15" s="318"/>
      <c r="AK15" s="277"/>
      <c r="AL15" s="273"/>
      <c r="AM15" s="273"/>
      <c r="AN15" s="275"/>
      <c r="AO15" s="275">
        <v>2000</v>
      </c>
      <c r="AP15" s="300">
        <f t="shared" ref="AP15" si="25">+AD15-SUM(AE15:AO15)</f>
        <v>362.86999999999989</v>
      </c>
      <c r="AQ15" s="273">
        <f t="shared" si="2"/>
        <v>236.28700000000001</v>
      </c>
      <c r="AR15" s="300">
        <f t="shared" si="3"/>
        <v>126.58299999999988</v>
      </c>
      <c r="AS15" s="273"/>
      <c r="AT15" s="273"/>
      <c r="AU15" s="273"/>
      <c r="AV15" s="300"/>
      <c r="AW15" s="306"/>
      <c r="AX15" s="307"/>
      <c r="AY15" s="301"/>
      <c r="AZ15" s="275" t="s">
        <v>531</v>
      </c>
      <c r="BA15" s="275"/>
      <c r="BD15" s="65" t="b">
        <f t="shared" si="19"/>
        <v>1</v>
      </c>
      <c r="BE15" s="374" t="s">
        <v>536</v>
      </c>
      <c r="BF15" s="373" t="s">
        <v>537</v>
      </c>
      <c r="BG15" s="381">
        <v>1400.04</v>
      </c>
      <c r="BH15" s="381">
        <v>233.34</v>
      </c>
      <c r="BI15" s="381">
        <v>2408</v>
      </c>
      <c r="BJ15" s="381">
        <f t="shared" si="20"/>
        <v>4041.38</v>
      </c>
      <c r="BK15" s="381">
        <v>0</v>
      </c>
      <c r="BL15" s="381">
        <v>607.85</v>
      </c>
      <c r="BM15" s="381">
        <v>41.24</v>
      </c>
      <c r="BN15" s="381">
        <v>0</v>
      </c>
      <c r="BO15" s="381">
        <v>0</v>
      </c>
      <c r="BP15" s="381">
        <v>2000</v>
      </c>
      <c r="BQ15" s="381">
        <v>0</v>
      </c>
      <c r="BR15" s="381">
        <v>45.13</v>
      </c>
      <c r="BS15" s="381">
        <v>0.16</v>
      </c>
      <c r="BT15" s="381">
        <v>0</v>
      </c>
      <c r="BU15" s="381">
        <v>0</v>
      </c>
      <c r="BV15" s="381">
        <v>0</v>
      </c>
      <c r="BW15" s="381">
        <v>0</v>
      </c>
      <c r="BX15" s="381">
        <f t="shared" si="21"/>
        <v>2694.38</v>
      </c>
      <c r="BY15" s="381">
        <f t="shared" si="22"/>
        <v>1347</v>
      </c>
      <c r="BZ15" s="277"/>
      <c r="CA15" s="65" t="b">
        <f t="shared" si="23"/>
        <v>1</v>
      </c>
      <c r="CB15" s="373" t="s">
        <v>537</v>
      </c>
      <c r="CC15" s="390" t="e">
        <v>#N/A</v>
      </c>
      <c r="CD15" s="391" t="e">
        <v>#N/A</v>
      </c>
      <c r="CE15" s="391" t="e">
        <v>#N/A</v>
      </c>
      <c r="CF15" s="391" t="e">
        <v>#N/A</v>
      </c>
      <c r="CG15" s="275" t="s">
        <v>531</v>
      </c>
      <c r="CH15" s="195" t="e">
        <v>#N/A</v>
      </c>
    </row>
    <row r="16" spans="1:86" s="228" customFormat="1" ht="15.75">
      <c r="A16" s="181" t="s">
        <v>218</v>
      </c>
      <c r="B16" s="206" t="s">
        <v>219</v>
      </c>
      <c r="C16" s="182">
        <f>+FISCAL!F16</f>
        <v>4666.6899999999996</v>
      </c>
      <c r="D16" s="196">
        <v>0</v>
      </c>
      <c r="E16" s="196"/>
      <c r="F16" s="164"/>
      <c r="G16" s="197">
        <f t="shared" si="4"/>
        <v>4666.6899999999996</v>
      </c>
      <c r="H16" s="197">
        <f t="shared" si="5"/>
        <v>-45.13</v>
      </c>
      <c r="I16" s="197">
        <f t="shared" si="6"/>
        <v>93.333799999999997</v>
      </c>
      <c r="J16" s="197">
        <f t="shared" si="7"/>
        <v>350.00174999999996</v>
      </c>
      <c r="K16" s="197">
        <v>0</v>
      </c>
      <c r="L16" s="197">
        <f t="shared" si="8"/>
        <v>5064.8955500000002</v>
      </c>
      <c r="M16" s="197">
        <f t="shared" si="9"/>
        <v>810.38328799999999</v>
      </c>
      <c r="N16" s="197">
        <f t="shared" si="10"/>
        <v>5875.2788380000002</v>
      </c>
      <c r="O16" s="164"/>
      <c r="P16" s="197">
        <f t="shared" si="11"/>
        <v>0</v>
      </c>
      <c r="Q16" s="197">
        <f t="shared" si="12"/>
        <v>0</v>
      </c>
      <c r="R16" s="197">
        <f t="shared" si="13"/>
        <v>0</v>
      </c>
      <c r="S16" s="65" t="b">
        <f t="shared" si="14"/>
        <v>1</v>
      </c>
      <c r="T16" s="275" t="s">
        <v>31</v>
      </c>
      <c r="U16" s="275" t="s">
        <v>219</v>
      </c>
      <c r="V16" s="275" t="s">
        <v>132</v>
      </c>
      <c r="W16" s="275">
        <v>16</v>
      </c>
      <c r="X16" s="275" t="s">
        <v>34</v>
      </c>
      <c r="Y16" s="305">
        <v>39508</v>
      </c>
      <c r="Z16" s="277"/>
      <c r="AA16" s="277"/>
      <c r="AB16" s="277"/>
      <c r="AC16" s="299">
        <v>45.13</v>
      </c>
      <c r="AD16" s="300">
        <f t="shared" si="0"/>
        <v>-45.13</v>
      </c>
      <c r="AE16" s="277">
        <v>200</v>
      </c>
      <c r="AF16" s="317"/>
      <c r="AG16" s="277"/>
      <c r="AH16" s="277">
        <v>0</v>
      </c>
      <c r="AI16" s="318"/>
      <c r="AJ16" s="318"/>
      <c r="AK16" s="277"/>
      <c r="AL16" s="273"/>
      <c r="AM16" s="273"/>
      <c r="AN16" s="275"/>
      <c r="AO16" s="275">
        <v>0</v>
      </c>
      <c r="AP16" s="300">
        <f t="shared" si="1"/>
        <v>-245.13</v>
      </c>
      <c r="AQ16" s="273">
        <f t="shared" si="2"/>
        <v>0</v>
      </c>
      <c r="AR16" s="300">
        <f t="shared" si="3"/>
        <v>-245.13</v>
      </c>
      <c r="AS16" s="273">
        <f t="shared" si="15"/>
        <v>-4.5130000000000008</v>
      </c>
      <c r="AT16" s="273">
        <v>10.23</v>
      </c>
      <c r="AU16" s="273">
        <f t="shared" si="16"/>
        <v>0</v>
      </c>
      <c r="AV16" s="300">
        <f t="shared" si="17"/>
        <v>-39.412999999999997</v>
      </c>
      <c r="AW16" s="306"/>
      <c r="AX16" s="307"/>
      <c r="AY16" s="301">
        <f t="shared" si="18"/>
        <v>245.13</v>
      </c>
      <c r="AZ16" s="275"/>
      <c r="BA16" s="278" t="s">
        <v>190</v>
      </c>
      <c r="BD16" s="65" t="b">
        <f t="shared" si="19"/>
        <v>1</v>
      </c>
      <c r="BE16" s="374" t="s">
        <v>218</v>
      </c>
      <c r="BF16" s="373" t="s">
        <v>219</v>
      </c>
      <c r="BG16" s="381">
        <v>4000.02</v>
      </c>
      <c r="BH16" s="381">
        <v>666.67</v>
      </c>
      <c r="BI16" s="381">
        <v>0</v>
      </c>
      <c r="BJ16" s="381">
        <f t="shared" si="20"/>
        <v>4666.6899999999996</v>
      </c>
      <c r="BK16" s="381">
        <v>0</v>
      </c>
      <c r="BL16" s="381">
        <v>741.42</v>
      </c>
      <c r="BM16" s="381">
        <v>129.94</v>
      </c>
      <c r="BN16" s="381">
        <v>0</v>
      </c>
      <c r="BO16" s="381">
        <v>0</v>
      </c>
      <c r="BP16" s="381">
        <v>0</v>
      </c>
      <c r="BQ16" s="381">
        <v>0</v>
      </c>
      <c r="BR16" s="381">
        <v>45.13</v>
      </c>
      <c r="BS16" s="381">
        <v>0</v>
      </c>
      <c r="BT16" s="381">
        <v>0</v>
      </c>
      <c r="BU16" s="381">
        <v>0</v>
      </c>
      <c r="BV16" s="381">
        <v>0</v>
      </c>
      <c r="BW16" s="381">
        <v>200</v>
      </c>
      <c r="BX16" s="381">
        <f t="shared" si="21"/>
        <v>1116.4899999999998</v>
      </c>
      <c r="BY16" s="381">
        <f t="shared" si="22"/>
        <v>3550.2</v>
      </c>
      <c r="BZ16" s="277"/>
      <c r="CA16" s="65" t="b">
        <f t="shared" si="23"/>
        <v>1</v>
      </c>
      <c r="CB16" s="373" t="s">
        <v>219</v>
      </c>
      <c r="CC16" s="390" t="s">
        <v>577</v>
      </c>
      <c r="CD16" s="391" t="s">
        <v>578</v>
      </c>
      <c r="CE16" s="391" t="s">
        <v>579</v>
      </c>
      <c r="CF16" s="391" t="s">
        <v>570</v>
      </c>
      <c r="CG16" s="275"/>
      <c r="CH16" s="195">
        <v>2648514356</v>
      </c>
    </row>
    <row r="17" spans="1:86" s="65" customFormat="1" ht="15.75">
      <c r="A17" s="181" t="s">
        <v>220</v>
      </c>
      <c r="B17" s="206" t="s">
        <v>221</v>
      </c>
      <c r="C17" s="182">
        <f>+FISCAL!F17</f>
        <v>4014.73</v>
      </c>
      <c r="D17" s="196">
        <v>0</v>
      </c>
      <c r="E17" s="196"/>
      <c r="F17" s="164"/>
      <c r="G17" s="197">
        <f t="shared" si="4"/>
        <v>4014.73</v>
      </c>
      <c r="H17" s="197">
        <f t="shared" si="5"/>
        <v>-45.13</v>
      </c>
      <c r="I17" s="197">
        <f t="shared" si="6"/>
        <v>80.294600000000003</v>
      </c>
      <c r="J17" s="197">
        <f t="shared" si="7"/>
        <v>301.10474999999997</v>
      </c>
      <c r="K17" s="197">
        <v>0</v>
      </c>
      <c r="L17" s="197">
        <f t="shared" si="8"/>
        <v>4350.99935</v>
      </c>
      <c r="M17" s="197">
        <f t="shared" si="9"/>
        <v>696.159896</v>
      </c>
      <c r="N17" s="197">
        <f t="shared" si="10"/>
        <v>5047.1592460000002</v>
      </c>
      <c r="O17" s="164"/>
      <c r="P17" s="197">
        <f t="shared" si="11"/>
        <v>0</v>
      </c>
      <c r="Q17" s="197">
        <f t="shared" si="12"/>
        <v>0</v>
      </c>
      <c r="R17" s="197">
        <f t="shared" si="13"/>
        <v>0</v>
      </c>
      <c r="S17" s="65" t="b">
        <f t="shared" si="14"/>
        <v>1</v>
      </c>
      <c r="T17" s="275" t="s">
        <v>31</v>
      </c>
      <c r="U17" s="275" t="s">
        <v>221</v>
      </c>
      <c r="V17" s="275" t="s">
        <v>130</v>
      </c>
      <c r="W17" s="275" t="s">
        <v>83</v>
      </c>
      <c r="X17" s="275" t="s">
        <v>33</v>
      </c>
      <c r="Y17" s="305">
        <v>42383</v>
      </c>
      <c r="Z17" s="277">
        <v>2988.04</v>
      </c>
      <c r="AA17" s="277"/>
      <c r="AB17" s="277"/>
      <c r="AC17" s="299">
        <v>45.13</v>
      </c>
      <c r="AD17" s="300">
        <f t="shared" si="0"/>
        <v>2942.91</v>
      </c>
      <c r="AE17" s="277"/>
      <c r="AF17" s="317"/>
      <c r="AG17" s="277">
        <v>54.05</v>
      </c>
      <c r="AH17" s="277">
        <v>0</v>
      </c>
      <c r="AI17" s="318"/>
      <c r="AJ17" s="318"/>
      <c r="AK17" s="277"/>
      <c r="AL17" s="273"/>
      <c r="AM17" s="273"/>
      <c r="AN17" s="275"/>
      <c r="AO17" s="275">
        <v>389</v>
      </c>
      <c r="AP17" s="300">
        <f t="shared" si="1"/>
        <v>2499.8599999999997</v>
      </c>
      <c r="AQ17" s="273">
        <f t="shared" si="2"/>
        <v>294.291</v>
      </c>
      <c r="AR17" s="300">
        <f t="shared" si="3"/>
        <v>2205.5689999999995</v>
      </c>
      <c r="AS17" s="273">
        <f t="shared" si="15"/>
        <v>0</v>
      </c>
      <c r="AT17" s="273">
        <v>10.23</v>
      </c>
      <c r="AU17" s="273">
        <f t="shared" si="16"/>
        <v>0</v>
      </c>
      <c r="AV17" s="300">
        <f t="shared" si="17"/>
        <v>2953.14</v>
      </c>
      <c r="AW17" s="306"/>
      <c r="AX17" s="307"/>
      <c r="AY17" s="301">
        <f t="shared" si="18"/>
        <v>-2205.5689999999995</v>
      </c>
      <c r="AZ17" s="275"/>
      <c r="BA17" s="275"/>
      <c r="BD17" s="65" t="b">
        <f t="shared" si="19"/>
        <v>1</v>
      </c>
      <c r="BE17" s="374" t="s">
        <v>220</v>
      </c>
      <c r="BF17" s="373" t="s">
        <v>221</v>
      </c>
      <c r="BG17" s="381">
        <v>880.02</v>
      </c>
      <c r="BH17" s="381">
        <v>146.66999999999999</v>
      </c>
      <c r="BI17" s="381">
        <v>2988.04</v>
      </c>
      <c r="BJ17" s="381">
        <f t="shared" si="20"/>
        <v>4014.73</v>
      </c>
      <c r="BK17" s="381">
        <v>0</v>
      </c>
      <c r="BL17" s="381">
        <v>602.16</v>
      </c>
      <c r="BM17" s="381">
        <v>25.48</v>
      </c>
      <c r="BN17" s="381">
        <v>0</v>
      </c>
      <c r="BO17" s="381">
        <v>0</v>
      </c>
      <c r="BP17" s="381">
        <v>389</v>
      </c>
      <c r="BQ17" s="381">
        <v>0</v>
      </c>
      <c r="BR17" s="381">
        <v>45.13</v>
      </c>
      <c r="BS17" s="382">
        <v>-0.09</v>
      </c>
      <c r="BT17" s="381">
        <v>54.05</v>
      </c>
      <c r="BU17" s="381">
        <v>0</v>
      </c>
      <c r="BV17" s="381">
        <v>0</v>
      </c>
      <c r="BW17" s="381">
        <v>0</v>
      </c>
      <c r="BX17" s="381">
        <f t="shared" si="21"/>
        <v>1115.73</v>
      </c>
      <c r="BY17" s="381">
        <f t="shared" si="22"/>
        <v>2899</v>
      </c>
      <c r="BZ17" s="277"/>
      <c r="CA17" s="65" t="b">
        <f t="shared" si="23"/>
        <v>1</v>
      </c>
      <c r="CB17" s="373" t="s">
        <v>221</v>
      </c>
      <c r="CC17" s="390" t="s">
        <v>580</v>
      </c>
      <c r="CD17" s="391" t="s">
        <v>581</v>
      </c>
      <c r="CE17" s="391" t="s">
        <v>582</v>
      </c>
      <c r="CF17" s="391" t="s">
        <v>570</v>
      </c>
      <c r="CG17" s="275"/>
      <c r="CH17" s="195">
        <v>2915275539</v>
      </c>
    </row>
    <row r="18" spans="1:86" s="65" customFormat="1" ht="15.75">
      <c r="A18" s="181" t="s">
        <v>222</v>
      </c>
      <c r="B18" s="206" t="s">
        <v>223</v>
      </c>
      <c r="C18" s="182">
        <f>+FISCAL!F18</f>
        <v>2349.5700000000002</v>
      </c>
      <c r="D18" s="196">
        <v>0</v>
      </c>
      <c r="E18" s="196"/>
      <c r="F18" s="164"/>
      <c r="G18" s="197">
        <f t="shared" si="4"/>
        <v>2349.5700000000002</v>
      </c>
      <c r="H18" s="197">
        <f t="shared" si="5"/>
        <v>-45.13</v>
      </c>
      <c r="I18" s="197">
        <f t="shared" si="6"/>
        <v>46.991400000000006</v>
      </c>
      <c r="J18" s="197">
        <f t="shared" si="7"/>
        <v>176.21775</v>
      </c>
      <c r="K18" s="197">
        <v>0</v>
      </c>
      <c r="L18" s="197">
        <f t="shared" si="8"/>
        <v>2527.6491499999997</v>
      </c>
      <c r="M18" s="197">
        <f t="shared" si="9"/>
        <v>404.42386399999998</v>
      </c>
      <c r="N18" s="197">
        <f t="shared" si="10"/>
        <v>2932.0730139999996</v>
      </c>
      <c r="O18" s="164"/>
      <c r="P18" s="197">
        <f t="shared" si="11"/>
        <v>0</v>
      </c>
      <c r="Q18" s="197">
        <f t="shared" si="12"/>
        <v>0</v>
      </c>
      <c r="R18" s="197">
        <f t="shared" si="13"/>
        <v>0</v>
      </c>
      <c r="S18" s="65" t="b">
        <f t="shared" si="14"/>
        <v>1</v>
      </c>
      <c r="T18" s="275" t="s">
        <v>30</v>
      </c>
      <c r="U18" s="275" t="s">
        <v>223</v>
      </c>
      <c r="V18" s="275" t="s">
        <v>149</v>
      </c>
      <c r="W18" s="275"/>
      <c r="X18" s="275" t="s">
        <v>98</v>
      </c>
      <c r="Y18" s="305">
        <v>42416</v>
      </c>
      <c r="Z18" s="277">
        <v>1322.88</v>
      </c>
      <c r="AA18" s="277"/>
      <c r="AB18" s="277"/>
      <c r="AC18" s="299">
        <v>45.13</v>
      </c>
      <c r="AD18" s="300">
        <f t="shared" si="0"/>
        <v>1277.75</v>
      </c>
      <c r="AE18" s="277"/>
      <c r="AF18" s="317"/>
      <c r="AG18" s="277">
        <v>66.88</v>
      </c>
      <c r="AH18" s="277">
        <v>0</v>
      </c>
      <c r="AI18" s="318"/>
      <c r="AJ18" s="318"/>
      <c r="AK18" s="277"/>
      <c r="AL18" s="273"/>
      <c r="AM18" s="273"/>
      <c r="AN18" s="275"/>
      <c r="AO18" s="275">
        <v>512</v>
      </c>
      <c r="AP18" s="300">
        <f t="shared" si="1"/>
        <v>698.87</v>
      </c>
      <c r="AQ18" s="273">
        <f t="shared" si="2"/>
        <v>0</v>
      </c>
      <c r="AR18" s="300">
        <f t="shared" si="3"/>
        <v>698.87</v>
      </c>
      <c r="AS18" s="273">
        <f t="shared" si="15"/>
        <v>127.77500000000001</v>
      </c>
      <c r="AT18" s="273">
        <v>10.23</v>
      </c>
      <c r="AU18" s="273">
        <f t="shared" si="16"/>
        <v>0</v>
      </c>
      <c r="AV18" s="300">
        <f t="shared" si="17"/>
        <v>1415.7550000000001</v>
      </c>
      <c r="AW18" s="306"/>
      <c r="AX18" s="307"/>
      <c r="AY18" s="301">
        <f t="shared" si="18"/>
        <v>-698.87</v>
      </c>
      <c r="AZ18" s="275"/>
      <c r="BA18" s="275"/>
      <c r="BD18" s="65" t="b">
        <f t="shared" si="19"/>
        <v>1</v>
      </c>
      <c r="BE18" s="374" t="s">
        <v>222</v>
      </c>
      <c r="BF18" s="373" t="s">
        <v>223</v>
      </c>
      <c r="BG18" s="381">
        <v>880.02</v>
      </c>
      <c r="BH18" s="381">
        <v>146.66999999999999</v>
      </c>
      <c r="BI18" s="381">
        <v>1322.88</v>
      </c>
      <c r="BJ18" s="381">
        <f t="shared" si="20"/>
        <v>2349.5700000000002</v>
      </c>
      <c r="BK18" s="381">
        <v>0</v>
      </c>
      <c r="BL18" s="381">
        <v>247.23</v>
      </c>
      <c r="BM18" s="381">
        <v>25.48</v>
      </c>
      <c r="BN18" s="381">
        <v>0</v>
      </c>
      <c r="BO18" s="381">
        <v>0</v>
      </c>
      <c r="BP18" s="381">
        <v>512</v>
      </c>
      <c r="BQ18" s="381">
        <v>0</v>
      </c>
      <c r="BR18" s="381">
        <v>45.13</v>
      </c>
      <c r="BS18" s="381">
        <v>0.05</v>
      </c>
      <c r="BT18" s="381">
        <v>66.88</v>
      </c>
      <c r="BU18" s="381">
        <v>0</v>
      </c>
      <c r="BV18" s="381">
        <v>0</v>
      </c>
      <c r="BW18" s="381">
        <v>0</v>
      </c>
      <c r="BX18" s="381">
        <f t="shared" si="21"/>
        <v>896.77</v>
      </c>
      <c r="BY18" s="381">
        <f t="shared" si="22"/>
        <v>1452.8000000000002</v>
      </c>
      <c r="BZ18" s="277"/>
      <c r="CA18" s="65" t="b">
        <f t="shared" si="23"/>
        <v>1</v>
      </c>
      <c r="CB18" s="373" t="s">
        <v>223</v>
      </c>
      <c r="CC18" s="390" t="s">
        <v>583</v>
      </c>
      <c r="CD18" s="391" t="s">
        <v>584</v>
      </c>
      <c r="CE18" s="391" t="s">
        <v>585</v>
      </c>
      <c r="CF18" s="391" t="s">
        <v>570</v>
      </c>
      <c r="CG18" s="275"/>
      <c r="CH18" s="195">
        <v>2959161945</v>
      </c>
    </row>
    <row r="19" spans="1:86" s="65" customFormat="1" ht="15.75">
      <c r="A19" s="181" t="s">
        <v>224</v>
      </c>
      <c r="B19" s="221" t="s">
        <v>225</v>
      </c>
      <c r="C19" s="182">
        <f>+FISCAL!F19</f>
        <v>2833.31</v>
      </c>
      <c r="D19" s="196">
        <v>0</v>
      </c>
      <c r="E19" s="196"/>
      <c r="F19" s="164"/>
      <c r="G19" s="197">
        <f t="shared" si="4"/>
        <v>2833.31</v>
      </c>
      <c r="H19" s="197">
        <f t="shared" si="5"/>
        <v>-45.13</v>
      </c>
      <c r="I19" s="197">
        <f t="shared" si="6"/>
        <v>56.666200000000003</v>
      </c>
      <c r="J19" s="197">
        <f t="shared" si="7"/>
        <v>212.49824999999998</v>
      </c>
      <c r="K19" s="197">
        <v>0</v>
      </c>
      <c r="L19" s="197">
        <f t="shared" si="8"/>
        <v>3057.3444500000001</v>
      </c>
      <c r="M19" s="197">
        <f t="shared" si="9"/>
        <v>489.17511200000001</v>
      </c>
      <c r="N19" s="197">
        <f t="shared" si="10"/>
        <v>3546.519562</v>
      </c>
      <c r="O19" s="164"/>
      <c r="P19" s="197">
        <f t="shared" si="11"/>
        <v>0</v>
      </c>
      <c r="Q19" s="197">
        <f t="shared" si="12"/>
        <v>0</v>
      </c>
      <c r="R19" s="197">
        <f t="shared" si="13"/>
        <v>0</v>
      </c>
      <c r="S19" s="65" t="b">
        <f t="shared" si="14"/>
        <v>1</v>
      </c>
      <c r="T19" s="275" t="s">
        <v>29</v>
      </c>
      <c r="U19" s="275" t="s">
        <v>225</v>
      </c>
      <c r="V19" s="275"/>
      <c r="W19" s="275" t="s">
        <v>58</v>
      </c>
      <c r="X19" s="275" t="s">
        <v>96</v>
      </c>
      <c r="Y19" s="305">
        <v>42116</v>
      </c>
      <c r="Z19" s="277">
        <v>1900</v>
      </c>
      <c r="AA19" s="277"/>
      <c r="AB19" s="277"/>
      <c r="AC19" s="299">
        <v>45.13</v>
      </c>
      <c r="AD19" s="300">
        <f t="shared" si="0"/>
        <v>1854.87</v>
      </c>
      <c r="AE19" s="277">
        <v>200</v>
      </c>
      <c r="AF19" s="317"/>
      <c r="AG19" s="277">
        <v>33.049999999999997</v>
      </c>
      <c r="AH19" s="277">
        <v>0</v>
      </c>
      <c r="AI19" s="318"/>
      <c r="AJ19" s="318"/>
      <c r="AK19" s="277"/>
      <c r="AL19" s="273"/>
      <c r="AM19" s="273"/>
      <c r="AN19" s="302"/>
      <c r="AO19" s="275">
        <v>0</v>
      </c>
      <c r="AP19" s="300">
        <f t="shared" si="1"/>
        <v>1621.82</v>
      </c>
      <c r="AQ19" s="273">
        <f t="shared" si="2"/>
        <v>0</v>
      </c>
      <c r="AR19" s="300">
        <f t="shared" si="3"/>
        <v>1621.82</v>
      </c>
      <c r="AS19" s="273">
        <f t="shared" si="15"/>
        <v>185.48699999999999</v>
      </c>
      <c r="AT19" s="273">
        <v>10.23</v>
      </c>
      <c r="AU19" s="273">
        <f t="shared" si="16"/>
        <v>0</v>
      </c>
      <c r="AV19" s="300">
        <f t="shared" si="17"/>
        <v>2050.587</v>
      </c>
      <c r="AW19" s="312"/>
      <c r="AX19" s="312"/>
      <c r="AY19" s="301">
        <f t="shared" si="18"/>
        <v>-1621.82</v>
      </c>
      <c r="AZ19" s="275"/>
      <c r="BA19" s="278" t="s">
        <v>190</v>
      </c>
      <c r="BD19" s="65" t="b">
        <f t="shared" si="19"/>
        <v>1</v>
      </c>
      <c r="BE19" s="374" t="s">
        <v>224</v>
      </c>
      <c r="BF19" s="373" t="s">
        <v>225</v>
      </c>
      <c r="BG19" s="381">
        <v>799.98</v>
      </c>
      <c r="BH19" s="381">
        <v>133.33000000000001</v>
      </c>
      <c r="BI19" s="381">
        <v>1900</v>
      </c>
      <c r="BJ19" s="381">
        <f t="shared" si="20"/>
        <v>2833.31</v>
      </c>
      <c r="BK19" s="381">
        <v>0</v>
      </c>
      <c r="BL19" s="381">
        <v>349.81</v>
      </c>
      <c r="BM19" s="381">
        <v>23.19</v>
      </c>
      <c r="BN19" s="381">
        <v>0</v>
      </c>
      <c r="BO19" s="381">
        <v>0</v>
      </c>
      <c r="BP19" s="381">
        <v>0</v>
      </c>
      <c r="BQ19" s="381">
        <v>0</v>
      </c>
      <c r="BR19" s="381">
        <v>45.13</v>
      </c>
      <c r="BS19" s="381">
        <v>0.13</v>
      </c>
      <c r="BT19" s="381">
        <v>33.049999999999997</v>
      </c>
      <c r="BU19" s="381">
        <v>0</v>
      </c>
      <c r="BV19" s="381">
        <v>0</v>
      </c>
      <c r="BW19" s="381">
        <v>200</v>
      </c>
      <c r="BX19" s="381">
        <f t="shared" si="21"/>
        <v>651.30999999999995</v>
      </c>
      <c r="BY19" s="381">
        <f t="shared" si="22"/>
        <v>2182</v>
      </c>
      <c r="BZ19" s="277"/>
      <c r="CA19" s="65" t="b">
        <f t="shared" si="23"/>
        <v>1</v>
      </c>
      <c r="CB19" s="373" t="s">
        <v>225</v>
      </c>
      <c r="CC19" s="390" t="s">
        <v>586</v>
      </c>
      <c r="CD19" s="391" t="s">
        <v>587</v>
      </c>
      <c r="CE19" s="391" t="s">
        <v>588</v>
      </c>
      <c r="CF19" s="391" t="s">
        <v>570</v>
      </c>
      <c r="CG19" s="275"/>
      <c r="CH19" s="195">
        <v>2896455182</v>
      </c>
    </row>
    <row r="20" spans="1:86" s="228" customFormat="1" ht="15.75">
      <c r="A20" s="181" t="s">
        <v>84</v>
      </c>
      <c r="B20" s="206" t="s">
        <v>228</v>
      </c>
      <c r="C20" s="182">
        <f>+FISCAL!F20</f>
        <v>1026.69</v>
      </c>
      <c r="D20" s="196">
        <v>0</v>
      </c>
      <c r="E20" s="196"/>
      <c r="F20" s="164"/>
      <c r="G20" s="197">
        <f t="shared" si="4"/>
        <v>1026.69</v>
      </c>
      <c r="H20" s="197">
        <f t="shared" si="5"/>
        <v>-45.13</v>
      </c>
      <c r="I20" s="197">
        <f t="shared" si="6"/>
        <v>20.533800000000003</v>
      </c>
      <c r="J20" s="197">
        <f t="shared" si="7"/>
        <v>77.001750000000001</v>
      </c>
      <c r="K20" s="197">
        <v>0</v>
      </c>
      <c r="L20" s="197">
        <f t="shared" si="8"/>
        <v>1079.09555</v>
      </c>
      <c r="M20" s="197">
        <f t="shared" si="9"/>
        <v>172.65528800000001</v>
      </c>
      <c r="N20" s="197">
        <f t="shared" si="10"/>
        <v>1251.7508379999999</v>
      </c>
      <c r="O20" s="164"/>
      <c r="P20" s="197">
        <f t="shared" si="11"/>
        <v>0</v>
      </c>
      <c r="Q20" s="197">
        <f t="shared" si="12"/>
        <v>0</v>
      </c>
      <c r="R20" s="197">
        <f t="shared" si="13"/>
        <v>0</v>
      </c>
      <c r="S20" s="65" t="b">
        <f t="shared" si="14"/>
        <v>1</v>
      </c>
      <c r="T20" s="275" t="s">
        <v>31</v>
      </c>
      <c r="U20" s="275" t="s">
        <v>228</v>
      </c>
      <c r="V20" s="275" t="s">
        <v>131</v>
      </c>
      <c r="W20" s="275" t="s">
        <v>84</v>
      </c>
      <c r="X20" s="275" t="s">
        <v>33</v>
      </c>
      <c r="Y20" s="305">
        <v>41831</v>
      </c>
      <c r="Z20" s="277"/>
      <c r="AA20" s="277"/>
      <c r="AB20" s="277"/>
      <c r="AC20" s="299">
        <v>45.13</v>
      </c>
      <c r="AD20" s="300">
        <f t="shared" si="0"/>
        <v>-45.13</v>
      </c>
      <c r="AE20" s="277"/>
      <c r="AF20" s="317"/>
      <c r="AG20" s="277">
        <v>54.05</v>
      </c>
      <c r="AH20" s="277"/>
      <c r="AI20" s="318"/>
      <c r="AJ20" s="318"/>
      <c r="AK20" s="277"/>
      <c r="AL20" s="273"/>
      <c r="AM20" s="478" t="s">
        <v>192</v>
      </c>
      <c r="AN20" s="275"/>
      <c r="AO20" s="314">
        <v>600</v>
      </c>
      <c r="AP20" s="300">
        <f t="shared" si="1"/>
        <v>-699.18</v>
      </c>
      <c r="AQ20" s="273">
        <f t="shared" si="2"/>
        <v>0</v>
      </c>
      <c r="AR20" s="300">
        <f t="shared" si="3"/>
        <v>-699.18</v>
      </c>
      <c r="AS20" s="273">
        <f t="shared" si="15"/>
        <v>-4.5130000000000008</v>
      </c>
      <c r="AT20" s="273">
        <v>10.23</v>
      </c>
      <c r="AU20" s="273">
        <f t="shared" si="16"/>
        <v>0</v>
      </c>
      <c r="AV20" s="300">
        <f t="shared" si="17"/>
        <v>-39.412999999999997</v>
      </c>
      <c r="AW20" s="308"/>
      <c r="AX20" s="306"/>
      <c r="AY20" s="301">
        <f t="shared" si="18"/>
        <v>699.18</v>
      </c>
      <c r="AZ20" s="275"/>
      <c r="BA20" s="278"/>
      <c r="BD20" s="65" t="b">
        <f t="shared" si="19"/>
        <v>1</v>
      </c>
      <c r="BE20" s="374" t="s">
        <v>84</v>
      </c>
      <c r="BF20" s="373" t="s">
        <v>228</v>
      </c>
      <c r="BG20" s="381">
        <v>880.02</v>
      </c>
      <c r="BH20" s="381">
        <v>146.66999999999999</v>
      </c>
      <c r="BI20" s="381">
        <v>0</v>
      </c>
      <c r="BJ20" s="381">
        <f t="shared" si="20"/>
        <v>1026.69</v>
      </c>
      <c r="BK20" s="382">
        <v>-18.41</v>
      </c>
      <c r="BL20" s="381">
        <v>0</v>
      </c>
      <c r="BM20" s="381">
        <v>25.54</v>
      </c>
      <c r="BN20" s="381">
        <v>0</v>
      </c>
      <c r="BO20" s="381">
        <v>0</v>
      </c>
      <c r="BP20" s="381">
        <v>600</v>
      </c>
      <c r="BQ20" s="381">
        <v>0</v>
      </c>
      <c r="BR20" s="381">
        <v>45.13</v>
      </c>
      <c r="BS20" s="382">
        <v>-0.02</v>
      </c>
      <c r="BT20" s="381">
        <v>54.05</v>
      </c>
      <c r="BU20" s="381">
        <v>0</v>
      </c>
      <c r="BV20" s="381">
        <v>0</v>
      </c>
      <c r="BW20" s="381">
        <v>0</v>
      </c>
      <c r="BX20" s="381">
        <f t="shared" si="21"/>
        <v>706.29</v>
      </c>
      <c r="BY20" s="381">
        <f t="shared" si="22"/>
        <v>320.40000000000009</v>
      </c>
      <c r="BZ20" s="277"/>
      <c r="CA20" s="65" t="b">
        <f t="shared" si="23"/>
        <v>1</v>
      </c>
      <c r="CB20" s="373" t="s">
        <v>228</v>
      </c>
      <c r="CC20" s="390" t="s">
        <v>589</v>
      </c>
      <c r="CD20" s="391" t="s">
        <v>590</v>
      </c>
      <c r="CE20" s="391" t="s">
        <v>591</v>
      </c>
      <c r="CF20" s="391" t="s">
        <v>570</v>
      </c>
      <c r="CG20" s="275"/>
      <c r="CH20" s="195">
        <v>2854221494</v>
      </c>
    </row>
    <row r="21" spans="1:86" s="65" customFormat="1" ht="15.75">
      <c r="A21" s="181" t="s">
        <v>231</v>
      </c>
      <c r="B21" s="206" t="s">
        <v>232</v>
      </c>
      <c r="C21" s="182">
        <f>+FISCAL!F21</f>
        <v>16908.28</v>
      </c>
      <c r="D21" s="196">
        <v>0</v>
      </c>
      <c r="E21" s="196"/>
      <c r="F21" s="164"/>
      <c r="G21" s="197">
        <f t="shared" si="4"/>
        <v>16908.28</v>
      </c>
      <c r="H21" s="197">
        <f t="shared" si="5"/>
        <v>-45.13</v>
      </c>
      <c r="I21" s="197">
        <f t="shared" si="6"/>
        <v>338.16559999999998</v>
      </c>
      <c r="J21" s="197">
        <f t="shared" si="7"/>
        <v>1268.1209999999999</v>
      </c>
      <c r="K21" s="197">
        <v>0</v>
      </c>
      <c r="L21" s="197">
        <f t="shared" si="8"/>
        <v>18469.436599999997</v>
      </c>
      <c r="M21" s="197">
        <f t="shared" si="9"/>
        <v>2955.1098559999996</v>
      </c>
      <c r="N21" s="197">
        <f t="shared" si="10"/>
        <v>21424.546455999996</v>
      </c>
      <c r="O21" s="164"/>
      <c r="P21" s="197">
        <f t="shared" si="11"/>
        <v>0</v>
      </c>
      <c r="Q21" s="197">
        <f t="shared" si="12"/>
        <v>0</v>
      </c>
      <c r="R21" s="197">
        <f t="shared" si="13"/>
        <v>0</v>
      </c>
      <c r="S21" s="65" t="b">
        <f t="shared" si="14"/>
        <v>1</v>
      </c>
      <c r="T21" s="275" t="s">
        <v>31</v>
      </c>
      <c r="U21" s="275" t="s">
        <v>232</v>
      </c>
      <c r="V21" s="275" t="s">
        <v>132</v>
      </c>
      <c r="W21" s="275">
        <v>18</v>
      </c>
      <c r="X21" s="275" t="s">
        <v>34</v>
      </c>
      <c r="Y21" s="305">
        <v>39699</v>
      </c>
      <c r="Z21" s="277">
        <v>12241.59</v>
      </c>
      <c r="AA21" s="277"/>
      <c r="AB21" s="277"/>
      <c r="AC21" s="299">
        <v>45.13</v>
      </c>
      <c r="AD21" s="300">
        <f t="shared" si="0"/>
        <v>12196.460000000001</v>
      </c>
      <c r="AE21" s="277"/>
      <c r="AF21" s="317"/>
      <c r="AG21" s="277"/>
      <c r="AH21" s="277">
        <v>1000</v>
      </c>
      <c r="AI21" s="318"/>
      <c r="AJ21" s="318"/>
      <c r="AK21" s="277"/>
      <c r="AL21" s="273"/>
      <c r="AM21" s="273"/>
      <c r="AN21" s="275"/>
      <c r="AO21" s="275">
        <v>0</v>
      </c>
      <c r="AP21" s="300">
        <f t="shared" si="1"/>
        <v>11196.460000000001</v>
      </c>
      <c r="AQ21" s="273">
        <f t="shared" si="2"/>
        <v>1219.6460000000002</v>
      </c>
      <c r="AR21" s="300">
        <f t="shared" si="3"/>
        <v>9976.8140000000003</v>
      </c>
      <c r="AS21" s="273">
        <f t="shared" si="15"/>
        <v>0</v>
      </c>
      <c r="AT21" s="273">
        <v>10.23</v>
      </c>
      <c r="AU21" s="273">
        <f t="shared" si="16"/>
        <v>0</v>
      </c>
      <c r="AV21" s="300">
        <f t="shared" si="17"/>
        <v>12206.69</v>
      </c>
      <c r="AW21" s="306"/>
      <c r="AX21" s="307"/>
      <c r="AY21" s="301">
        <f t="shared" ref="AY21:AY25" si="26">+AW21+AX21-AR21</f>
        <v>-9976.8140000000003</v>
      </c>
      <c r="AZ21" s="275"/>
      <c r="BA21" s="275"/>
      <c r="BD21" s="65" t="b">
        <f t="shared" si="19"/>
        <v>1</v>
      </c>
      <c r="BE21" s="374" t="s">
        <v>231</v>
      </c>
      <c r="BF21" s="373" t="s">
        <v>232</v>
      </c>
      <c r="BG21" s="381">
        <v>4000.02</v>
      </c>
      <c r="BH21" s="381">
        <v>666.67</v>
      </c>
      <c r="BI21" s="381">
        <v>12241.59</v>
      </c>
      <c r="BJ21" s="381">
        <f t="shared" si="20"/>
        <v>16908.28</v>
      </c>
      <c r="BK21" s="381">
        <v>0</v>
      </c>
      <c r="BL21" s="381">
        <v>4275.66</v>
      </c>
      <c r="BM21" s="381">
        <v>129.94</v>
      </c>
      <c r="BN21" s="381">
        <v>0</v>
      </c>
      <c r="BO21" s="381">
        <v>0</v>
      </c>
      <c r="BP21" s="381">
        <v>0</v>
      </c>
      <c r="BQ21" s="381">
        <v>0</v>
      </c>
      <c r="BR21" s="381">
        <v>45.13</v>
      </c>
      <c r="BS21" s="382">
        <v>-0.05</v>
      </c>
      <c r="BT21" s="381">
        <v>0</v>
      </c>
      <c r="BU21" s="381">
        <v>0</v>
      </c>
      <c r="BV21" s="381">
        <v>1000</v>
      </c>
      <c r="BW21" s="381">
        <v>0</v>
      </c>
      <c r="BX21" s="381">
        <f t="shared" si="21"/>
        <v>5450.6799999999994</v>
      </c>
      <c r="BY21" s="381">
        <f t="shared" si="22"/>
        <v>11457.599999999999</v>
      </c>
      <c r="BZ21" s="277"/>
      <c r="CA21" s="65" t="b">
        <f t="shared" si="23"/>
        <v>1</v>
      </c>
      <c r="CB21" s="373" t="s">
        <v>232</v>
      </c>
      <c r="CC21" s="390" t="s">
        <v>592</v>
      </c>
      <c r="CD21" s="391" t="s">
        <v>593</v>
      </c>
      <c r="CE21" s="391" t="s">
        <v>594</v>
      </c>
      <c r="CF21" s="391" t="s">
        <v>570</v>
      </c>
      <c r="CG21" s="275"/>
      <c r="CH21" s="195">
        <v>2648514364</v>
      </c>
    </row>
    <row r="22" spans="1:86" s="65" customFormat="1" ht="15.75">
      <c r="A22" s="181" t="s">
        <v>233</v>
      </c>
      <c r="B22" s="206" t="s">
        <v>234</v>
      </c>
      <c r="C22" s="182">
        <f>+FISCAL!F22</f>
        <v>2210.59</v>
      </c>
      <c r="D22" s="196">
        <v>0</v>
      </c>
      <c r="E22" s="196"/>
      <c r="F22" s="164"/>
      <c r="G22" s="197">
        <f t="shared" si="4"/>
        <v>2210.59</v>
      </c>
      <c r="H22" s="197">
        <f t="shared" si="5"/>
        <v>-45.13</v>
      </c>
      <c r="I22" s="197">
        <f t="shared" si="6"/>
        <v>44.211800000000004</v>
      </c>
      <c r="J22" s="197">
        <f t="shared" si="7"/>
        <v>165.79425000000001</v>
      </c>
      <c r="K22" s="197">
        <v>0</v>
      </c>
      <c r="L22" s="197">
        <f t="shared" si="8"/>
        <v>2375.46605</v>
      </c>
      <c r="M22" s="197">
        <f t="shared" si="9"/>
        <v>380.074568</v>
      </c>
      <c r="N22" s="197">
        <f t="shared" si="10"/>
        <v>2755.540618</v>
      </c>
      <c r="O22" s="164"/>
      <c r="P22" s="197">
        <f t="shared" si="11"/>
        <v>0</v>
      </c>
      <c r="Q22" s="197">
        <f t="shared" si="12"/>
        <v>0</v>
      </c>
      <c r="R22" s="197">
        <f t="shared" si="13"/>
        <v>0</v>
      </c>
      <c r="S22" s="65" t="b">
        <f t="shared" si="14"/>
        <v>1</v>
      </c>
      <c r="T22" s="275" t="s">
        <v>30</v>
      </c>
      <c r="U22" s="275" t="s">
        <v>234</v>
      </c>
      <c r="V22" s="275" t="s">
        <v>149</v>
      </c>
      <c r="W22" s="275" t="s">
        <v>63</v>
      </c>
      <c r="X22" s="275" t="s">
        <v>98</v>
      </c>
      <c r="Y22" s="305">
        <v>42332</v>
      </c>
      <c r="Z22" s="277">
        <v>1183.9000000000001</v>
      </c>
      <c r="AA22" s="277"/>
      <c r="AB22" s="277"/>
      <c r="AC22" s="299">
        <v>45.13</v>
      </c>
      <c r="AD22" s="300">
        <f t="shared" si="0"/>
        <v>1138.77</v>
      </c>
      <c r="AE22" s="277">
        <v>375</v>
      </c>
      <c r="AF22" s="317"/>
      <c r="AG22" s="277">
        <v>54.05</v>
      </c>
      <c r="AH22" s="277">
        <v>0</v>
      </c>
      <c r="AI22" s="318"/>
      <c r="AJ22" s="318"/>
      <c r="AK22" s="277"/>
      <c r="AL22" s="273"/>
      <c r="AM22" s="273"/>
      <c r="AN22" s="275"/>
      <c r="AO22" s="275">
        <v>695</v>
      </c>
      <c r="AP22" s="300">
        <f t="shared" si="1"/>
        <v>14.720000000000027</v>
      </c>
      <c r="AQ22" s="273">
        <f t="shared" si="2"/>
        <v>0</v>
      </c>
      <c r="AR22" s="300">
        <f t="shared" si="3"/>
        <v>14.720000000000027</v>
      </c>
      <c r="AS22" s="273">
        <f t="shared" si="15"/>
        <v>113.87700000000001</v>
      </c>
      <c r="AT22" s="273">
        <v>10.23</v>
      </c>
      <c r="AU22" s="273">
        <f t="shared" si="16"/>
        <v>0</v>
      </c>
      <c r="AV22" s="300">
        <f t="shared" si="17"/>
        <v>1262.877</v>
      </c>
      <c r="AW22" s="306"/>
      <c r="AX22" s="307"/>
      <c r="AY22" s="301">
        <f t="shared" si="26"/>
        <v>-14.720000000000027</v>
      </c>
      <c r="AZ22" s="275"/>
      <c r="BA22" s="278" t="s">
        <v>190</v>
      </c>
      <c r="BD22" s="65" t="b">
        <f t="shared" si="19"/>
        <v>1</v>
      </c>
      <c r="BE22" s="374" t="s">
        <v>233</v>
      </c>
      <c r="BF22" s="373" t="s">
        <v>234</v>
      </c>
      <c r="BG22" s="381">
        <v>880.02</v>
      </c>
      <c r="BH22" s="381">
        <v>146.66999999999999</v>
      </c>
      <c r="BI22" s="381">
        <v>1183.9000000000001</v>
      </c>
      <c r="BJ22" s="381">
        <f t="shared" si="20"/>
        <v>2210.59</v>
      </c>
      <c r="BK22" s="381">
        <v>0</v>
      </c>
      <c r="BL22" s="381">
        <v>222.32</v>
      </c>
      <c r="BM22" s="381">
        <v>25.48</v>
      </c>
      <c r="BN22" s="381">
        <v>0</v>
      </c>
      <c r="BO22" s="381">
        <v>0</v>
      </c>
      <c r="BP22" s="381">
        <v>695</v>
      </c>
      <c r="BQ22" s="381">
        <v>0</v>
      </c>
      <c r="BR22" s="381">
        <v>45.13</v>
      </c>
      <c r="BS22" s="381">
        <v>0.01</v>
      </c>
      <c r="BT22" s="381">
        <v>54.05</v>
      </c>
      <c r="BU22" s="381">
        <v>0</v>
      </c>
      <c r="BV22" s="381">
        <v>0</v>
      </c>
      <c r="BW22" s="381">
        <v>375</v>
      </c>
      <c r="BX22" s="381">
        <f t="shared" si="21"/>
        <v>1416.99</v>
      </c>
      <c r="BY22" s="381">
        <f t="shared" si="22"/>
        <v>793.60000000000014</v>
      </c>
      <c r="BZ22" s="277"/>
      <c r="CA22" s="65" t="b">
        <f t="shared" si="23"/>
        <v>1</v>
      </c>
      <c r="CB22" s="373" t="s">
        <v>234</v>
      </c>
      <c r="CC22" s="390" t="s">
        <v>595</v>
      </c>
      <c r="CD22" s="391" t="s">
        <v>596</v>
      </c>
      <c r="CE22" s="391" t="s">
        <v>597</v>
      </c>
      <c r="CF22" s="391" t="s">
        <v>570</v>
      </c>
      <c r="CG22" s="275"/>
      <c r="CH22" s="195">
        <v>2935582334</v>
      </c>
    </row>
    <row r="23" spans="1:86" s="65" customFormat="1" ht="15.75">
      <c r="A23" s="181" t="s">
        <v>235</v>
      </c>
      <c r="B23" s="206" t="s">
        <v>236</v>
      </c>
      <c r="C23" s="182">
        <f>+FISCAL!F23</f>
        <v>1026.69</v>
      </c>
      <c r="D23" s="196">
        <v>0</v>
      </c>
      <c r="E23" s="196"/>
      <c r="F23" s="164"/>
      <c r="G23" s="197">
        <f t="shared" si="4"/>
        <v>1026.69</v>
      </c>
      <c r="H23" s="197">
        <f t="shared" si="5"/>
        <v>-45.13</v>
      </c>
      <c r="I23" s="197">
        <f t="shared" si="6"/>
        <v>20.533800000000003</v>
      </c>
      <c r="J23" s="197">
        <f t="shared" si="7"/>
        <v>77.001750000000001</v>
      </c>
      <c r="K23" s="197">
        <v>0</v>
      </c>
      <c r="L23" s="197">
        <f t="shared" si="8"/>
        <v>1079.09555</v>
      </c>
      <c r="M23" s="197">
        <f t="shared" si="9"/>
        <v>172.65528800000001</v>
      </c>
      <c r="N23" s="197">
        <f t="shared" si="10"/>
        <v>1251.7508379999999</v>
      </c>
      <c r="O23" s="164"/>
      <c r="P23" s="197">
        <f t="shared" si="11"/>
        <v>0</v>
      </c>
      <c r="Q23" s="197">
        <f t="shared" si="12"/>
        <v>0</v>
      </c>
      <c r="R23" s="197">
        <f t="shared" si="13"/>
        <v>0</v>
      </c>
      <c r="S23" s="65" t="b">
        <f t="shared" si="14"/>
        <v>1</v>
      </c>
      <c r="T23" s="275" t="s">
        <v>31</v>
      </c>
      <c r="U23" s="275" t="s">
        <v>236</v>
      </c>
      <c r="V23" s="275" t="s">
        <v>134</v>
      </c>
      <c r="W23" s="275"/>
      <c r="X23" s="275" t="s">
        <v>33</v>
      </c>
      <c r="Y23" s="305">
        <v>42437</v>
      </c>
      <c r="Z23" s="277"/>
      <c r="AA23" s="277"/>
      <c r="AB23" s="277"/>
      <c r="AC23" s="299">
        <v>45.13</v>
      </c>
      <c r="AD23" s="300">
        <f t="shared" si="0"/>
        <v>-45.13</v>
      </c>
      <c r="AE23" s="277">
        <v>275</v>
      </c>
      <c r="AF23" s="317"/>
      <c r="AG23" s="277">
        <v>47.05</v>
      </c>
      <c r="AH23" s="277">
        <v>0</v>
      </c>
      <c r="AI23" s="318"/>
      <c r="AJ23" s="318"/>
      <c r="AK23" s="277"/>
      <c r="AL23" s="273"/>
      <c r="AM23" s="273"/>
      <c r="AN23" s="275"/>
      <c r="AO23" s="275">
        <v>0</v>
      </c>
      <c r="AP23" s="300">
        <f t="shared" si="1"/>
        <v>-367.18</v>
      </c>
      <c r="AQ23" s="273">
        <f t="shared" si="2"/>
        <v>0</v>
      </c>
      <c r="AR23" s="300">
        <f t="shared" si="3"/>
        <v>-367.18</v>
      </c>
      <c r="AS23" s="273">
        <f t="shared" si="15"/>
        <v>-4.5130000000000008</v>
      </c>
      <c r="AT23" s="273">
        <v>10.23</v>
      </c>
      <c r="AU23" s="273">
        <f t="shared" si="16"/>
        <v>0</v>
      </c>
      <c r="AV23" s="300">
        <f t="shared" si="17"/>
        <v>-39.412999999999997</v>
      </c>
      <c r="AW23" s="306"/>
      <c r="AX23" s="307"/>
      <c r="AY23" s="301">
        <f t="shared" si="26"/>
        <v>367.18</v>
      </c>
      <c r="AZ23" s="275"/>
      <c r="BA23" s="278" t="s">
        <v>190</v>
      </c>
      <c r="BD23" s="65" t="b">
        <f t="shared" si="19"/>
        <v>1</v>
      </c>
      <c r="BE23" s="374" t="s">
        <v>235</v>
      </c>
      <c r="BF23" s="373" t="s">
        <v>236</v>
      </c>
      <c r="BG23" s="381">
        <v>880.02</v>
      </c>
      <c r="BH23" s="381">
        <v>146.66999999999999</v>
      </c>
      <c r="BI23" s="381">
        <v>0</v>
      </c>
      <c r="BJ23" s="381">
        <f t="shared" si="20"/>
        <v>1026.69</v>
      </c>
      <c r="BK23" s="382">
        <v>-18.41</v>
      </c>
      <c r="BL23" s="381">
        <v>0</v>
      </c>
      <c r="BM23" s="381">
        <v>25.48</v>
      </c>
      <c r="BN23" s="381">
        <v>0</v>
      </c>
      <c r="BO23" s="381">
        <v>0</v>
      </c>
      <c r="BP23" s="381">
        <v>0</v>
      </c>
      <c r="BQ23" s="381">
        <v>0</v>
      </c>
      <c r="BR23" s="381">
        <v>45.13</v>
      </c>
      <c r="BS23" s="381">
        <v>0.04</v>
      </c>
      <c r="BT23" s="381">
        <v>47.05</v>
      </c>
      <c r="BU23" s="381">
        <v>0</v>
      </c>
      <c r="BV23" s="381">
        <v>0</v>
      </c>
      <c r="BW23" s="381">
        <v>275</v>
      </c>
      <c r="BX23" s="381">
        <f t="shared" si="21"/>
        <v>374.28999999999996</v>
      </c>
      <c r="BY23" s="381">
        <f t="shared" si="22"/>
        <v>652.40000000000009</v>
      </c>
      <c r="BZ23" s="277"/>
      <c r="CA23" s="65" t="b">
        <f t="shared" si="23"/>
        <v>1</v>
      </c>
      <c r="CB23" s="373" t="s">
        <v>236</v>
      </c>
      <c r="CC23" s="390" t="s">
        <v>598</v>
      </c>
      <c r="CD23" s="391" t="s">
        <v>599</v>
      </c>
      <c r="CE23" s="391" t="s">
        <v>600</v>
      </c>
      <c r="CF23" s="391" t="s">
        <v>570</v>
      </c>
      <c r="CG23" s="275"/>
      <c r="CH23" s="195">
        <v>1166421253</v>
      </c>
    </row>
    <row r="24" spans="1:86" s="65" customFormat="1" ht="15.75">
      <c r="A24" s="181" t="s">
        <v>239</v>
      </c>
      <c r="B24" s="206" t="s">
        <v>240</v>
      </c>
      <c r="C24" s="182">
        <f>+FISCAL!F24</f>
        <v>1263.9099999999999</v>
      </c>
      <c r="D24" s="196">
        <v>0</v>
      </c>
      <c r="E24" s="196"/>
      <c r="F24" s="164"/>
      <c r="G24" s="197">
        <f t="shared" si="4"/>
        <v>1263.9099999999999</v>
      </c>
      <c r="H24" s="197">
        <f t="shared" si="5"/>
        <v>-45.13</v>
      </c>
      <c r="I24" s="197">
        <f t="shared" si="6"/>
        <v>25.278199999999998</v>
      </c>
      <c r="J24" s="197">
        <f t="shared" si="7"/>
        <v>94.793249999999986</v>
      </c>
      <c r="K24" s="197">
        <v>0</v>
      </c>
      <c r="L24" s="197">
        <f t="shared" si="8"/>
        <v>1338.8514499999997</v>
      </c>
      <c r="M24" s="197">
        <f t="shared" si="9"/>
        <v>214.21623199999996</v>
      </c>
      <c r="N24" s="197">
        <f t="shared" si="10"/>
        <v>1553.0676819999996</v>
      </c>
      <c r="O24" s="164"/>
      <c r="P24" s="197">
        <f t="shared" si="11"/>
        <v>0</v>
      </c>
      <c r="Q24" s="197">
        <f t="shared" si="12"/>
        <v>0</v>
      </c>
      <c r="R24" s="197">
        <f t="shared" si="13"/>
        <v>0</v>
      </c>
      <c r="S24" s="65" t="b">
        <f t="shared" si="14"/>
        <v>1</v>
      </c>
      <c r="T24" s="275" t="s">
        <v>133</v>
      </c>
      <c r="U24" s="275" t="s">
        <v>240</v>
      </c>
      <c r="V24" s="275"/>
      <c r="W24" s="275" t="s">
        <v>60</v>
      </c>
      <c r="X24" s="275" t="s">
        <v>97</v>
      </c>
      <c r="Y24" s="305">
        <v>42205</v>
      </c>
      <c r="Z24" s="325"/>
      <c r="AA24" s="277"/>
      <c r="AB24" s="277"/>
      <c r="AC24" s="299">
        <v>45.13</v>
      </c>
      <c r="AD24" s="300">
        <f t="shared" si="0"/>
        <v>-45.13</v>
      </c>
      <c r="AE24" s="277"/>
      <c r="AF24" s="99">
        <v>1</v>
      </c>
      <c r="AG24" s="277"/>
      <c r="AH24" s="277">
        <v>300</v>
      </c>
      <c r="AI24" s="318"/>
      <c r="AJ24" s="318"/>
      <c r="AK24" s="277"/>
      <c r="AL24" s="273"/>
      <c r="AM24" s="478" t="s">
        <v>192</v>
      </c>
      <c r="AN24" s="275"/>
      <c r="AO24" s="275">
        <v>0</v>
      </c>
      <c r="AP24" s="300">
        <f t="shared" si="1"/>
        <v>-346.13</v>
      </c>
      <c r="AQ24" s="273">
        <f t="shared" si="2"/>
        <v>0</v>
      </c>
      <c r="AR24" s="300">
        <f t="shared" si="3"/>
        <v>-346.13</v>
      </c>
      <c r="AS24" s="273">
        <f t="shared" si="15"/>
        <v>-4.5130000000000008</v>
      </c>
      <c r="AT24" s="273">
        <v>10.23</v>
      </c>
      <c r="AU24" s="273">
        <f t="shared" si="16"/>
        <v>0</v>
      </c>
      <c r="AV24" s="300">
        <f t="shared" si="17"/>
        <v>-39.412999999999997</v>
      </c>
      <c r="AW24" s="306"/>
      <c r="AX24" s="306"/>
      <c r="AY24" s="301">
        <f t="shared" si="26"/>
        <v>346.13</v>
      </c>
      <c r="AZ24" s="275"/>
      <c r="BA24" s="275"/>
      <c r="BD24" s="65" t="b">
        <f t="shared" si="19"/>
        <v>1</v>
      </c>
      <c r="BE24" s="374" t="s">
        <v>239</v>
      </c>
      <c r="BF24" s="373" t="s">
        <v>240</v>
      </c>
      <c r="BG24" s="424">
        <v>1083.3499999999999</v>
      </c>
      <c r="BH24" s="424">
        <v>180.56</v>
      </c>
      <c r="BI24" s="381">
        <v>0</v>
      </c>
      <c r="BJ24" s="381">
        <f t="shared" si="20"/>
        <v>1263.9099999999999</v>
      </c>
      <c r="BK24" s="381">
        <v>0</v>
      </c>
      <c r="BL24" s="381">
        <v>21.12</v>
      </c>
      <c r="BM24" s="432">
        <v>33.94</v>
      </c>
      <c r="BN24" s="381">
        <v>0</v>
      </c>
      <c r="BO24" s="381">
        <v>0</v>
      </c>
      <c r="BP24" s="381">
        <v>0</v>
      </c>
      <c r="BQ24" s="381">
        <v>0</v>
      </c>
      <c r="BR24" s="381">
        <v>45.13</v>
      </c>
      <c r="BS24" s="382">
        <v>-0.03</v>
      </c>
      <c r="BT24" s="381">
        <v>0</v>
      </c>
      <c r="BU24" s="381">
        <v>0</v>
      </c>
      <c r="BV24" s="381">
        <v>300</v>
      </c>
      <c r="BW24" s="381">
        <v>0</v>
      </c>
      <c r="BX24" s="381">
        <f t="shared" si="21"/>
        <v>400.15999999999997</v>
      </c>
      <c r="BY24" s="381">
        <f t="shared" si="22"/>
        <v>863.74999999999989</v>
      </c>
      <c r="BZ24" s="277"/>
      <c r="CA24" s="65" t="b">
        <f t="shared" si="23"/>
        <v>1</v>
      </c>
      <c r="CB24" s="373" t="s">
        <v>240</v>
      </c>
      <c r="CC24" s="390" t="s">
        <v>601</v>
      </c>
      <c r="CD24" s="391" t="s">
        <v>602</v>
      </c>
      <c r="CE24" s="391" t="s">
        <v>603</v>
      </c>
      <c r="CF24" s="391" t="s">
        <v>570</v>
      </c>
      <c r="CG24" s="275"/>
      <c r="CH24" s="195">
        <v>1415043352</v>
      </c>
    </row>
    <row r="25" spans="1:86" s="65" customFormat="1" ht="15.75">
      <c r="A25" s="181" t="s">
        <v>241</v>
      </c>
      <c r="B25" s="206" t="s">
        <v>242</v>
      </c>
      <c r="C25" s="182">
        <f>+FISCAL!F25</f>
        <v>1516.69</v>
      </c>
      <c r="D25" s="196">
        <v>0</v>
      </c>
      <c r="E25" s="196"/>
      <c r="F25" s="164"/>
      <c r="G25" s="197">
        <f t="shared" si="4"/>
        <v>1516.69</v>
      </c>
      <c r="H25" s="197">
        <f t="shared" si="5"/>
        <v>-45.13</v>
      </c>
      <c r="I25" s="197">
        <f t="shared" si="6"/>
        <v>30.3338</v>
      </c>
      <c r="J25" s="197">
        <f t="shared" si="7"/>
        <v>113.75175</v>
      </c>
      <c r="K25" s="197">
        <v>0</v>
      </c>
      <c r="L25" s="197">
        <f t="shared" si="8"/>
        <v>1615.64555</v>
      </c>
      <c r="M25" s="197">
        <f t="shared" si="9"/>
        <v>258.503288</v>
      </c>
      <c r="N25" s="197">
        <f t="shared" si="10"/>
        <v>1874.1488380000001</v>
      </c>
      <c r="O25" s="164"/>
      <c r="P25" s="197">
        <f t="shared" si="11"/>
        <v>0</v>
      </c>
      <c r="Q25" s="197">
        <f t="shared" si="12"/>
        <v>0</v>
      </c>
      <c r="R25" s="197">
        <f t="shared" si="13"/>
        <v>0</v>
      </c>
      <c r="S25" s="65" t="b">
        <f t="shared" si="14"/>
        <v>1</v>
      </c>
      <c r="T25" s="275" t="s">
        <v>133</v>
      </c>
      <c r="U25" s="275" t="s">
        <v>242</v>
      </c>
      <c r="V25" s="275"/>
      <c r="W25" s="275"/>
      <c r="X25" s="275" t="s">
        <v>97</v>
      </c>
      <c r="Y25" s="305">
        <v>42476</v>
      </c>
      <c r="Z25" s="325"/>
      <c r="AA25" s="277"/>
      <c r="AB25" s="277"/>
      <c r="AC25" s="299">
        <v>45.13</v>
      </c>
      <c r="AD25" s="300">
        <f t="shared" si="0"/>
        <v>-45.13</v>
      </c>
      <c r="AE25" s="277"/>
      <c r="AF25" s="317"/>
      <c r="AG25" s="277"/>
      <c r="AH25" s="277">
        <v>0</v>
      </c>
      <c r="AI25" s="318"/>
      <c r="AJ25" s="318"/>
      <c r="AK25" s="277"/>
      <c r="AL25" s="273"/>
      <c r="AM25" s="273"/>
      <c r="AN25" s="275"/>
      <c r="AO25" s="275">
        <v>0</v>
      </c>
      <c r="AP25" s="300">
        <f t="shared" si="1"/>
        <v>-45.13</v>
      </c>
      <c r="AQ25" s="273">
        <f t="shared" si="2"/>
        <v>0</v>
      </c>
      <c r="AR25" s="300">
        <f t="shared" si="3"/>
        <v>-45.13</v>
      </c>
      <c r="AS25" s="273">
        <f t="shared" si="15"/>
        <v>-4.5130000000000008</v>
      </c>
      <c r="AT25" s="273">
        <v>10.23</v>
      </c>
      <c r="AU25" s="273">
        <f t="shared" si="16"/>
        <v>0</v>
      </c>
      <c r="AV25" s="300">
        <f t="shared" si="17"/>
        <v>-39.412999999999997</v>
      </c>
      <c r="AW25" s="306"/>
      <c r="AX25" s="306"/>
      <c r="AY25" s="301">
        <f t="shared" si="26"/>
        <v>45.13</v>
      </c>
      <c r="AZ25" s="275">
        <v>2919685839</v>
      </c>
      <c r="BA25" s="278"/>
      <c r="BD25" s="65" t="b">
        <f t="shared" si="19"/>
        <v>1</v>
      </c>
      <c r="BE25" s="374" t="s">
        <v>241</v>
      </c>
      <c r="BF25" s="373" t="s">
        <v>242</v>
      </c>
      <c r="BG25" s="381">
        <v>1300.02</v>
      </c>
      <c r="BH25" s="381">
        <v>216.67</v>
      </c>
      <c r="BI25" s="381">
        <v>0</v>
      </c>
      <c r="BJ25" s="381">
        <f t="shared" si="20"/>
        <v>1516.69</v>
      </c>
      <c r="BK25" s="381">
        <v>0</v>
      </c>
      <c r="BL25" s="381">
        <v>58.08</v>
      </c>
      <c r="BM25" s="381">
        <v>37.85</v>
      </c>
      <c r="BN25" s="381">
        <v>0</v>
      </c>
      <c r="BO25" s="381">
        <v>0</v>
      </c>
      <c r="BP25" s="381">
        <v>0</v>
      </c>
      <c r="BQ25" s="381">
        <v>0</v>
      </c>
      <c r="BR25" s="381">
        <v>45.13</v>
      </c>
      <c r="BS25" s="382">
        <v>-0.17</v>
      </c>
      <c r="BT25" s="381">
        <v>0</v>
      </c>
      <c r="BU25" s="381">
        <v>0</v>
      </c>
      <c r="BV25" s="381">
        <v>0</v>
      </c>
      <c r="BW25" s="381">
        <v>0</v>
      </c>
      <c r="BX25" s="381">
        <f t="shared" si="21"/>
        <v>140.89000000000001</v>
      </c>
      <c r="BY25" s="381">
        <f t="shared" si="22"/>
        <v>1375.8</v>
      </c>
      <c r="BZ25" s="277"/>
      <c r="CA25" s="65" t="b">
        <f t="shared" si="23"/>
        <v>1</v>
      </c>
      <c r="CB25" s="373" t="s">
        <v>242</v>
      </c>
      <c r="CC25" s="390" t="s">
        <v>604</v>
      </c>
      <c r="CD25" s="391" t="s">
        <v>605</v>
      </c>
      <c r="CE25" s="391" t="s">
        <v>606</v>
      </c>
      <c r="CF25" s="391" t="s">
        <v>570</v>
      </c>
      <c r="CG25" s="275">
        <v>2919685839</v>
      </c>
      <c r="CH25" s="195">
        <v>0</v>
      </c>
    </row>
    <row r="26" spans="1:86" s="65" customFormat="1" ht="15.75">
      <c r="A26" s="181" t="s">
        <v>245</v>
      </c>
      <c r="B26" s="206" t="s">
        <v>480</v>
      </c>
      <c r="C26" s="182">
        <f>+FISCAL!F26</f>
        <v>2843.98</v>
      </c>
      <c r="D26" s="196">
        <v>0</v>
      </c>
      <c r="E26" s="196"/>
      <c r="F26" s="164"/>
      <c r="G26" s="197">
        <f t="shared" si="4"/>
        <v>2843.98</v>
      </c>
      <c r="H26" s="197">
        <f t="shared" si="5"/>
        <v>-45.13</v>
      </c>
      <c r="I26" s="197">
        <f t="shared" si="6"/>
        <v>56.879600000000003</v>
      </c>
      <c r="J26" s="197">
        <f t="shared" si="7"/>
        <v>213.29849999999999</v>
      </c>
      <c r="K26" s="197">
        <v>0</v>
      </c>
      <c r="L26" s="197">
        <f t="shared" si="8"/>
        <v>3069.0281</v>
      </c>
      <c r="M26" s="197">
        <f t="shared" si="9"/>
        <v>491.04449599999998</v>
      </c>
      <c r="N26" s="197">
        <f t="shared" si="10"/>
        <v>3560.072596</v>
      </c>
      <c r="O26" s="164"/>
      <c r="P26" s="197">
        <f t="shared" si="11"/>
        <v>0</v>
      </c>
      <c r="Q26" s="197">
        <f t="shared" si="12"/>
        <v>0</v>
      </c>
      <c r="R26" s="197">
        <f t="shared" si="13"/>
        <v>0</v>
      </c>
      <c r="S26" s="65" t="b">
        <f t="shared" si="14"/>
        <v>1</v>
      </c>
      <c r="T26" s="275" t="s">
        <v>44</v>
      </c>
      <c r="U26" s="275" t="s">
        <v>480</v>
      </c>
      <c r="V26" s="275"/>
      <c r="W26" s="275"/>
      <c r="X26" s="275" t="s">
        <v>32</v>
      </c>
      <c r="Y26" s="305">
        <v>42514</v>
      </c>
      <c r="Z26" s="277">
        <v>1677.71</v>
      </c>
      <c r="AA26" s="277"/>
      <c r="AB26" s="277"/>
      <c r="AC26" s="299">
        <v>45.13</v>
      </c>
      <c r="AD26" s="300">
        <f t="shared" si="0"/>
        <v>1632.58</v>
      </c>
      <c r="AE26" s="277"/>
      <c r="AF26" s="317"/>
      <c r="AG26" s="277"/>
      <c r="AH26" s="277">
        <v>0</v>
      </c>
      <c r="AI26" s="318"/>
      <c r="AJ26" s="318"/>
      <c r="AK26" s="277"/>
      <c r="AL26" s="273"/>
      <c r="AM26" s="273"/>
      <c r="AN26" s="275"/>
      <c r="AO26" s="275">
        <v>0</v>
      </c>
      <c r="AP26" s="300">
        <f t="shared" si="1"/>
        <v>1632.58</v>
      </c>
      <c r="AQ26" s="273">
        <f t="shared" si="2"/>
        <v>0</v>
      </c>
      <c r="AR26" s="300">
        <f t="shared" si="3"/>
        <v>1632.58</v>
      </c>
      <c r="AS26" s="273">
        <f t="shared" si="15"/>
        <v>163.25800000000001</v>
      </c>
      <c r="AT26" s="273">
        <v>11.23</v>
      </c>
      <c r="AU26" s="273">
        <f t="shared" si="16"/>
        <v>0</v>
      </c>
      <c r="AV26" s="300">
        <f t="shared" si="17"/>
        <v>1807.068</v>
      </c>
      <c r="AW26" s="306"/>
      <c r="AX26" s="307"/>
      <c r="AY26" s="301"/>
      <c r="AZ26" s="275">
        <v>2747910657</v>
      </c>
      <c r="BA26" s="278"/>
      <c r="BD26" s="65" t="b">
        <f t="shared" si="19"/>
        <v>1</v>
      </c>
      <c r="BE26" s="374" t="s">
        <v>245</v>
      </c>
      <c r="BF26" s="373" t="s">
        <v>480</v>
      </c>
      <c r="BG26" s="381">
        <v>999.66</v>
      </c>
      <c r="BH26" s="381">
        <v>166.61</v>
      </c>
      <c r="BI26" s="381">
        <v>1677.71</v>
      </c>
      <c r="BJ26" s="381">
        <f t="shared" si="20"/>
        <v>2843.98</v>
      </c>
      <c r="BK26" s="381">
        <v>0</v>
      </c>
      <c r="BL26" s="381">
        <v>352.08</v>
      </c>
      <c r="BM26" s="381">
        <v>28.95</v>
      </c>
      <c r="BN26" s="381">
        <v>0</v>
      </c>
      <c r="BO26" s="381">
        <v>0</v>
      </c>
      <c r="BP26" s="381">
        <v>0</v>
      </c>
      <c r="BQ26" s="381">
        <v>0</v>
      </c>
      <c r="BR26" s="381">
        <v>45.13</v>
      </c>
      <c r="BS26" s="381">
        <v>0.02</v>
      </c>
      <c r="BT26" s="381">
        <v>0</v>
      </c>
      <c r="BU26" s="381">
        <v>0</v>
      </c>
      <c r="BV26" s="381">
        <v>0</v>
      </c>
      <c r="BW26" s="381">
        <v>0</v>
      </c>
      <c r="BX26" s="381">
        <f t="shared" si="21"/>
        <v>426.17999999999995</v>
      </c>
      <c r="BY26" s="381">
        <f t="shared" si="22"/>
        <v>2417.8000000000002</v>
      </c>
      <c r="BZ26" s="277"/>
      <c r="CA26" s="65" t="b">
        <f t="shared" si="23"/>
        <v>1</v>
      </c>
      <c r="CB26" s="373" t="s">
        <v>480</v>
      </c>
      <c r="CC26" s="390" t="e">
        <v>#N/A</v>
      </c>
      <c r="CD26" s="391" t="e">
        <v>#N/A</v>
      </c>
      <c r="CE26" s="391" t="e">
        <v>#N/A</v>
      </c>
      <c r="CF26" s="391" t="e">
        <v>#N/A</v>
      </c>
      <c r="CG26" s="275">
        <v>2747910657</v>
      </c>
      <c r="CH26" s="195" t="e">
        <v>#N/A</v>
      </c>
    </row>
    <row r="27" spans="1:86" s="65" customFormat="1" ht="15.75">
      <c r="A27" s="181" t="s">
        <v>247</v>
      </c>
      <c r="B27" s="206" t="s">
        <v>481</v>
      </c>
      <c r="C27" s="182">
        <f>+FISCAL!F27</f>
        <v>5118.83</v>
      </c>
      <c r="D27" s="196">
        <v>0</v>
      </c>
      <c r="E27" s="196"/>
      <c r="F27" s="164"/>
      <c r="G27" s="197">
        <f t="shared" si="4"/>
        <v>5118.83</v>
      </c>
      <c r="H27" s="197">
        <f t="shared" si="5"/>
        <v>-45.13</v>
      </c>
      <c r="I27" s="197">
        <f t="shared" si="6"/>
        <v>102.3766</v>
      </c>
      <c r="J27" s="197">
        <f t="shared" si="7"/>
        <v>383.91224999999997</v>
      </c>
      <c r="K27" s="197">
        <v>0</v>
      </c>
      <c r="L27" s="197">
        <f t="shared" si="8"/>
        <v>5559.9888499999997</v>
      </c>
      <c r="M27" s="197">
        <f t="shared" si="9"/>
        <v>889.59821599999998</v>
      </c>
      <c r="N27" s="197">
        <f t="shared" si="10"/>
        <v>6449.587066</v>
      </c>
      <c r="O27" s="164"/>
      <c r="P27" s="197">
        <f t="shared" si="11"/>
        <v>0</v>
      </c>
      <c r="Q27" s="197">
        <f t="shared" si="12"/>
        <v>0</v>
      </c>
      <c r="R27" s="197">
        <f t="shared" si="13"/>
        <v>0</v>
      </c>
      <c r="S27" s="65" t="b">
        <f t="shared" si="14"/>
        <v>1</v>
      </c>
      <c r="T27" s="275" t="s">
        <v>31</v>
      </c>
      <c r="U27" s="275" t="s">
        <v>481</v>
      </c>
      <c r="V27" s="275"/>
      <c r="W27" s="275"/>
      <c r="X27" s="275" t="s">
        <v>206</v>
      </c>
      <c r="Y27" s="305">
        <v>41359</v>
      </c>
      <c r="Z27" s="277">
        <v>452.14</v>
      </c>
      <c r="AA27" s="277"/>
      <c r="AB27" s="277"/>
      <c r="AC27" s="299">
        <v>45.13</v>
      </c>
      <c r="AD27" s="300">
        <f t="shared" si="0"/>
        <v>407.01</v>
      </c>
      <c r="AE27" s="277"/>
      <c r="AF27" s="317"/>
      <c r="AG27" s="277"/>
      <c r="AH27" s="277"/>
      <c r="AI27" s="318"/>
      <c r="AJ27" s="318"/>
      <c r="AK27" s="277"/>
      <c r="AL27" s="273"/>
      <c r="AM27" s="273"/>
      <c r="AN27" s="275"/>
      <c r="AO27" s="275"/>
      <c r="AP27" s="300">
        <f t="shared" ref="AP27:AP30" si="27">+AD27-SUM(AE27:AO27)</f>
        <v>407.01</v>
      </c>
      <c r="AQ27" s="273">
        <f t="shared" si="2"/>
        <v>0</v>
      </c>
      <c r="AR27" s="300">
        <f t="shared" si="3"/>
        <v>407.01</v>
      </c>
      <c r="AS27" s="273"/>
      <c r="AT27" s="273"/>
      <c r="AU27" s="273"/>
      <c r="AV27" s="300"/>
      <c r="AW27" s="306"/>
      <c r="AX27" s="307"/>
      <c r="AY27" s="301"/>
      <c r="AZ27" s="275"/>
      <c r="BA27" s="278"/>
      <c r="BD27" s="65" t="b">
        <f t="shared" si="19"/>
        <v>1</v>
      </c>
      <c r="BE27" s="374" t="s">
        <v>247</v>
      </c>
      <c r="BF27" s="373" t="s">
        <v>481</v>
      </c>
      <c r="BG27" s="381">
        <v>4000.02</v>
      </c>
      <c r="BH27" s="381">
        <v>666.67</v>
      </c>
      <c r="BI27" s="381">
        <v>452.14</v>
      </c>
      <c r="BJ27" s="381">
        <f t="shared" si="20"/>
        <v>5118.83</v>
      </c>
      <c r="BK27" s="381">
        <v>0</v>
      </c>
      <c r="BL27" s="381">
        <v>845.26</v>
      </c>
      <c r="BM27" s="381">
        <v>129.22</v>
      </c>
      <c r="BN27" s="381">
        <v>0</v>
      </c>
      <c r="BO27" s="381">
        <v>0</v>
      </c>
      <c r="BP27" s="381">
        <v>0</v>
      </c>
      <c r="BQ27" s="381">
        <v>0</v>
      </c>
      <c r="BR27" s="381">
        <v>45.13</v>
      </c>
      <c r="BS27" s="381">
        <v>0.02</v>
      </c>
      <c r="BT27" s="381">
        <v>0</v>
      </c>
      <c r="BU27" s="381">
        <v>0</v>
      </c>
      <c r="BV27" s="381">
        <v>0</v>
      </c>
      <c r="BW27" s="381">
        <v>0</v>
      </c>
      <c r="BX27" s="381">
        <f t="shared" si="21"/>
        <v>1019.63</v>
      </c>
      <c r="BY27" s="381">
        <f t="shared" si="22"/>
        <v>4099.2</v>
      </c>
      <c r="BZ27" s="277"/>
      <c r="CA27" s="65" t="b">
        <f t="shared" si="23"/>
        <v>1</v>
      </c>
      <c r="CB27" s="373" t="s">
        <v>481</v>
      </c>
      <c r="CC27" s="390" t="s">
        <v>607</v>
      </c>
      <c r="CD27" s="391" t="s">
        <v>608</v>
      </c>
      <c r="CE27" s="391" t="s">
        <v>609</v>
      </c>
      <c r="CF27" s="391" t="s">
        <v>570</v>
      </c>
      <c r="CG27" s="275"/>
      <c r="CH27" s="195">
        <v>2928980233</v>
      </c>
    </row>
    <row r="28" spans="1:86" s="65" customFormat="1" ht="15.75">
      <c r="A28" s="181" t="s">
        <v>249</v>
      </c>
      <c r="B28" s="206" t="s">
        <v>250</v>
      </c>
      <c r="C28" s="182">
        <f>+FISCAL!F28</f>
        <v>1026.69</v>
      </c>
      <c r="D28" s="196">
        <v>0</v>
      </c>
      <c r="E28" s="196"/>
      <c r="F28" s="164"/>
      <c r="G28" s="197">
        <f t="shared" si="4"/>
        <v>1026.69</v>
      </c>
      <c r="H28" s="197">
        <f t="shared" si="5"/>
        <v>-45.13</v>
      </c>
      <c r="I28" s="197">
        <f t="shared" si="6"/>
        <v>20.533800000000003</v>
      </c>
      <c r="J28" s="197">
        <f t="shared" si="7"/>
        <v>77.001750000000001</v>
      </c>
      <c r="K28" s="197">
        <v>0</v>
      </c>
      <c r="L28" s="197">
        <f t="shared" si="8"/>
        <v>1079.09555</v>
      </c>
      <c r="M28" s="197">
        <f t="shared" si="9"/>
        <v>172.65528800000001</v>
      </c>
      <c r="N28" s="197">
        <f t="shared" si="10"/>
        <v>1251.7508379999999</v>
      </c>
      <c r="O28" s="164"/>
      <c r="P28" s="197">
        <f t="shared" si="11"/>
        <v>0</v>
      </c>
      <c r="Q28" s="197">
        <f t="shared" si="12"/>
        <v>0</v>
      </c>
      <c r="R28" s="197">
        <f t="shared" si="13"/>
        <v>0</v>
      </c>
      <c r="S28" s="65" t="b">
        <f t="shared" si="14"/>
        <v>1</v>
      </c>
      <c r="T28" s="275" t="s">
        <v>31</v>
      </c>
      <c r="U28" s="275" t="s">
        <v>250</v>
      </c>
      <c r="V28" s="275"/>
      <c r="W28" s="275"/>
      <c r="X28" s="275" t="s">
        <v>33</v>
      </c>
      <c r="Y28" s="305">
        <v>42627</v>
      </c>
      <c r="Z28" s="277"/>
      <c r="AA28" s="277"/>
      <c r="AB28" s="277"/>
      <c r="AC28" s="299">
        <v>45.13</v>
      </c>
      <c r="AD28" s="300">
        <f t="shared" si="0"/>
        <v>-45.13</v>
      </c>
      <c r="AE28" s="277"/>
      <c r="AF28" s="317"/>
      <c r="AG28" s="277"/>
      <c r="AH28" s="277"/>
      <c r="AI28" s="318"/>
      <c r="AJ28" s="318"/>
      <c r="AK28" s="277"/>
      <c r="AL28" s="273"/>
      <c r="AM28" s="273"/>
      <c r="AN28" s="275"/>
      <c r="AO28" s="275"/>
      <c r="AP28" s="300">
        <f t="shared" si="27"/>
        <v>-45.13</v>
      </c>
      <c r="AQ28" s="273">
        <f t="shared" si="2"/>
        <v>0</v>
      </c>
      <c r="AR28" s="300">
        <f t="shared" si="3"/>
        <v>-45.13</v>
      </c>
      <c r="AS28" s="273"/>
      <c r="AT28" s="273"/>
      <c r="AU28" s="273"/>
      <c r="AV28" s="300"/>
      <c r="AW28" s="306"/>
      <c r="AX28" s="307"/>
      <c r="AY28" s="301"/>
      <c r="AZ28" s="275">
        <v>2723461904</v>
      </c>
      <c r="BA28" s="278"/>
      <c r="BD28" s="65" t="b">
        <f t="shared" si="19"/>
        <v>1</v>
      </c>
      <c r="BE28" s="374" t="s">
        <v>249</v>
      </c>
      <c r="BF28" s="373" t="s">
        <v>250</v>
      </c>
      <c r="BG28" s="381">
        <v>880.02</v>
      </c>
      <c r="BH28" s="381">
        <v>146.66999999999999</v>
      </c>
      <c r="BI28" s="381">
        <v>0</v>
      </c>
      <c r="BJ28" s="381">
        <f t="shared" si="20"/>
        <v>1026.69</v>
      </c>
      <c r="BK28" s="382">
        <v>-18.41</v>
      </c>
      <c r="BL28" s="381">
        <v>0</v>
      </c>
      <c r="BM28" s="381">
        <v>25.48</v>
      </c>
      <c r="BN28" s="381">
        <v>0</v>
      </c>
      <c r="BO28" s="381">
        <v>0</v>
      </c>
      <c r="BP28" s="381">
        <v>0</v>
      </c>
      <c r="BQ28" s="381">
        <v>0</v>
      </c>
      <c r="BR28" s="381">
        <v>45.13</v>
      </c>
      <c r="BS28" s="381">
        <v>0.09</v>
      </c>
      <c r="BT28" s="381">
        <v>0</v>
      </c>
      <c r="BU28" s="381">
        <v>0</v>
      </c>
      <c r="BV28" s="381">
        <v>0</v>
      </c>
      <c r="BW28" s="381">
        <v>0</v>
      </c>
      <c r="BX28" s="381">
        <f t="shared" si="21"/>
        <v>52.290000000000006</v>
      </c>
      <c r="BY28" s="381">
        <f t="shared" si="22"/>
        <v>974.40000000000009</v>
      </c>
      <c r="BZ28" s="277"/>
      <c r="CA28" s="65" t="b">
        <f t="shared" si="23"/>
        <v>1</v>
      </c>
      <c r="CB28" s="373" t="s">
        <v>250</v>
      </c>
      <c r="CC28" s="390" t="s">
        <v>610</v>
      </c>
      <c r="CD28" s="391" t="s">
        <v>611</v>
      </c>
      <c r="CE28" s="391" t="s">
        <v>612</v>
      </c>
      <c r="CF28" s="391" t="s">
        <v>570</v>
      </c>
      <c r="CG28" s="275">
        <v>2723461904</v>
      </c>
      <c r="CH28" s="195">
        <v>0</v>
      </c>
    </row>
    <row r="29" spans="1:86" s="228" customFormat="1" ht="15.75">
      <c r="A29" s="181" t="s">
        <v>251</v>
      </c>
      <c r="B29" s="206" t="s">
        <v>252</v>
      </c>
      <c r="C29" s="182">
        <f>+FISCAL!F29</f>
        <v>1500.03</v>
      </c>
      <c r="D29" s="196">
        <v>0</v>
      </c>
      <c r="E29" s="196"/>
      <c r="F29" s="164"/>
      <c r="G29" s="197">
        <f t="shared" si="4"/>
        <v>1500.03</v>
      </c>
      <c r="H29" s="197">
        <f t="shared" si="5"/>
        <v>-45.13</v>
      </c>
      <c r="I29" s="197">
        <f t="shared" si="6"/>
        <v>30.000599999999999</v>
      </c>
      <c r="J29" s="197">
        <f t="shared" si="7"/>
        <v>112.50224999999999</v>
      </c>
      <c r="K29" s="197">
        <v>0</v>
      </c>
      <c r="L29" s="197">
        <f t="shared" si="8"/>
        <v>1597.4028499999999</v>
      </c>
      <c r="M29" s="197">
        <f t="shared" si="9"/>
        <v>255.58445599999999</v>
      </c>
      <c r="N29" s="197">
        <f t="shared" si="10"/>
        <v>1852.987306</v>
      </c>
      <c r="O29" s="164"/>
      <c r="P29" s="197">
        <f t="shared" si="11"/>
        <v>0</v>
      </c>
      <c r="Q29" s="197">
        <f t="shared" si="12"/>
        <v>0</v>
      </c>
      <c r="R29" s="197">
        <f t="shared" si="13"/>
        <v>0</v>
      </c>
      <c r="S29" s="65" t="b">
        <f t="shared" si="14"/>
        <v>1</v>
      </c>
      <c r="T29" s="275" t="s">
        <v>29</v>
      </c>
      <c r="U29" s="275" t="s">
        <v>252</v>
      </c>
      <c r="V29" s="275"/>
      <c r="W29" s="275"/>
      <c r="X29" s="270" t="s">
        <v>194</v>
      </c>
      <c r="Y29" s="305">
        <v>42591</v>
      </c>
      <c r="Z29" s="277"/>
      <c r="AA29" s="277"/>
      <c r="AB29" s="277"/>
      <c r="AC29" s="299">
        <v>45.13</v>
      </c>
      <c r="AD29" s="300">
        <f t="shared" si="0"/>
        <v>-45.13</v>
      </c>
      <c r="AE29" s="277"/>
      <c r="AF29" s="317"/>
      <c r="AG29" s="277">
        <v>33.049999999999997</v>
      </c>
      <c r="AH29" s="277"/>
      <c r="AI29" s="318"/>
      <c r="AJ29" s="318"/>
      <c r="AK29" s="277"/>
      <c r="AL29" s="273"/>
      <c r="AM29" s="273"/>
      <c r="AN29" s="275"/>
      <c r="AO29" s="275"/>
      <c r="AP29" s="300">
        <f t="shared" si="27"/>
        <v>-78.180000000000007</v>
      </c>
      <c r="AQ29" s="273">
        <f t="shared" si="2"/>
        <v>0</v>
      </c>
      <c r="AR29" s="300">
        <f t="shared" si="3"/>
        <v>-78.180000000000007</v>
      </c>
      <c r="AS29" s="273"/>
      <c r="AT29" s="273"/>
      <c r="AU29" s="273"/>
      <c r="AV29" s="300"/>
      <c r="AW29" s="306"/>
      <c r="AX29" s="307"/>
      <c r="AY29" s="301"/>
      <c r="AZ29" s="275">
        <v>2851254995</v>
      </c>
      <c r="BA29" s="278"/>
      <c r="BD29" s="65" t="b">
        <f t="shared" si="19"/>
        <v>1</v>
      </c>
      <c r="BE29" s="374" t="s">
        <v>251</v>
      </c>
      <c r="BF29" s="373" t="s">
        <v>252</v>
      </c>
      <c r="BG29" s="381">
        <v>1285.74</v>
      </c>
      <c r="BH29" s="381">
        <v>214.29</v>
      </c>
      <c r="BI29" s="381">
        <v>0</v>
      </c>
      <c r="BJ29" s="381">
        <f t="shared" si="20"/>
        <v>1500.03</v>
      </c>
      <c r="BK29" s="381">
        <v>0</v>
      </c>
      <c r="BL29" s="381">
        <v>56.27</v>
      </c>
      <c r="BM29" s="381">
        <v>37.380000000000003</v>
      </c>
      <c r="BN29" s="381">
        <v>0</v>
      </c>
      <c r="BO29" s="381">
        <v>0</v>
      </c>
      <c r="BP29" s="381">
        <v>0</v>
      </c>
      <c r="BQ29" s="381">
        <v>0</v>
      </c>
      <c r="BR29" s="381">
        <v>45.13</v>
      </c>
      <c r="BS29" s="381">
        <v>0</v>
      </c>
      <c r="BT29" s="381">
        <v>33.049999999999997</v>
      </c>
      <c r="BU29" s="381">
        <v>0</v>
      </c>
      <c r="BV29" s="381">
        <v>0</v>
      </c>
      <c r="BW29" s="381">
        <v>0</v>
      </c>
      <c r="BX29" s="381">
        <f t="shared" si="21"/>
        <v>171.82999999999998</v>
      </c>
      <c r="BY29" s="381">
        <f t="shared" si="22"/>
        <v>1328.2</v>
      </c>
      <c r="BZ29" s="277"/>
      <c r="CA29" s="65" t="b">
        <f t="shared" si="23"/>
        <v>1</v>
      </c>
      <c r="CB29" s="373" t="s">
        <v>252</v>
      </c>
      <c r="CC29" s="390" t="s">
        <v>613</v>
      </c>
      <c r="CD29" s="391" t="s">
        <v>614</v>
      </c>
      <c r="CE29" s="391" t="s">
        <v>615</v>
      </c>
      <c r="CF29" s="391" t="s">
        <v>570</v>
      </c>
      <c r="CG29" s="275">
        <v>2851254995</v>
      </c>
      <c r="CH29" s="195">
        <v>0</v>
      </c>
    </row>
    <row r="30" spans="1:86" s="65" customFormat="1" ht="15.75">
      <c r="A30" s="181" t="s">
        <v>253</v>
      </c>
      <c r="B30" s="206" t="s">
        <v>254</v>
      </c>
      <c r="C30" s="182">
        <f>+FISCAL!F30</f>
        <v>2711.91</v>
      </c>
      <c r="D30" s="196">
        <v>0</v>
      </c>
      <c r="E30" s="196"/>
      <c r="F30" s="164"/>
      <c r="G30" s="197">
        <f t="shared" si="4"/>
        <v>2711.91</v>
      </c>
      <c r="H30" s="197">
        <f t="shared" si="5"/>
        <v>-45.13</v>
      </c>
      <c r="I30" s="197">
        <f t="shared" si="6"/>
        <v>54.238199999999999</v>
      </c>
      <c r="J30" s="197">
        <f t="shared" si="7"/>
        <v>203.39324999999999</v>
      </c>
      <c r="K30" s="197">
        <v>0</v>
      </c>
      <c r="L30" s="197">
        <f t="shared" si="8"/>
        <v>2924.4114499999996</v>
      </c>
      <c r="M30" s="197">
        <f t="shared" si="9"/>
        <v>467.90583199999992</v>
      </c>
      <c r="N30" s="197">
        <f t="shared" si="10"/>
        <v>3392.3172819999995</v>
      </c>
      <c r="O30" s="164"/>
      <c r="P30" s="197">
        <f t="shared" si="11"/>
        <v>0</v>
      </c>
      <c r="Q30" s="197">
        <f t="shared" si="12"/>
        <v>0</v>
      </c>
      <c r="R30" s="197">
        <f t="shared" si="13"/>
        <v>0</v>
      </c>
      <c r="S30" s="65" t="b">
        <f t="shared" si="14"/>
        <v>1</v>
      </c>
      <c r="T30" s="275" t="s">
        <v>44</v>
      </c>
      <c r="U30" s="275" t="s">
        <v>254</v>
      </c>
      <c r="V30" s="275"/>
      <c r="W30" s="275"/>
      <c r="X30" s="275" t="s">
        <v>32</v>
      </c>
      <c r="Y30" s="305">
        <v>42604</v>
      </c>
      <c r="Z30" s="277">
        <v>1740.02</v>
      </c>
      <c r="AA30" s="277"/>
      <c r="AB30" s="277"/>
      <c r="AC30" s="299">
        <v>45.13</v>
      </c>
      <c r="AD30" s="300">
        <f t="shared" si="0"/>
        <v>1694.8899999999999</v>
      </c>
      <c r="AE30" s="277"/>
      <c r="AF30" s="99">
        <v>1</v>
      </c>
      <c r="AG30" s="277"/>
      <c r="AH30" s="277"/>
      <c r="AI30" s="318"/>
      <c r="AJ30" s="318"/>
      <c r="AK30" s="277"/>
      <c r="AL30" s="273"/>
      <c r="AM30" s="273"/>
      <c r="AN30" s="275"/>
      <c r="AO30" s="275"/>
      <c r="AP30" s="300">
        <f t="shared" si="27"/>
        <v>1693.8899999999999</v>
      </c>
      <c r="AQ30" s="273">
        <f t="shared" si="2"/>
        <v>0</v>
      </c>
      <c r="AR30" s="300">
        <f t="shared" si="3"/>
        <v>1693.8899999999999</v>
      </c>
      <c r="AS30" s="273"/>
      <c r="AT30" s="273"/>
      <c r="AU30" s="273"/>
      <c r="AV30" s="300"/>
      <c r="AW30" s="306"/>
      <c r="AX30" s="307"/>
      <c r="AY30" s="301"/>
      <c r="AZ30" s="275">
        <v>1143946878</v>
      </c>
      <c r="BA30" s="278"/>
      <c r="BD30" s="65" t="b">
        <f t="shared" si="19"/>
        <v>1</v>
      </c>
      <c r="BE30" s="374" t="s">
        <v>253</v>
      </c>
      <c r="BF30" s="373" t="s">
        <v>254</v>
      </c>
      <c r="BG30" s="425">
        <v>833.05</v>
      </c>
      <c r="BH30" s="425">
        <v>138.84</v>
      </c>
      <c r="BI30" s="381">
        <v>1740.02</v>
      </c>
      <c r="BJ30" s="381">
        <f t="shared" si="20"/>
        <v>2711.91</v>
      </c>
      <c r="BK30" s="381">
        <v>0</v>
      </c>
      <c r="BL30" s="381">
        <v>323.87</v>
      </c>
      <c r="BM30" s="433">
        <v>25.9</v>
      </c>
      <c r="BN30" s="381">
        <v>0</v>
      </c>
      <c r="BO30" s="381">
        <v>0</v>
      </c>
      <c r="BP30" s="381">
        <v>0</v>
      </c>
      <c r="BQ30" s="381">
        <v>0</v>
      </c>
      <c r="BR30" s="381">
        <v>45.13</v>
      </c>
      <c r="BS30" s="382">
        <v>-0.18</v>
      </c>
      <c r="BT30" s="381">
        <v>0</v>
      </c>
      <c r="BU30" s="381">
        <v>0</v>
      </c>
      <c r="BV30" s="381">
        <v>0</v>
      </c>
      <c r="BW30" s="381">
        <v>0</v>
      </c>
      <c r="BX30" s="381">
        <f t="shared" si="21"/>
        <v>394.71999999999997</v>
      </c>
      <c r="BY30" s="381">
        <f t="shared" si="22"/>
        <v>2317.19</v>
      </c>
      <c r="BZ30" s="277"/>
      <c r="CA30" s="65" t="b">
        <f t="shared" si="23"/>
        <v>1</v>
      </c>
      <c r="CB30" s="373" t="s">
        <v>254</v>
      </c>
      <c r="CC30" s="390" t="s">
        <v>616</v>
      </c>
      <c r="CD30" s="391" t="s">
        <v>617</v>
      </c>
      <c r="CE30" s="391" t="s">
        <v>618</v>
      </c>
      <c r="CF30" s="391" t="s">
        <v>570</v>
      </c>
      <c r="CG30" s="275">
        <v>1143946878</v>
      </c>
      <c r="CH30" s="195">
        <v>0</v>
      </c>
    </row>
    <row r="31" spans="1:86" s="65" customFormat="1" ht="15.75">
      <c r="A31" s="181" t="s">
        <v>255</v>
      </c>
      <c r="B31" s="206" t="s">
        <v>256</v>
      </c>
      <c r="C31" s="182">
        <f>+FISCAL!F31</f>
        <v>2950.74</v>
      </c>
      <c r="D31" s="196">
        <v>0</v>
      </c>
      <c r="E31" s="196"/>
      <c r="F31" s="164"/>
      <c r="G31" s="197">
        <f t="shared" si="4"/>
        <v>2950.74</v>
      </c>
      <c r="H31" s="197">
        <f t="shared" si="5"/>
        <v>-45.13</v>
      </c>
      <c r="I31" s="197">
        <f t="shared" si="6"/>
        <v>59.014799999999994</v>
      </c>
      <c r="J31" s="197">
        <f t="shared" si="7"/>
        <v>221.30549999999997</v>
      </c>
      <c r="K31" s="197">
        <v>0</v>
      </c>
      <c r="L31" s="197">
        <f t="shared" si="8"/>
        <v>3185.9302999999995</v>
      </c>
      <c r="M31" s="197">
        <f t="shared" si="9"/>
        <v>509.74884799999995</v>
      </c>
      <c r="N31" s="197">
        <f t="shared" si="10"/>
        <v>3695.6791479999993</v>
      </c>
      <c r="O31" s="164"/>
      <c r="P31" s="197">
        <f t="shared" si="11"/>
        <v>0</v>
      </c>
      <c r="Q31" s="197">
        <f t="shared" si="12"/>
        <v>0</v>
      </c>
      <c r="R31" s="197">
        <f t="shared" si="13"/>
        <v>0</v>
      </c>
      <c r="S31" s="65" t="b">
        <f t="shared" si="14"/>
        <v>1</v>
      </c>
      <c r="T31" s="275" t="s">
        <v>31</v>
      </c>
      <c r="U31" s="275" t="s">
        <v>256</v>
      </c>
      <c r="V31" s="275" t="s">
        <v>130</v>
      </c>
      <c r="W31" s="275"/>
      <c r="X31" s="275" t="s">
        <v>33</v>
      </c>
      <c r="Y31" s="305">
        <v>42413</v>
      </c>
      <c r="Z31" s="277">
        <v>1924.05</v>
      </c>
      <c r="AA31" s="277"/>
      <c r="AB31" s="277"/>
      <c r="AC31" s="299">
        <v>45.13</v>
      </c>
      <c r="AD31" s="300">
        <f t="shared" si="0"/>
        <v>1878.9199999999998</v>
      </c>
      <c r="AE31" s="277"/>
      <c r="AF31" s="317"/>
      <c r="AG31" s="277">
        <v>33.049999999999997</v>
      </c>
      <c r="AH31" s="277">
        <v>0</v>
      </c>
      <c r="AI31" s="318"/>
      <c r="AJ31" s="318"/>
      <c r="AK31" s="277"/>
      <c r="AL31" s="273"/>
      <c r="AM31" s="273"/>
      <c r="AN31" s="275"/>
      <c r="AO31" s="275">
        <v>0</v>
      </c>
      <c r="AP31" s="300">
        <f t="shared" si="1"/>
        <v>1845.87</v>
      </c>
      <c r="AQ31" s="273">
        <f t="shared" si="2"/>
        <v>0</v>
      </c>
      <c r="AR31" s="300">
        <f t="shared" si="3"/>
        <v>1845.87</v>
      </c>
      <c r="AS31" s="273">
        <f t="shared" si="15"/>
        <v>187.892</v>
      </c>
      <c r="AT31" s="273">
        <v>13.23</v>
      </c>
      <c r="AU31" s="273">
        <f t="shared" si="16"/>
        <v>0</v>
      </c>
      <c r="AV31" s="300">
        <f t="shared" si="17"/>
        <v>2080.0419999999999</v>
      </c>
      <c r="AW31" s="306"/>
      <c r="AX31" s="307"/>
      <c r="AY31" s="301">
        <f>+AW31+AX31-AR31</f>
        <v>-1845.87</v>
      </c>
      <c r="AZ31" s="275"/>
      <c r="BA31" s="278"/>
      <c r="BD31" s="65" t="b">
        <f t="shared" si="19"/>
        <v>1</v>
      </c>
      <c r="BE31" s="374" t="s">
        <v>255</v>
      </c>
      <c r="BF31" s="373" t="s">
        <v>256</v>
      </c>
      <c r="BG31" s="381">
        <v>880.02</v>
      </c>
      <c r="BH31" s="381">
        <v>146.66999999999999</v>
      </c>
      <c r="BI31" s="381">
        <v>1924.05</v>
      </c>
      <c r="BJ31" s="381">
        <f t="shared" si="20"/>
        <v>2950.74</v>
      </c>
      <c r="BK31" s="381">
        <v>0</v>
      </c>
      <c r="BL31" s="381">
        <v>374.89</v>
      </c>
      <c r="BM31" s="381">
        <v>25.48</v>
      </c>
      <c r="BN31" s="381">
        <v>0</v>
      </c>
      <c r="BO31" s="381">
        <v>0</v>
      </c>
      <c r="BP31" s="381">
        <v>0</v>
      </c>
      <c r="BQ31" s="381">
        <v>0</v>
      </c>
      <c r="BR31" s="381">
        <v>45.13</v>
      </c>
      <c r="BS31" s="382">
        <v>-0.01</v>
      </c>
      <c r="BT31" s="381">
        <v>33.049999999999997</v>
      </c>
      <c r="BU31" s="381">
        <v>0</v>
      </c>
      <c r="BV31" s="381">
        <v>0</v>
      </c>
      <c r="BW31" s="381">
        <v>0</v>
      </c>
      <c r="BX31" s="381">
        <f t="shared" si="21"/>
        <v>478.54</v>
      </c>
      <c r="BY31" s="381">
        <f t="shared" si="22"/>
        <v>2472.1999999999998</v>
      </c>
      <c r="BZ31" s="277"/>
      <c r="CA31" s="65" t="b">
        <f t="shared" si="23"/>
        <v>1</v>
      </c>
      <c r="CB31" s="373" t="s">
        <v>256</v>
      </c>
      <c r="CC31" s="390" t="s">
        <v>619</v>
      </c>
      <c r="CD31" s="391" t="s">
        <v>620</v>
      </c>
      <c r="CE31" s="391" t="s">
        <v>621</v>
      </c>
      <c r="CF31" s="391" t="s">
        <v>570</v>
      </c>
      <c r="CG31" s="275"/>
      <c r="CH31" s="195">
        <v>2861674129</v>
      </c>
    </row>
    <row r="32" spans="1:86" s="65" customFormat="1" ht="15.75">
      <c r="A32" s="181" t="s">
        <v>257</v>
      </c>
      <c r="B32" s="206" t="s">
        <v>258</v>
      </c>
      <c r="C32" s="182">
        <f>+FISCAL!F32</f>
        <v>1026.69</v>
      </c>
      <c r="D32" s="196">
        <v>0</v>
      </c>
      <c r="E32" s="196"/>
      <c r="F32" s="164"/>
      <c r="G32" s="197">
        <f t="shared" si="4"/>
        <v>1026.69</v>
      </c>
      <c r="H32" s="197">
        <f t="shared" si="5"/>
        <v>-45.13</v>
      </c>
      <c r="I32" s="197">
        <f t="shared" si="6"/>
        <v>20.533800000000003</v>
      </c>
      <c r="J32" s="197">
        <f t="shared" si="7"/>
        <v>77.001750000000001</v>
      </c>
      <c r="K32" s="197">
        <v>0</v>
      </c>
      <c r="L32" s="197">
        <f t="shared" si="8"/>
        <v>1079.09555</v>
      </c>
      <c r="M32" s="197">
        <f t="shared" si="9"/>
        <v>172.65528800000001</v>
      </c>
      <c r="N32" s="197">
        <f t="shared" si="10"/>
        <v>1251.7508379999999</v>
      </c>
      <c r="O32" s="164"/>
      <c r="P32" s="197">
        <f t="shared" si="11"/>
        <v>0</v>
      </c>
      <c r="Q32" s="197">
        <f t="shared" si="12"/>
        <v>0</v>
      </c>
      <c r="R32" s="197">
        <f t="shared" si="13"/>
        <v>0</v>
      </c>
      <c r="S32" s="65" t="b">
        <f t="shared" si="14"/>
        <v>1</v>
      </c>
      <c r="T32" s="275" t="s">
        <v>31</v>
      </c>
      <c r="U32" s="275" t="s">
        <v>258</v>
      </c>
      <c r="V32" s="275"/>
      <c r="W32" s="275"/>
      <c r="X32" s="275" t="s">
        <v>33</v>
      </c>
      <c r="Y32" s="305">
        <v>42532</v>
      </c>
      <c r="Z32" s="277"/>
      <c r="AA32" s="277"/>
      <c r="AB32" s="277"/>
      <c r="AC32" s="299">
        <v>45.13</v>
      </c>
      <c r="AD32" s="300">
        <f t="shared" si="0"/>
        <v>-45.13</v>
      </c>
      <c r="AE32" s="277"/>
      <c r="AF32" s="317"/>
      <c r="AG32" s="277">
        <v>33.049999999999997</v>
      </c>
      <c r="AH32" s="277">
        <v>0</v>
      </c>
      <c r="AI32" s="318"/>
      <c r="AJ32" s="318"/>
      <c r="AK32" s="277"/>
      <c r="AL32" s="273"/>
      <c r="AM32" s="273"/>
      <c r="AN32" s="275"/>
      <c r="AO32" s="275">
        <v>0</v>
      </c>
      <c r="AP32" s="300">
        <f t="shared" si="1"/>
        <v>-78.180000000000007</v>
      </c>
      <c r="AQ32" s="273">
        <f t="shared" si="2"/>
        <v>0</v>
      </c>
      <c r="AR32" s="300">
        <f t="shared" si="3"/>
        <v>-78.180000000000007</v>
      </c>
      <c r="AS32" s="273">
        <f t="shared" si="15"/>
        <v>-4.5130000000000008</v>
      </c>
      <c r="AT32" s="273">
        <v>13.23</v>
      </c>
      <c r="AU32" s="273">
        <f t="shared" si="16"/>
        <v>0</v>
      </c>
      <c r="AV32" s="300">
        <f t="shared" si="17"/>
        <v>-36.412999999999997</v>
      </c>
      <c r="AW32" s="306"/>
      <c r="AX32" s="307"/>
      <c r="AY32" s="301">
        <f>+AW32+AX32-AR32</f>
        <v>78.180000000000007</v>
      </c>
      <c r="AZ32" s="275"/>
      <c r="BA32" s="278"/>
      <c r="BB32" s="212"/>
      <c r="BD32" s="65" t="b">
        <f t="shared" si="19"/>
        <v>1</v>
      </c>
      <c r="BE32" s="374" t="s">
        <v>257</v>
      </c>
      <c r="BF32" s="373" t="s">
        <v>258</v>
      </c>
      <c r="BG32" s="381">
        <v>880.02</v>
      </c>
      <c r="BH32" s="381">
        <v>146.66999999999999</v>
      </c>
      <c r="BI32" s="381">
        <v>0</v>
      </c>
      <c r="BJ32" s="381">
        <f t="shared" si="20"/>
        <v>1026.69</v>
      </c>
      <c r="BK32" s="382">
        <v>-18.41</v>
      </c>
      <c r="BL32" s="381">
        <v>0</v>
      </c>
      <c r="BM32" s="381">
        <v>25.48</v>
      </c>
      <c r="BN32" s="381">
        <v>0</v>
      </c>
      <c r="BO32" s="381">
        <v>0</v>
      </c>
      <c r="BP32" s="381">
        <v>0</v>
      </c>
      <c r="BQ32" s="381">
        <v>0</v>
      </c>
      <c r="BR32" s="381">
        <v>45.13</v>
      </c>
      <c r="BS32" s="381">
        <v>0.04</v>
      </c>
      <c r="BT32" s="381">
        <v>33.049999999999997</v>
      </c>
      <c r="BU32" s="381">
        <v>0</v>
      </c>
      <c r="BV32" s="381">
        <v>0</v>
      </c>
      <c r="BW32" s="381">
        <v>0</v>
      </c>
      <c r="BX32" s="381">
        <f t="shared" si="21"/>
        <v>85.289999999999992</v>
      </c>
      <c r="BY32" s="381">
        <f t="shared" si="22"/>
        <v>941.40000000000009</v>
      </c>
      <c r="BZ32" s="277"/>
      <c r="CA32" s="65" t="b">
        <f t="shared" si="23"/>
        <v>1</v>
      </c>
      <c r="CB32" s="373" t="s">
        <v>258</v>
      </c>
      <c r="CC32" s="390" t="s">
        <v>622</v>
      </c>
      <c r="CD32" s="391" t="s">
        <v>623</v>
      </c>
      <c r="CE32" s="391" t="s">
        <v>624</v>
      </c>
      <c r="CF32" s="391" t="s">
        <v>570</v>
      </c>
      <c r="CG32" s="275"/>
      <c r="CH32" s="195">
        <v>1171646753</v>
      </c>
    </row>
    <row r="33" spans="1:86" s="65" customFormat="1" ht="15.75">
      <c r="A33" s="181" t="s">
        <v>259</v>
      </c>
      <c r="B33" s="206" t="s">
        <v>482</v>
      </c>
      <c r="C33" s="182">
        <f>+FISCAL!F33</f>
        <v>1026.69</v>
      </c>
      <c r="D33" s="196">
        <v>0</v>
      </c>
      <c r="E33" s="196"/>
      <c r="F33" s="164"/>
      <c r="G33" s="197">
        <f t="shared" si="4"/>
        <v>1026.69</v>
      </c>
      <c r="H33" s="197">
        <f t="shared" si="5"/>
        <v>-45.13</v>
      </c>
      <c r="I33" s="197">
        <f t="shared" si="6"/>
        <v>20.533800000000003</v>
      </c>
      <c r="J33" s="197">
        <f t="shared" si="7"/>
        <v>77.001750000000001</v>
      </c>
      <c r="K33" s="197">
        <v>0</v>
      </c>
      <c r="L33" s="197">
        <f t="shared" si="8"/>
        <v>1079.09555</v>
      </c>
      <c r="M33" s="197">
        <f t="shared" si="9"/>
        <v>172.65528800000001</v>
      </c>
      <c r="N33" s="197">
        <f t="shared" si="10"/>
        <v>1251.7508379999999</v>
      </c>
      <c r="O33" s="164"/>
      <c r="P33" s="197">
        <f t="shared" si="11"/>
        <v>0</v>
      </c>
      <c r="Q33" s="197">
        <f t="shared" si="12"/>
        <v>0</v>
      </c>
      <c r="R33" s="197">
        <f t="shared" si="13"/>
        <v>0</v>
      </c>
      <c r="S33" s="65" t="b">
        <f t="shared" si="14"/>
        <v>1</v>
      </c>
      <c r="T33" s="275" t="s">
        <v>31</v>
      </c>
      <c r="U33" s="275" t="s">
        <v>482</v>
      </c>
      <c r="V33" s="275"/>
      <c r="W33" s="275"/>
      <c r="X33" s="275" t="s">
        <v>33</v>
      </c>
      <c r="Y33" s="305">
        <v>42520</v>
      </c>
      <c r="Z33" s="277"/>
      <c r="AA33" s="277"/>
      <c r="AB33" s="277"/>
      <c r="AC33" s="299">
        <v>45.13</v>
      </c>
      <c r="AD33" s="300">
        <f t="shared" si="0"/>
        <v>-45.13</v>
      </c>
      <c r="AE33" s="277"/>
      <c r="AF33" s="317"/>
      <c r="AG33" s="277">
        <v>33.049999999999997</v>
      </c>
      <c r="AH33" s="277">
        <v>0</v>
      </c>
      <c r="AI33" s="318"/>
      <c r="AJ33" s="318"/>
      <c r="AK33" s="277"/>
      <c r="AL33" s="273"/>
      <c r="AM33" s="273"/>
      <c r="AN33" s="275"/>
      <c r="AO33" s="275">
        <v>0</v>
      </c>
      <c r="AP33" s="300">
        <f t="shared" si="1"/>
        <v>-78.180000000000007</v>
      </c>
      <c r="AQ33" s="273">
        <f t="shared" si="2"/>
        <v>0</v>
      </c>
      <c r="AR33" s="300">
        <f t="shared" si="3"/>
        <v>-78.180000000000007</v>
      </c>
      <c r="AS33" s="273">
        <f t="shared" si="15"/>
        <v>-4.5130000000000008</v>
      </c>
      <c r="AT33" s="273">
        <v>14.23</v>
      </c>
      <c r="AU33" s="273">
        <f t="shared" si="16"/>
        <v>0</v>
      </c>
      <c r="AV33" s="300">
        <f t="shared" si="17"/>
        <v>-35.412999999999997</v>
      </c>
      <c r="AW33" s="306"/>
      <c r="AX33" s="307"/>
      <c r="AY33" s="301"/>
      <c r="AZ33" s="275">
        <v>1175437504</v>
      </c>
      <c r="BA33" s="278"/>
      <c r="BD33" s="65" t="b">
        <f t="shared" si="19"/>
        <v>1</v>
      </c>
      <c r="BE33" s="374" t="s">
        <v>259</v>
      </c>
      <c r="BF33" s="373" t="s">
        <v>482</v>
      </c>
      <c r="BG33" s="381">
        <v>880.02</v>
      </c>
      <c r="BH33" s="381">
        <v>146.66999999999999</v>
      </c>
      <c r="BI33" s="381">
        <v>0</v>
      </c>
      <c r="BJ33" s="381">
        <f t="shared" si="20"/>
        <v>1026.69</v>
      </c>
      <c r="BK33" s="382">
        <v>-18.41</v>
      </c>
      <c r="BL33" s="381">
        <v>0</v>
      </c>
      <c r="BM33" s="381">
        <v>25.48</v>
      </c>
      <c r="BN33" s="381">
        <v>0</v>
      </c>
      <c r="BO33" s="381">
        <v>0</v>
      </c>
      <c r="BP33" s="381">
        <v>0</v>
      </c>
      <c r="BQ33" s="381">
        <v>0</v>
      </c>
      <c r="BR33" s="381">
        <v>45.13</v>
      </c>
      <c r="BS33" s="381">
        <v>0.04</v>
      </c>
      <c r="BT33" s="381">
        <v>33.049999999999997</v>
      </c>
      <c r="BU33" s="381">
        <v>0</v>
      </c>
      <c r="BV33" s="381">
        <v>0</v>
      </c>
      <c r="BW33" s="381">
        <v>0</v>
      </c>
      <c r="BX33" s="381">
        <f t="shared" si="21"/>
        <v>85.289999999999992</v>
      </c>
      <c r="BY33" s="381">
        <f t="shared" si="22"/>
        <v>941.40000000000009</v>
      </c>
      <c r="BZ33" s="277"/>
      <c r="CA33" s="65" t="b">
        <f t="shared" si="23"/>
        <v>1</v>
      </c>
      <c r="CB33" s="373" t="s">
        <v>482</v>
      </c>
      <c r="CC33" s="390" t="e">
        <v>#N/A</v>
      </c>
      <c r="CD33" s="391" t="e">
        <v>#N/A</v>
      </c>
      <c r="CE33" s="391" t="e">
        <v>#N/A</v>
      </c>
      <c r="CF33" s="391" t="e">
        <v>#N/A</v>
      </c>
      <c r="CG33" s="275">
        <v>1175437504</v>
      </c>
      <c r="CH33" s="195" t="e">
        <v>#N/A</v>
      </c>
    </row>
    <row r="34" spans="1:86" s="65" customFormat="1" ht="15.75">
      <c r="A34" s="181" t="s">
        <v>485</v>
      </c>
      <c r="B34" s="206" t="s">
        <v>486</v>
      </c>
      <c r="C34" s="182">
        <f>+FISCAL!F34</f>
        <v>0</v>
      </c>
      <c r="D34" s="196">
        <v>0</v>
      </c>
      <c r="E34" s="196"/>
      <c r="F34" s="164"/>
      <c r="G34" s="197">
        <f t="shared" si="4"/>
        <v>0</v>
      </c>
      <c r="H34" s="197">
        <f t="shared" si="5"/>
        <v>0</v>
      </c>
      <c r="I34" s="197">
        <f t="shared" si="6"/>
        <v>0</v>
      </c>
      <c r="J34" s="197">
        <f t="shared" si="7"/>
        <v>0</v>
      </c>
      <c r="K34" s="197">
        <v>0</v>
      </c>
      <c r="L34" s="197">
        <f t="shared" si="8"/>
        <v>0</v>
      </c>
      <c r="M34" s="197">
        <f t="shared" si="9"/>
        <v>0</v>
      </c>
      <c r="N34" s="197">
        <f t="shared" si="10"/>
        <v>0</v>
      </c>
      <c r="O34" s="164"/>
      <c r="P34" s="197">
        <f t="shared" si="11"/>
        <v>0</v>
      </c>
      <c r="Q34" s="197">
        <f t="shared" si="12"/>
        <v>0</v>
      </c>
      <c r="R34" s="197">
        <f t="shared" si="13"/>
        <v>0</v>
      </c>
      <c r="S34" s="65" t="b">
        <f t="shared" si="14"/>
        <v>1</v>
      </c>
      <c r="T34" s="319" t="s">
        <v>29</v>
      </c>
      <c r="U34" s="319" t="s">
        <v>486</v>
      </c>
      <c r="V34" s="319"/>
      <c r="W34" s="319"/>
      <c r="X34" s="319" t="s">
        <v>194</v>
      </c>
      <c r="Y34" s="320">
        <v>42010</v>
      </c>
      <c r="Z34" s="321"/>
      <c r="AA34" s="321"/>
      <c r="AB34" s="321"/>
      <c r="AC34" s="322"/>
      <c r="AD34" s="300"/>
      <c r="AE34" s="277"/>
      <c r="AF34" s="317"/>
      <c r="AG34" s="277"/>
      <c r="AH34" s="277"/>
      <c r="AI34" s="318"/>
      <c r="AJ34" s="318"/>
      <c r="AK34" s="277"/>
      <c r="AL34" s="273"/>
      <c r="AM34" s="273"/>
      <c r="AN34" s="275"/>
      <c r="AO34" s="275"/>
      <c r="AP34" s="300"/>
      <c r="AQ34" s="273"/>
      <c r="AR34" s="300"/>
      <c r="AS34" s="273"/>
      <c r="AT34" s="273"/>
      <c r="AU34" s="273"/>
      <c r="AV34" s="300"/>
      <c r="AW34" s="306"/>
      <c r="AX34" s="307"/>
      <c r="AY34" s="301"/>
      <c r="AZ34" s="275">
        <v>2871132644</v>
      </c>
      <c r="BA34" s="323" t="s">
        <v>196</v>
      </c>
      <c r="BD34" s="65" t="b">
        <f t="shared" si="19"/>
        <v>1</v>
      </c>
      <c r="BE34" s="374" t="s">
        <v>485</v>
      </c>
      <c r="BF34" s="373" t="s">
        <v>486</v>
      </c>
      <c r="BG34" s="381">
        <v>533.34</v>
      </c>
      <c r="BH34" s="381">
        <v>88.89</v>
      </c>
      <c r="BI34" s="381">
        <v>0</v>
      </c>
      <c r="BJ34" s="381">
        <f t="shared" si="20"/>
        <v>622.23</v>
      </c>
      <c r="BK34" s="382">
        <v>-58.93</v>
      </c>
      <c r="BL34" s="381">
        <v>0</v>
      </c>
      <c r="BM34" s="381">
        <v>19.05</v>
      </c>
      <c r="BN34" s="381">
        <v>0</v>
      </c>
      <c r="BO34" s="381">
        <v>0</v>
      </c>
      <c r="BP34" s="381">
        <v>0</v>
      </c>
      <c r="BQ34" s="381">
        <v>0</v>
      </c>
      <c r="BR34" s="381">
        <v>0</v>
      </c>
      <c r="BS34" s="382">
        <v>-0.09</v>
      </c>
      <c r="BT34" s="381">
        <v>0</v>
      </c>
      <c r="BU34" s="381">
        <v>0</v>
      </c>
      <c r="BV34" s="381">
        <v>0</v>
      </c>
      <c r="BW34" s="381">
        <v>0</v>
      </c>
      <c r="BX34" s="381">
        <f t="shared" si="21"/>
        <v>-39.97</v>
      </c>
      <c r="BY34" s="381">
        <f t="shared" si="22"/>
        <v>662.2</v>
      </c>
      <c r="BZ34" s="277"/>
      <c r="CA34" s="65" t="b">
        <f t="shared" si="23"/>
        <v>1</v>
      </c>
      <c r="CB34" s="373" t="s">
        <v>486</v>
      </c>
      <c r="CC34" s="390" t="s">
        <v>625</v>
      </c>
      <c r="CD34" s="391" t="s">
        <v>626</v>
      </c>
      <c r="CE34" s="391">
        <v>2871132644</v>
      </c>
      <c r="CF34" s="391" t="s">
        <v>570</v>
      </c>
      <c r="CG34" s="275">
        <v>2871132644</v>
      </c>
      <c r="CH34" s="195">
        <v>0</v>
      </c>
    </row>
    <row r="35" spans="1:86" s="65" customFormat="1" ht="15.75">
      <c r="A35" s="181" t="s">
        <v>261</v>
      </c>
      <c r="B35" s="206" t="s">
        <v>262</v>
      </c>
      <c r="C35" s="182">
        <f>+FISCAL!F35</f>
        <v>1983.3799999999999</v>
      </c>
      <c r="D35" s="196">
        <v>0</v>
      </c>
      <c r="E35" s="196"/>
      <c r="F35" s="164"/>
      <c r="G35" s="197">
        <f t="shared" si="4"/>
        <v>1983.3799999999999</v>
      </c>
      <c r="H35" s="197">
        <f t="shared" si="5"/>
        <v>-45.13</v>
      </c>
      <c r="I35" s="197">
        <f t="shared" si="6"/>
        <v>39.6676</v>
      </c>
      <c r="J35" s="197">
        <f t="shared" si="7"/>
        <v>148.75349999999997</v>
      </c>
      <c r="K35" s="197">
        <v>0</v>
      </c>
      <c r="L35" s="197">
        <f t="shared" si="8"/>
        <v>2126.6710999999996</v>
      </c>
      <c r="M35" s="197">
        <f t="shared" si="9"/>
        <v>340.26737599999996</v>
      </c>
      <c r="N35" s="197">
        <f t="shared" si="10"/>
        <v>2466.9384759999994</v>
      </c>
      <c r="O35" s="164"/>
      <c r="P35" s="197">
        <f t="shared" si="11"/>
        <v>0</v>
      </c>
      <c r="Q35" s="197">
        <f t="shared" si="12"/>
        <v>0</v>
      </c>
      <c r="R35" s="197">
        <f t="shared" si="13"/>
        <v>0</v>
      </c>
      <c r="S35" s="65" t="b">
        <f t="shared" si="14"/>
        <v>1</v>
      </c>
      <c r="T35" s="275" t="s">
        <v>31</v>
      </c>
      <c r="U35" s="275" t="s">
        <v>262</v>
      </c>
      <c r="V35" s="275"/>
      <c r="W35" s="275"/>
      <c r="X35" s="275" t="s">
        <v>182</v>
      </c>
      <c r="Y35" s="305">
        <v>42480</v>
      </c>
      <c r="Z35" s="277"/>
      <c r="AA35" s="277"/>
      <c r="AB35" s="277"/>
      <c r="AC35" s="299">
        <v>45.13</v>
      </c>
      <c r="AD35" s="300">
        <f t="shared" ref="AD35:AD54" si="28">SUM(Z35:AB35)-AC35</f>
        <v>-45.13</v>
      </c>
      <c r="AE35" s="277"/>
      <c r="AF35" s="317"/>
      <c r="AG35" s="277"/>
      <c r="AH35" s="277">
        <v>0</v>
      </c>
      <c r="AI35" s="318"/>
      <c r="AJ35" s="318"/>
      <c r="AK35" s="277"/>
      <c r="AL35" s="273"/>
      <c r="AM35" s="273"/>
      <c r="AN35" s="275"/>
      <c r="AO35" s="275">
        <v>0</v>
      </c>
      <c r="AP35" s="300">
        <f t="shared" ref="AP35:AP53" si="29">+AD35-SUM(AE35:AO35)</f>
        <v>-45.13</v>
      </c>
      <c r="AQ35" s="273">
        <f t="shared" ref="AQ35:AQ70" si="30">IF(AD35&gt;2250,AD35*0.1,0)</f>
        <v>0</v>
      </c>
      <c r="AR35" s="300">
        <f t="shared" ref="AR35:AR70" si="31">+AP35-AQ35</f>
        <v>-45.13</v>
      </c>
      <c r="AS35" s="273">
        <f t="shared" ref="AS35:AS53" si="32">IF(AD35&lt;2250,AD35*0.1,0)</f>
        <v>-4.5130000000000008</v>
      </c>
      <c r="AT35" s="273">
        <v>17.23</v>
      </c>
      <c r="AU35" s="273">
        <f t="shared" ref="AU35:AU53" si="33">+AI35</f>
        <v>0</v>
      </c>
      <c r="AV35" s="300">
        <f t="shared" ref="AV35:AV53" si="34">+AD35+AS35+AT35+AU35</f>
        <v>-32.412999999999997</v>
      </c>
      <c r="AW35" s="306"/>
      <c r="AX35" s="307"/>
      <c r="AY35" s="301">
        <f>+AW35+AX35-AR35</f>
        <v>45.13</v>
      </c>
      <c r="AZ35" s="275">
        <v>1116618499</v>
      </c>
      <c r="BA35" s="278"/>
      <c r="BD35" s="65" t="b">
        <f t="shared" si="19"/>
        <v>1</v>
      </c>
      <c r="BE35" s="374" t="s">
        <v>261</v>
      </c>
      <c r="BF35" s="373" t="s">
        <v>262</v>
      </c>
      <c r="BG35" s="381">
        <v>1700.04</v>
      </c>
      <c r="BH35" s="381">
        <v>283.33999999999997</v>
      </c>
      <c r="BI35" s="381">
        <v>0</v>
      </c>
      <c r="BJ35" s="381">
        <f t="shared" si="20"/>
        <v>1983.3799999999999</v>
      </c>
      <c r="BK35" s="381">
        <v>0</v>
      </c>
      <c r="BL35" s="381">
        <v>181.61</v>
      </c>
      <c r="BM35" s="381">
        <v>51.39</v>
      </c>
      <c r="BN35" s="381">
        <v>0</v>
      </c>
      <c r="BO35" s="381">
        <v>0</v>
      </c>
      <c r="BP35" s="381">
        <v>0</v>
      </c>
      <c r="BQ35" s="381">
        <v>0</v>
      </c>
      <c r="BR35" s="381">
        <v>45.13</v>
      </c>
      <c r="BS35" s="381">
        <v>0.05</v>
      </c>
      <c r="BT35" s="381">
        <v>0</v>
      </c>
      <c r="BU35" s="381">
        <v>0</v>
      </c>
      <c r="BV35" s="381">
        <v>0</v>
      </c>
      <c r="BW35" s="381">
        <v>0</v>
      </c>
      <c r="BX35" s="381">
        <f t="shared" si="21"/>
        <v>278.18</v>
      </c>
      <c r="BY35" s="381">
        <f t="shared" si="22"/>
        <v>1705.1999999999998</v>
      </c>
      <c r="BZ35" s="277"/>
      <c r="CA35" s="65" t="b">
        <f t="shared" si="23"/>
        <v>1</v>
      </c>
      <c r="CB35" s="373" t="s">
        <v>262</v>
      </c>
      <c r="CC35" s="390" t="s">
        <v>627</v>
      </c>
      <c r="CD35" s="391" t="s">
        <v>628</v>
      </c>
      <c r="CE35" s="391" t="s">
        <v>629</v>
      </c>
      <c r="CF35" s="391" t="s">
        <v>570</v>
      </c>
      <c r="CG35" s="275">
        <v>1116618499</v>
      </c>
      <c r="CH35" s="195">
        <v>0</v>
      </c>
    </row>
    <row r="36" spans="1:86" s="65" customFormat="1" ht="15.75">
      <c r="A36" s="181" t="s">
        <v>263</v>
      </c>
      <c r="B36" s="206" t="s">
        <v>264</v>
      </c>
      <c r="C36" s="182">
        <f>+FISCAL!F36</f>
        <v>3855.71</v>
      </c>
      <c r="D36" s="196">
        <v>0</v>
      </c>
      <c r="E36" s="196"/>
      <c r="F36" s="164"/>
      <c r="G36" s="197">
        <f t="shared" si="4"/>
        <v>3855.71</v>
      </c>
      <c r="H36" s="197">
        <f t="shared" si="5"/>
        <v>-45.13</v>
      </c>
      <c r="I36" s="197">
        <f t="shared" si="6"/>
        <v>77.114199999999997</v>
      </c>
      <c r="J36" s="197">
        <f t="shared" si="7"/>
        <v>289.17824999999999</v>
      </c>
      <c r="K36" s="197">
        <v>0</v>
      </c>
      <c r="L36" s="197">
        <f t="shared" si="8"/>
        <v>4176.8724499999998</v>
      </c>
      <c r="M36" s="197">
        <f t="shared" si="9"/>
        <v>668.29959199999996</v>
      </c>
      <c r="N36" s="197">
        <f t="shared" si="10"/>
        <v>4845.1720420000001</v>
      </c>
      <c r="O36" s="164"/>
      <c r="P36" s="197">
        <f t="shared" si="11"/>
        <v>0</v>
      </c>
      <c r="Q36" s="197">
        <f t="shared" si="12"/>
        <v>0</v>
      </c>
      <c r="R36" s="197">
        <f t="shared" si="13"/>
        <v>0</v>
      </c>
      <c r="S36" s="65" t="b">
        <f t="shared" si="14"/>
        <v>1</v>
      </c>
      <c r="T36" s="275" t="s">
        <v>31</v>
      </c>
      <c r="U36" s="275" t="s">
        <v>264</v>
      </c>
      <c r="V36" s="275" t="s">
        <v>130</v>
      </c>
      <c r="W36" s="280"/>
      <c r="X36" s="275" t="s">
        <v>33</v>
      </c>
      <c r="Y36" s="305">
        <v>42240</v>
      </c>
      <c r="Z36" s="277">
        <v>2829.02</v>
      </c>
      <c r="AA36" s="277"/>
      <c r="AB36" s="277"/>
      <c r="AC36" s="299">
        <v>45.13</v>
      </c>
      <c r="AD36" s="300">
        <f t="shared" si="28"/>
        <v>2783.89</v>
      </c>
      <c r="AE36" s="277"/>
      <c r="AF36" s="317"/>
      <c r="AG36" s="277">
        <v>33.049999999999997</v>
      </c>
      <c r="AH36" s="277">
        <v>0</v>
      </c>
      <c r="AI36" s="318"/>
      <c r="AJ36" s="318"/>
      <c r="AK36" s="277"/>
      <c r="AL36" s="273"/>
      <c r="AM36" s="273"/>
      <c r="AN36" s="275"/>
      <c r="AO36" s="275">
        <v>0</v>
      </c>
      <c r="AP36" s="300">
        <f t="shared" si="29"/>
        <v>2750.8399999999997</v>
      </c>
      <c r="AQ36" s="273">
        <f t="shared" si="30"/>
        <v>278.38900000000001</v>
      </c>
      <c r="AR36" s="300">
        <f t="shared" si="31"/>
        <v>2472.4509999999996</v>
      </c>
      <c r="AS36" s="273">
        <f t="shared" si="32"/>
        <v>0</v>
      </c>
      <c r="AT36" s="273">
        <v>18.23</v>
      </c>
      <c r="AU36" s="273">
        <f t="shared" si="33"/>
        <v>0</v>
      </c>
      <c r="AV36" s="300">
        <f t="shared" si="34"/>
        <v>2802.12</v>
      </c>
      <c r="AW36" s="308"/>
      <c r="AX36" s="308"/>
      <c r="AY36" s="301">
        <f>+AW36+AX36-AR36</f>
        <v>-2472.4509999999996</v>
      </c>
      <c r="AZ36" s="275"/>
      <c r="BA36" s="278"/>
      <c r="BD36" s="65" t="b">
        <f t="shared" si="19"/>
        <v>1</v>
      </c>
      <c r="BE36" s="374" t="s">
        <v>263</v>
      </c>
      <c r="BF36" s="373" t="s">
        <v>264</v>
      </c>
      <c r="BG36" s="381">
        <v>880.02</v>
      </c>
      <c r="BH36" s="381">
        <v>146.66999999999999</v>
      </c>
      <c r="BI36" s="381">
        <v>2829.02</v>
      </c>
      <c r="BJ36" s="381">
        <f t="shared" si="20"/>
        <v>3855.71</v>
      </c>
      <c r="BK36" s="381">
        <v>0</v>
      </c>
      <c r="BL36" s="381">
        <v>568.19000000000005</v>
      </c>
      <c r="BM36" s="381">
        <v>25.53</v>
      </c>
      <c r="BN36" s="381">
        <v>0</v>
      </c>
      <c r="BO36" s="381">
        <v>0</v>
      </c>
      <c r="BP36" s="381">
        <v>0</v>
      </c>
      <c r="BQ36" s="381">
        <v>0</v>
      </c>
      <c r="BR36" s="381">
        <v>45.13</v>
      </c>
      <c r="BS36" s="381">
        <v>0.01</v>
      </c>
      <c r="BT36" s="381">
        <v>33.049999999999997</v>
      </c>
      <c r="BU36" s="381">
        <v>0</v>
      </c>
      <c r="BV36" s="381">
        <v>0</v>
      </c>
      <c r="BW36" s="381">
        <v>0</v>
      </c>
      <c r="BX36" s="381">
        <f t="shared" si="21"/>
        <v>671.91</v>
      </c>
      <c r="BY36" s="381">
        <f t="shared" si="22"/>
        <v>3183.8</v>
      </c>
      <c r="BZ36" s="277"/>
      <c r="CA36" s="65" t="b">
        <f t="shared" si="23"/>
        <v>1</v>
      </c>
      <c r="CB36" s="373" t="s">
        <v>264</v>
      </c>
      <c r="CC36" s="390" t="s">
        <v>630</v>
      </c>
      <c r="CD36" s="391" t="s">
        <v>631</v>
      </c>
      <c r="CE36" s="391" t="s">
        <v>632</v>
      </c>
      <c r="CF36" s="391" t="s">
        <v>570</v>
      </c>
      <c r="CG36" s="275"/>
      <c r="CH36" s="195">
        <v>2987413327</v>
      </c>
    </row>
    <row r="37" spans="1:86" s="65" customFormat="1" ht="15.75">
      <c r="A37" s="181" t="s">
        <v>500</v>
      </c>
      <c r="B37" s="206" t="s">
        <v>498</v>
      </c>
      <c r="C37" s="182">
        <f>+FISCAL!F37</f>
        <v>5666.43</v>
      </c>
      <c r="D37" s="196">
        <v>0</v>
      </c>
      <c r="E37" s="196"/>
      <c r="F37" s="164"/>
      <c r="G37" s="197">
        <f t="shared" si="4"/>
        <v>5666.43</v>
      </c>
      <c r="H37" s="197">
        <f t="shared" si="5"/>
        <v>-45.13</v>
      </c>
      <c r="I37" s="197">
        <f t="shared" si="6"/>
        <v>113.32860000000001</v>
      </c>
      <c r="J37" s="197">
        <f t="shared" si="7"/>
        <v>424.98225000000002</v>
      </c>
      <c r="K37" s="197">
        <v>0</v>
      </c>
      <c r="L37" s="197">
        <f t="shared" si="8"/>
        <v>6159.61085</v>
      </c>
      <c r="M37" s="197">
        <f t="shared" si="9"/>
        <v>985.537736</v>
      </c>
      <c r="N37" s="197">
        <f t="shared" si="10"/>
        <v>7145.1485860000003</v>
      </c>
      <c r="O37" s="164"/>
      <c r="P37" s="197">
        <f t="shared" si="11"/>
        <v>0</v>
      </c>
      <c r="Q37" s="197">
        <f t="shared" si="12"/>
        <v>0</v>
      </c>
      <c r="R37" s="197">
        <f t="shared" si="13"/>
        <v>0</v>
      </c>
      <c r="S37" s="65" t="b">
        <f t="shared" si="14"/>
        <v>1</v>
      </c>
      <c r="T37" s="275" t="s">
        <v>31</v>
      </c>
      <c r="U37" s="275" t="s">
        <v>498</v>
      </c>
      <c r="V37" s="275"/>
      <c r="W37" s="280"/>
      <c r="X37" s="275" t="s">
        <v>33</v>
      </c>
      <c r="Y37" s="305">
        <v>42415</v>
      </c>
      <c r="Z37" s="277">
        <v>4639.74</v>
      </c>
      <c r="AA37" s="277"/>
      <c r="AB37" s="277"/>
      <c r="AC37" s="299">
        <v>45.13</v>
      </c>
      <c r="AD37" s="300">
        <f t="shared" si="28"/>
        <v>4594.6099999999997</v>
      </c>
      <c r="AE37" s="277"/>
      <c r="AF37" s="317"/>
      <c r="AG37" s="277">
        <v>33.049999999999997</v>
      </c>
      <c r="AH37" s="277"/>
      <c r="AI37" s="318"/>
      <c r="AJ37" s="318"/>
      <c r="AK37" s="277"/>
      <c r="AL37" s="273"/>
      <c r="AM37" s="273"/>
      <c r="AN37" s="275"/>
      <c r="AO37" s="275"/>
      <c r="AP37" s="300">
        <f t="shared" ref="AP37" si="35">+AD37-SUM(AE37:AO37)</f>
        <v>4561.5599999999995</v>
      </c>
      <c r="AQ37" s="273">
        <f t="shared" si="30"/>
        <v>459.46100000000001</v>
      </c>
      <c r="AR37" s="300">
        <f t="shared" si="31"/>
        <v>4102.0989999999993</v>
      </c>
      <c r="AS37" s="273"/>
      <c r="AT37" s="273"/>
      <c r="AU37" s="273"/>
      <c r="AV37" s="300"/>
      <c r="AW37" s="308"/>
      <c r="AX37" s="308"/>
      <c r="AY37" s="301"/>
      <c r="AZ37" s="275"/>
      <c r="BA37" s="278"/>
      <c r="BD37" s="65" t="b">
        <f t="shared" si="19"/>
        <v>1</v>
      </c>
      <c r="BE37" s="374" t="s">
        <v>500</v>
      </c>
      <c r="BF37" s="373" t="s">
        <v>517</v>
      </c>
      <c r="BG37" s="381">
        <v>880.02</v>
      </c>
      <c r="BH37" s="381">
        <v>146.66999999999999</v>
      </c>
      <c r="BI37" s="381">
        <v>4639.74</v>
      </c>
      <c r="BJ37" s="381">
        <f t="shared" si="20"/>
        <v>5666.43</v>
      </c>
      <c r="BK37" s="381">
        <v>0</v>
      </c>
      <c r="BL37" s="381">
        <v>974.05</v>
      </c>
      <c r="BM37" s="381">
        <v>12.69</v>
      </c>
      <c r="BN37" s="381">
        <v>0</v>
      </c>
      <c r="BO37" s="381">
        <v>0</v>
      </c>
      <c r="BP37" s="381">
        <v>0</v>
      </c>
      <c r="BQ37" s="381">
        <v>0</v>
      </c>
      <c r="BR37" s="381">
        <v>45.13</v>
      </c>
      <c r="BS37" s="382">
        <v>-0.09</v>
      </c>
      <c r="BT37" s="381">
        <v>33.049999999999997</v>
      </c>
      <c r="BU37" s="381">
        <v>0</v>
      </c>
      <c r="BV37" s="381">
        <v>0</v>
      </c>
      <c r="BW37" s="381">
        <v>0</v>
      </c>
      <c r="BX37" s="381">
        <f t="shared" si="21"/>
        <v>1064.8300000000002</v>
      </c>
      <c r="BY37" s="381">
        <f t="shared" si="22"/>
        <v>4601.6000000000004</v>
      </c>
      <c r="BZ37" s="277"/>
      <c r="CA37" s="65" t="b">
        <f t="shared" si="23"/>
        <v>1</v>
      </c>
      <c r="CB37" s="373" t="s">
        <v>517</v>
      </c>
      <c r="CC37" s="390" t="s">
        <v>633</v>
      </c>
      <c r="CD37" s="391" t="s">
        <v>634</v>
      </c>
      <c r="CE37" s="391" t="s">
        <v>635</v>
      </c>
      <c r="CF37" s="391" t="s">
        <v>570</v>
      </c>
      <c r="CG37" s="275"/>
      <c r="CH37" s="195">
        <v>2946209440</v>
      </c>
    </row>
    <row r="38" spans="1:86" s="65" customFormat="1" ht="15.75">
      <c r="A38" s="181" t="s">
        <v>265</v>
      </c>
      <c r="B38" s="206" t="s">
        <v>266</v>
      </c>
      <c r="C38" s="182">
        <f>+FISCAL!F38</f>
        <v>1026.69</v>
      </c>
      <c r="D38" s="196">
        <v>0</v>
      </c>
      <c r="E38" s="196"/>
      <c r="F38" s="164"/>
      <c r="G38" s="197">
        <f t="shared" si="4"/>
        <v>1026.69</v>
      </c>
      <c r="H38" s="197">
        <f t="shared" si="5"/>
        <v>-45.13</v>
      </c>
      <c r="I38" s="197">
        <f t="shared" si="6"/>
        <v>20.533800000000003</v>
      </c>
      <c r="J38" s="197">
        <f t="shared" si="7"/>
        <v>77.001750000000001</v>
      </c>
      <c r="K38" s="197">
        <v>0</v>
      </c>
      <c r="L38" s="197">
        <f t="shared" si="8"/>
        <v>1079.09555</v>
      </c>
      <c r="M38" s="197">
        <f t="shared" si="9"/>
        <v>172.65528800000001</v>
      </c>
      <c r="N38" s="197">
        <f t="shared" si="10"/>
        <v>1251.7508379999999</v>
      </c>
      <c r="O38" s="164"/>
      <c r="P38" s="197">
        <f t="shared" si="11"/>
        <v>0</v>
      </c>
      <c r="Q38" s="197">
        <f t="shared" si="12"/>
        <v>0</v>
      </c>
      <c r="R38" s="197">
        <f t="shared" si="13"/>
        <v>0</v>
      </c>
      <c r="S38" s="65" t="b">
        <f t="shared" si="14"/>
        <v>1</v>
      </c>
      <c r="T38" s="275" t="s">
        <v>31</v>
      </c>
      <c r="U38" s="275" t="s">
        <v>266</v>
      </c>
      <c r="V38" s="275" t="s">
        <v>131</v>
      </c>
      <c r="W38" s="275" t="s">
        <v>85</v>
      </c>
      <c r="X38" s="275" t="s">
        <v>33</v>
      </c>
      <c r="Y38" s="305">
        <v>41463</v>
      </c>
      <c r="Z38" s="277"/>
      <c r="AA38" s="277"/>
      <c r="AB38" s="277"/>
      <c r="AC38" s="299">
        <v>45.13</v>
      </c>
      <c r="AD38" s="300">
        <f t="shared" si="28"/>
        <v>-45.13</v>
      </c>
      <c r="AE38" s="277"/>
      <c r="AF38" s="317"/>
      <c r="AG38" s="277">
        <v>33.049999999999997</v>
      </c>
      <c r="AH38" s="277">
        <v>0</v>
      </c>
      <c r="AI38" s="318"/>
      <c r="AJ38" s="318"/>
      <c r="AK38" s="277"/>
      <c r="AL38" s="273"/>
      <c r="AM38" s="273"/>
      <c r="AN38" s="275"/>
      <c r="AO38" s="275">
        <v>0</v>
      </c>
      <c r="AP38" s="300">
        <f t="shared" si="29"/>
        <v>-78.180000000000007</v>
      </c>
      <c r="AQ38" s="273">
        <f t="shared" si="30"/>
        <v>0</v>
      </c>
      <c r="AR38" s="300">
        <f t="shared" si="31"/>
        <v>-78.180000000000007</v>
      </c>
      <c r="AS38" s="273">
        <f t="shared" si="32"/>
        <v>-4.5130000000000008</v>
      </c>
      <c r="AT38" s="273">
        <v>20.23</v>
      </c>
      <c r="AU38" s="273">
        <f t="shared" si="33"/>
        <v>0</v>
      </c>
      <c r="AV38" s="300">
        <f t="shared" si="34"/>
        <v>-29.413</v>
      </c>
      <c r="AW38" s="306"/>
      <c r="AX38" s="307"/>
      <c r="AY38" s="301">
        <f>+AW38+AX38-AR38</f>
        <v>78.180000000000007</v>
      </c>
      <c r="AZ38" s="275"/>
      <c r="BA38" s="275"/>
      <c r="BD38" s="65" t="b">
        <f t="shared" si="19"/>
        <v>1</v>
      </c>
      <c r="BE38" s="374" t="s">
        <v>265</v>
      </c>
      <c r="BF38" s="373" t="s">
        <v>266</v>
      </c>
      <c r="BG38" s="381">
        <v>880.02</v>
      </c>
      <c r="BH38" s="381">
        <v>146.66999999999999</v>
      </c>
      <c r="BI38" s="381">
        <v>0</v>
      </c>
      <c r="BJ38" s="381">
        <f t="shared" si="20"/>
        <v>1026.69</v>
      </c>
      <c r="BK38" s="382">
        <v>-18.41</v>
      </c>
      <c r="BL38" s="381">
        <v>0</v>
      </c>
      <c r="BM38" s="381">
        <v>25.58</v>
      </c>
      <c r="BN38" s="381">
        <v>0</v>
      </c>
      <c r="BO38" s="381">
        <v>0</v>
      </c>
      <c r="BP38" s="381">
        <v>0</v>
      </c>
      <c r="BQ38" s="381">
        <v>0</v>
      </c>
      <c r="BR38" s="381">
        <v>45.13</v>
      </c>
      <c r="BS38" s="382">
        <v>-0.06</v>
      </c>
      <c r="BT38" s="381">
        <v>33.049999999999997</v>
      </c>
      <c r="BU38" s="381">
        <v>0</v>
      </c>
      <c r="BV38" s="381">
        <v>0</v>
      </c>
      <c r="BW38" s="381">
        <v>0</v>
      </c>
      <c r="BX38" s="381">
        <f t="shared" si="21"/>
        <v>85.289999999999992</v>
      </c>
      <c r="BY38" s="381">
        <f t="shared" si="22"/>
        <v>941.40000000000009</v>
      </c>
      <c r="BZ38" s="277"/>
      <c r="CA38" s="65" t="b">
        <f t="shared" si="23"/>
        <v>1</v>
      </c>
      <c r="CB38" s="373" t="s">
        <v>266</v>
      </c>
      <c r="CC38" s="390" t="s">
        <v>636</v>
      </c>
      <c r="CD38" s="391" t="s">
        <v>637</v>
      </c>
      <c r="CE38" s="391" t="s">
        <v>638</v>
      </c>
      <c r="CF38" s="391" t="s">
        <v>570</v>
      </c>
      <c r="CG38" s="275"/>
      <c r="CH38" s="195">
        <v>2970888893</v>
      </c>
    </row>
    <row r="39" spans="1:86" s="65" customFormat="1" ht="15.75">
      <c r="A39" s="181" t="s">
        <v>267</v>
      </c>
      <c r="B39" s="206" t="s">
        <v>268</v>
      </c>
      <c r="C39" s="182">
        <f>+FISCAL!F39</f>
        <v>5733.3099999999995</v>
      </c>
      <c r="D39" s="196">
        <v>0</v>
      </c>
      <c r="E39" s="196"/>
      <c r="F39" s="164"/>
      <c r="G39" s="197">
        <f t="shared" si="4"/>
        <v>5733.3099999999995</v>
      </c>
      <c r="H39" s="197">
        <f t="shared" si="5"/>
        <v>-45.13</v>
      </c>
      <c r="I39" s="197">
        <f t="shared" si="6"/>
        <v>114.66619999999999</v>
      </c>
      <c r="J39" s="197">
        <f t="shared" si="7"/>
        <v>429.99824999999993</v>
      </c>
      <c r="K39" s="197">
        <v>0</v>
      </c>
      <c r="L39" s="197">
        <f t="shared" si="8"/>
        <v>6232.8444499999987</v>
      </c>
      <c r="M39" s="197">
        <f t="shared" si="9"/>
        <v>997.25511199999983</v>
      </c>
      <c r="N39" s="197">
        <f t="shared" si="10"/>
        <v>7230.0995619999985</v>
      </c>
      <c r="O39" s="164"/>
      <c r="P39" s="197">
        <f t="shared" si="11"/>
        <v>0</v>
      </c>
      <c r="Q39" s="197">
        <f t="shared" si="12"/>
        <v>0</v>
      </c>
      <c r="R39" s="197">
        <f t="shared" si="13"/>
        <v>0</v>
      </c>
      <c r="S39" s="65" t="b">
        <f t="shared" si="14"/>
        <v>1</v>
      </c>
      <c r="T39" s="275" t="s">
        <v>29</v>
      </c>
      <c r="U39" s="275" t="s">
        <v>268</v>
      </c>
      <c r="V39" s="275"/>
      <c r="W39" s="275" t="s">
        <v>171</v>
      </c>
      <c r="X39" s="275" t="s">
        <v>172</v>
      </c>
      <c r="Y39" s="309">
        <v>40618</v>
      </c>
      <c r="Z39" s="277">
        <v>4100</v>
      </c>
      <c r="AA39" s="277"/>
      <c r="AB39" s="277"/>
      <c r="AC39" s="299">
        <v>45.13</v>
      </c>
      <c r="AD39" s="300">
        <f t="shared" si="28"/>
        <v>4054.87</v>
      </c>
      <c r="AE39" s="277"/>
      <c r="AF39" s="317"/>
      <c r="AG39" s="277"/>
      <c r="AH39" s="277">
        <v>0</v>
      </c>
      <c r="AI39" s="318"/>
      <c r="AJ39" s="318"/>
      <c r="AK39" s="277"/>
      <c r="AL39" s="273"/>
      <c r="AM39" s="273"/>
      <c r="AN39" s="275"/>
      <c r="AO39" s="275">
        <v>0</v>
      </c>
      <c r="AP39" s="300">
        <f t="shared" si="29"/>
        <v>4054.87</v>
      </c>
      <c r="AQ39" s="273">
        <f t="shared" si="30"/>
        <v>405.48700000000002</v>
      </c>
      <c r="AR39" s="300">
        <f t="shared" si="31"/>
        <v>3649.3829999999998</v>
      </c>
      <c r="AS39" s="273">
        <f t="shared" si="32"/>
        <v>0</v>
      </c>
      <c r="AT39" s="273">
        <v>21.23</v>
      </c>
      <c r="AU39" s="273">
        <f t="shared" si="33"/>
        <v>0</v>
      </c>
      <c r="AV39" s="300">
        <f t="shared" si="34"/>
        <v>4076.1</v>
      </c>
      <c r="AW39" s="306"/>
      <c r="AX39" s="307"/>
      <c r="AY39" s="301"/>
      <c r="AZ39" s="275">
        <v>2659973974</v>
      </c>
      <c r="BA39" s="278"/>
      <c r="BD39" s="65" t="b">
        <f t="shared" si="19"/>
        <v>1</v>
      </c>
      <c r="BE39" s="374" t="s">
        <v>267</v>
      </c>
      <c r="BF39" s="373" t="s">
        <v>268</v>
      </c>
      <c r="BG39" s="381">
        <v>1399.98</v>
      </c>
      <c r="BH39" s="381">
        <v>233.33</v>
      </c>
      <c r="BI39" s="381">
        <v>4100</v>
      </c>
      <c r="BJ39" s="381">
        <f t="shared" si="20"/>
        <v>5733.3099999999995</v>
      </c>
      <c r="BK39" s="381">
        <v>0</v>
      </c>
      <c r="BL39" s="381">
        <v>989.78</v>
      </c>
      <c r="BM39" s="381">
        <v>41.29</v>
      </c>
      <c r="BN39" s="381">
        <v>0</v>
      </c>
      <c r="BO39" s="381">
        <v>0</v>
      </c>
      <c r="BP39" s="381">
        <v>0</v>
      </c>
      <c r="BQ39" s="381">
        <v>0</v>
      </c>
      <c r="BR39" s="381">
        <v>45.13</v>
      </c>
      <c r="BS39" s="381">
        <v>0.11</v>
      </c>
      <c r="BT39" s="381">
        <v>0</v>
      </c>
      <c r="BU39" s="381">
        <v>0</v>
      </c>
      <c r="BV39" s="381">
        <v>0</v>
      </c>
      <c r="BW39" s="381">
        <v>0</v>
      </c>
      <c r="BX39" s="381">
        <f t="shared" si="21"/>
        <v>1076.31</v>
      </c>
      <c r="BY39" s="381">
        <f t="shared" si="22"/>
        <v>4657</v>
      </c>
      <c r="BZ39" s="277"/>
      <c r="CA39" s="65" t="b">
        <f t="shared" si="23"/>
        <v>1</v>
      </c>
      <c r="CB39" s="373" t="s">
        <v>268</v>
      </c>
      <c r="CC39" s="390" t="s">
        <v>639</v>
      </c>
      <c r="CD39" s="391" t="s">
        <v>640</v>
      </c>
      <c r="CE39" s="391" t="s">
        <v>641</v>
      </c>
      <c r="CF39" s="391" t="s">
        <v>570</v>
      </c>
      <c r="CG39" s="275">
        <v>2659973974</v>
      </c>
      <c r="CH39" s="195">
        <v>0</v>
      </c>
    </row>
    <row r="40" spans="1:86" s="65" customFormat="1" ht="15.75">
      <c r="A40" s="181" t="s">
        <v>269</v>
      </c>
      <c r="B40" s="206" t="s">
        <v>270</v>
      </c>
      <c r="C40" s="182">
        <f>+FISCAL!F40</f>
        <v>2708.36</v>
      </c>
      <c r="D40" s="196">
        <v>0</v>
      </c>
      <c r="E40" s="196"/>
      <c r="F40" s="164"/>
      <c r="G40" s="197">
        <f t="shared" si="4"/>
        <v>2708.36</v>
      </c>
      <c r="H40" s="197">
        <f t="shared" si="5"/>
        <v>-45.13</v>
      </c>
      <c r="I40" s="197">
        <f t="shared" si="6"/>
        <v>54.167200000000001</v>
      </c>
      <c r="J40" s="197">
        <f t="shared" si="7"/>
        <v>203.12700000000001</v>
      </c>
      <c r="K40" s="197">
        <v>0</v>
      </c>
      <c r="L40" s="197">
        <f t="shared" si="8"/>
        <v>2920.5241999999998</v>
      </c>
      <c r="M40" s="197">
        <f t="shared" si="9"/>
        <v>467.28387199999997</v>
      </c>
      <c r="N40" s="197">
        <f t="shared" si="10"/>
        <v>3387.8080719999998</v>
      </c>
      <c r="O40" s="164"/>
      <c r="P40" s="197">
        <f t="shared" si="11"/>
        <v>0</v>
      </c>
      <c r="Q40" s="197">
        <f t="shared" si="12"/>
        <v>0</v>
      </c>
      <c r="R40" s="197">
        <f t="shared" si="13"/>
        <v>0</v>
      </c>
      <c r="S40" s="65" t="b">
        <f t="shared" si="14"/>
        <v>1</v>
      </c>
      <c r="T40" s="275" t="s">
        <v>31</v>
      </c>
      <c r="U40" s="275" t="s">
        <v>270</v>
      </c>
      <c r="V40" s="275" t="s">
        <v>134</v>
      </c>
      <c r="W40" s="275" t="s">
        <v>86</v>
      </c>
      <c r="X40" s="275" t="s">
        <v>33</v>
      </c>
      <c r="Y40" s="305">
        <v>42296</v>
      </c>
      <c r="Z40" s="277">
        <v>1681.67</v>
      </c>
      <c r="AA40" s="277"/>
      <c r="AB40" s="277"/>
      <c r="AC40" s="299">
        <v>45.13</v>
      </c>
      <c r="AD40" s="300">
        <f t="shared" si="28"/>
        <v>1636.54</v>
      </c>
      <c r="AE40" s="277"/>
      <c r="AF40" s="317"/>
      <c r="AG40" s="277">
        <v>33.049999999999997</v>
      </c>
      <c r="AH40" s="277">
        <v>0</v>
      </c>
      <c r="AI40" s="318"/>
      <c r="AJ40" s="318"/>
      <c r="AK40" s="277"/>
      <c r="AL40" s="273"/>
      <c r="AM40" s="273"/>
      <c r="AN40" s="275"/>
      <c r="AO40" s="275">
        <v>930</v>
      </c>
      <c r="AP40" s="300">
        <f t="shared" si="29"/>
        <v>673.49</v>
      </c>
      <c r="AQ40" s="273">
        <f t="shared" si="30"/>
        <v>0</v>
      </c>
      <c r="AR40" s="300">
        <f t="shared" si="31"/>
        <v>673.49</v>
      </c>
      <c r="AS40" s="273">
        <f t="shared" si="32"/>
        <v>163.654</v>
      </c>
      <c r="AT40" s="273">
        <v>10.23</v>
      </c>
      <c r="AU40" s="273">
        <f t="shared" si="33"/>
        <v>0</v>
      </c>
      <c r="AV40" s="300">
        <f t="shared" si="34"/>
        <v>1810.424</v>
      </c>
      <c r="AW40" s="306"/>
      <c r="AX40" s="307"/>
      <c r="AY40" s="301">
        <f>+AW40+AX40-AR40</f>
        <v>-673.49</v>
      </c>
      <c r="AZ40" s="275"/>
      <c r="BA40" s="278"/>
      <c r="BD40" s="65" t="b">
        <f t="shared" si="19"/>
        <v>1</v>
      </c>
      <c r="BE40" s="374" t="s">
        <v>269</v>
      </c>
      <c r="BF40" s="373" t="s">
        <v>270</v>
      </c>
      <c r="BG40" s="381">
        <v>880.02</v>
      </c>
      <c r="BH40" s="381">
        <v>146.66999999999999</v>
      </c>
      <c r="BI40" s="381">
        <v>1681.67</v>
      </c>
      <c r="BJ40" s="381">
        <f t="shared" si="20"/>
        <v>2708.36</v>
      </c>
      <c r="BK40" s="381">
        <v>0</v>
      </c>
      <c r="BL40" s="381">
        <v>323.12</v>
      </c>
      <c r="BM40" s="381">
        <v>25.53</v>
      </c>
      <c r="BN40" s="381">
        <v>0</v>
      </c>
      <c r="BO40" s="381">
        <v>0</v>
      </c>
      <c r="BP40" s="381">
        <v>930</v>
      </c>
      <c r="BQ40" s="381">
        <v>0</v>
      </c>
      <c r="BR40" s="381">
        <v>45.13</v>
      </c>
      <c r="BS40" s="382">
        <v>-7.0000000000000007E-2</v>
      </c>
      <c r="BT40" s="381">
        <v>33.049999999999997</v>
      </c>
      <c r="BU40" s="381">
        <v>0</v>
      </c>
      <c r="BV40" s="381">
        <v>0</v>
      </c>
      <c r="BW40" s="381">
        <v>0</v>
      </c>
      <c r="BX40" s="381">
        <f t="shared" si="21"/>
        <v>1356.7600000000002</v>
      </c>
      <c r="BY40" s="381">
        <f t="shared" si="22"/>
        <v>1351.6</v>
      </c>
      <c r="BZ40" s="277"/>
      <c r="CA40" s="65" t="b">
        <f t="shared" si="23"/>
        <v>1</v>
      </c>
      <c r="CB40" s="373" t="s">
        <v>270</v>
      </c>
      <c r="CC40" s="390" t="s">
        <v>642</v>
      </c>
      <c r="CD40" s="391" t="s">
        <v>643</v>
      </c>
      <c r="CE40" s="391" t="s">
        <v>644</v>
      </c>
      <c r="CF40" s="391" t="s">
        <v>570</v>
      </c>
      <c r="CG40" s="275"/>
      <c r="CH40" s="195">
        <v>2893708187</v>
      </c>
    </row>
    <row r="41" spans="1:86" s="65" customFormat="1" ht="15.75">
      <c r="A41" s="181" t="s">
        <v>271</v>
      </c>
      <c r="B41" s="206" t="s">
        <v>272</v>
      </c>
      <c r="C41" s="182">
        <f>+FISCAL!F41</f>
        <v>1026.69</v>
      </c>
      <c r="D41" s="196">
        <v>0</v>
      </c>
      <c r="E41" s="196"/>
      <c r="F41" s="164"/>
      <c r="G41" s="197">
        <f t="shared" si="4"/>
        <v>1026.69</v>
      </c>
      <c r="H41" s="197">
        <f t="shared" si="5"/>
        <v>-45.13</v>
      </c>
      <c r="I41" s="197">
        <f t="shared" si="6"/>
        <v>20.533800000000003</v>
      </c>
      <c r="J41" s="197">
        <f t="shared" si="7"/>
        <v>77.001750000000001</v>
      </c>
      <c r="K41" s="197">
        <v>0</v>
      </c>
      <c r="L41" s="197">
        <f t="shared" si="8"/>
        <v>1079.09555</v>
      </c>
      <c r="M41" s="197">
        <f t="shared" si="9"/>
        <v>172.65528800000001</v>
      </c>
      <c r="N41" s="197">
        <f t="shared" si="10"/>
        <v>1251.7508379999999</v>
      </c>
      <c r="O41" s="164"/>
      <c r="P41" s="197">
        <f t="shared" si="11"/>
        <v>0</v>
      </c>
      <c r="Q41" s="197">
        <f t="shared" si="12"/>
        <v>0</v>
      </c>
      <c r="R41" s="197">
        <f t="shared" si="13"/>
        <v>0</v>
      </c>
      <c r="S41" s="65" t="b">
        <f t="shared" si="14"/>
        <v>1</v>
      </c>
      <c r="T41" s="275" t="s">
        <v>30</v>
      </c>
      <c r="U41" s="275" t="s">
        <v>272</v>
      </c>
      <c r="V41" s="275" t="s">
        <v>149</v>
      </c>
      <c r="W41" s="275" t="s">
        <v>64</v>
      </c>
      <c r="X41" s="275" t="s">
        <v>98</v>
      </c>
      <c r="Y41" s="305">
        <v>42199</v>
      </c>
      <c r="Z41" s="277"/>
      <c r="AA41" s="277"/>
      <c r="AB41" s="277"/>
      <c r="AC41" s="299">
        <v>45.13</v>
      </c>
      <c r="AD41" s="300">
        <f t="shared" si="28"/>
        <v>-45.13</v>
      </c>
      <c r="AE41" s="277"/>
      <c r="AF41" s="317"/>
      <c r="AG41" s="277">
        <v>54.05</v>
      </c>
      <c r="AH41" s="277">
        <v>0</v>
      </c>
      <c r="AI41" s="318"/>
      <c r="AJ41" s="318"/>
      <c r="AK41" s="277"/>
      <c r="AL41" s="273"/>
      <c r="AM41" s="273"/>
      <c r="AN41" s="275"/>
      <c r="AO41" s="275">
        <v>0</v>
      </c>
      <c r="AP41" s="300">
        <f t="shared" si="29"/>
        <v>-99.18</v>
      </c>
      <c r="AQ41" s="273">
        <f t="shared" si="30"/>
        <v>0</v>
      </c>
      <c r="AR41" s="300">
        <f t="shared" si="31"/>
        <v>-99.18</v>
      </c>
      <c r="AS41" s="273">
        <f t="shared" si="32"/>
        <v>-4.5130000000000008</v>
      </c>
      <c r="AT41" s="273">
        <v>10.23</v>
      </c>
      <c r="AU41" s="273">
        <f t="shared" si="33"/>
        <v>0</v>
      </c>
      <c r="AV41" s="300">
        <f t="shared" si="34"/>
        <v>-39.412999999999997</v>
      </c>
      <c r="AW41" s="306"/>
      <c r="AX41" s="307"/>
      <c r="AY41" s="301">
        <f>+AW41+AX41-AR41</f>
        <v>99.18</v>
      </c>
      <c r="AZ41" s="275"/>
      <c r="BA41" s="275"/>
      <c r="BD41" s="65" t="b">
        <f t="shared" si="19"/>
        <v>1</v>
      </c>
      <c r="BE41" s="374" t="s">
        <v>271</v>
      </c>
      <c r="BF41" s="373" t="s">
        <v>272</v>
      </c>
      <c r="BG41" s="381">
        <v>880.02</v>
      </c>
      <c r="BH41" s="381">
        <v>146.66999999999999</v>
      </c>
      <c r="BI41" s="381">
        <v>0</v>
      </c>
      <c r="BJ41" s="381">
        <f t="shared" si="20"/>
        <v>1026.69</v>
      </c>
      <c r="BK41" s="382">
        <v>-18.41</v>
      </c>
      <c r="BL41" s="381">
        <v>0</v>
      </c>
      <c r="BM41" s="381">
        <v>25.53</v>
      </c>
      <c r="BN41" s="381">
        <v>0</v>
      </c>
      <c r="BO41" s="381">
        <v>0</v>
      </c>
      <c r="BP41" s="381">
        <v>0</v>
      </c>
      <c r="BQ41" s="381">
        <v>0</v>
      </c>
      <c r="BR41" s="381">
        <v>45.13</v>
      </c>
      <c r="BS41" s="382">
        <v>-0.01</v>
      </c>
      <c r="BT41" s="381">
        <v>54.05</v>
      </c>
      <c r="BU41" s="381">
        <v>0</v>
      </c>
      <c r="BV41" s="381">
        <v>0</v>
      </c>
      <c r="BW41" s="381">
        <v>0</v>
      </c>
      <c r="BX41" s="381">
        <f t="shared" si="21"/>
        <v>106.28999999999999</v>
      </c>
      <c r="BY41" s="381">
        <f t="shared" si="22"/>
        <v>920.40000000000009</v>
      </c>
      <c r="BZ41" s="277"/>
      <c r="CA41" s="65" t="b">
        <f t="shared" si="23"/>
        <v>1</v>
      </c>
      <c r="CB41" s="373" t="s">
        <v>272</v>
      </c>
      <c r="CC41" s="390" t="s">
        <v>645</v>
      </c>
      <c r="CD41" s="391" t="s">
        <v>646</v>
      </c>
      <c r="CE41" s="391" t="s">
        <v>647</v>
      </c>
      <c r="CF41" s="391" t="s">
        <v>570</v>
      </c>
      <c r="CG41" s="275"/>
      <c r="CH41" s="195">
        <v>2714474562</v>
      </c>
    </row>
    <row r="42" spans="1:86" s="65" customFormat="1" ht="15.75">
      <c r="A42" s="181" t="s">
        <v>273</v>
      </c>
      <c r="B42" s="206" t="s">
        <v>274</v>
      </c>
      <c r="C42" s="182">
        <f>+FISCAL!F42</f>
        <v>1026.69</v>
      </c>
      <c r="D42" s="196">
        <v>0</v>
      </c>
      <c r="E42" s="196"/>
      <c r="F42" s="164"/>
      <c r="G42" s="197">
        <f t="shared" si="4"/>
        <v>1026.69</v>
      </c>
      <c r="H42" s="197">
        <f t="shared" si="5"/>
        <v>-45.13</v>
      </c>
      <c r="I42" s="197">
        <f t="shared" si="6"/>
        <v>20.533800000000003</v>
      </c>
      <c r="J42" s="197">
        <f t="shared" si="7"/>
        <v>77.001750000000001</v>
      </c>
      <c r="K42" s="197">
        <v>0</v>
      </c>
      <c r="L42" s="197">
        <f t="shared" si="8"/>
        <v>1079.09555</v>
      </c>
      <c r="M42" s="197">
        <f t="shared" si="9"/>
        <v>172.65528800000001</v>
      </c>
      <c r="N42" s="197">
        <f t="shared" si="10"/>
        <v>1251.7508379999999</v>
      </c>
      <c r="O42" s="164"/>
      <c r="P42" s="197">
        <f t="shared" si="11"/>
        <v>0</v>
      </c>
      <c r="Q42" s="197">
        <f t="shared" si="12"/>
        <v>0</v>
      </c>
      <c r="R42" s="197">
        <f t="shared" si="13"/>
        <v>0</v>
      </c>
      <c r="S42" s="65" t="b">
        <f t="shared" si="14"/>
        <v>1</v>
      </c>
      <c r="T42" s="275" t="s">
        <v>31</v>
      </c>
      <c r="U42" s="275" t="s">
        <v>274</v>
      </c>
      <c r="V42" s="275" t="s">
        <v>134</v>
      </c>
      <c r="W42" s="275" t="s">
        <v>87</v>
      </c>
      <c r="X42" s="275" t="s">
        <v>33</v>
      </c>
      <c r="Y42" s="305">
        <v>42304</v>
      </c>
      <c r="Z42" s="277"/>
      <c r="AA42" s="277"/>
      <c r="AB42" s="277"/>
      <c r="AC42" s="299">
        <v>45.13</v>
      </c>
      <c r="AD42" s="300">
        <f t="shared" si="28"/>
        <v>-45.13</v>
      </c>
      <c r="AE42" s="277"/>
      <c r="AF42" s="317"/>
      <c r="AG42" s="277">
        <v>33.049999999999997</v>
      </c>
      <c r="AH42" s="277">
        <v>0</v>
      </c>
      <c r="AI42" s="318"/>
      <c r="AJ42" s="318"/>
      <c r="AK42" s="277"/>
      <c r="AL42" s="273"/>
      <c r="AM42" s="273"/>
      <c r="AN42" s="275"/>
      <c r="AO42" s="275">
        <v>0</v>
      </c>
      <c r="AP42" s="300">
        <f t="shared" si="29"/>
        <v>-78.180000000000007</v>
      </c>
      <c r="AQ42" s="273">
        <f t="shared" si="30"/>
        <v>0</v>
      </c>
      <c r="AR42" s="300">
        <f t="shared" si="31"/>
        <v>-78.180000000000007</v>
      </c>
      <c r="AS42" s="273">
        <f t="shared" si="32"/>
        <v>-4.5130000000000008</v>
      </c>
      <c r="AT42" s="273">
        <v>10.23</v>
      </c>
      <c r="AU42" s="273">
        <f t="shared" si="33"/>
        <v>0</v>
      </c>
      <c r="AV42" s="300">
        <f t="shared" si="34"/>
        <v>-39.412999999999997</v>
      </c>
      <c r="AW42" s="301"/>
      <c r="AX42" s="301"/>
      <c r="AY42" s="301"/>
      <c r="AZ42" s="275"/>
      <c r="BA42" s="278"/>
      <c r="BD42" s="65" t="b">
        <f t="shared" si="19"/>
        <v>1</v>
      </c>
      <c r="BE42" s="374" t="s">
        <v>273</v>
      </c>
      <c r="BF42" s="373" t="s">
        <v>274</v>
      </c>
      <c r="BG42" s="381">
        <v>880.02</v>
      </c>
      <c r="BH42" s="381">
        <v>146.66999999999999</v>
      </c>
      <c r="BI42" s="381">
        <v>0</v>
      </c>
      <c r="BJ42" s="381">
        <f t="shared" si="20"/>
        <v>1026.69</v>
      </c>
      <c r="BK42" s="382">
        <v>-18.41</v>
      </c>
      <c r="BL42" s="381">
        <v>0</v>
      </c>
      <c r="BM42" s="381">
        <v>25.53</v>
      </c>
      <c r="BN42" s="381">
        <v>0</v>
      </c>
      <c r="BO42" s="381">
        <v>0</v>
      </c>
      <c r="BP42" s="381">
        <v>0</v>
      </c>
      <c r="BQ42" s="381">
        <v>0</v>
      </c>
      <c r="BR42" s="381">
        <v>45.13</v>
      </c>
      <c r="BS42" s="382">
        <v>-0.01</v>
      </c>
      <c r="BT42" s="381">
        <v>33.049999999999997</v>
      </c>
      <c r="BU42" s="381">
        <v>0</v>
      </c>
      <c r="BV42" s="381">
        <v>0</v>
      </c>
      <c r="BW42" s="381">
        <v>0</v>
      </c>
      <c r="BX42" s="381">
        <f t="shared" si="21"/>
        <v>85.289999999999992</v>
      </c>
      <c r="BY42" s="381">
        <f t="shared" si="22"/>
        <v>941.40000000000009</v>
      </c>
      <c r="CA42" s="65" t="b">
        <f t="shared" si="23"/>
        <v>1</v>
      </c>
      <c r="CB42" s="373" t="s">
        <v>274</v>
      </c>
      <c r="CC42" s="390" t="s">
        <v>648</v>
      </c>
      <c r="CD42" s="391" t="s">
        <v>649</v>
      </c>
      <c r="CE42" s="391" t="s">
        <v>649</v>
      </c>
      <c r="CF42" s="391" t="s">
        <v>650</v>
      </c>
      <c r="CG42" s="275"/>
      <c r="CH42" s="195">
        <v>419344494</v>
      </c>
    </row>
    <row r="43" spans="1:86" s="65" customFormat="1" ht="15.75">
      <c r="A43" s="181" t="s">
        <v>275</v>
      </c>
      <c r="B43" s="206" t="s">
        <v>276</v>
      </c>
      <c r="C43" s="182">
        <f>+FISCAL!F43</f>
        <v>1026.69</v>
      </c>
      <c r="D43" s="196">
        <v>0</v>
      </c>
      <c r="E43" s="196"/>
      <c r="F43" s="164"/>
      <c r="G43" s="197">
        <f t="shared" si="4"/>
        <v>1026.69</v>
      </c>
      <c r="H43" s="197">
        <f t="shared" si="5"/>
        <v>-45.13</v>
      </c>
      <c r="I43" s="197">
        <f t="shared" si="6"/>
        <v>20.533800000000003</v>
      </c>
      <c r="J43" s="197">
        <f t="shared" si="7"/>
        <v>77.001750000000001</v>
      </c>
      <c r="K43" s="197">
        <v>0</v>
      </c>
      <c r="L43" s="197">
        <f t="shared" si="8"/>
        <v>1079.09555</v>
      </c>
      <c r="M43" s="197">
        <f t="shared" si="9"/>
        <v>172.65528800000001</v>
      </c>
      <c r="N43" s="197">
        <f t="shared" si="10"/>
        <v>1251.7508379999999</v>
      </c>
      <c r="O43" s="164"/>
      <c r="P43" s="197">
        <f t="shared" si="11"/>
        <v>0</v>
      </c>
      <c r="Q43" s="197">
        <f t="shared" si="12"/>
        <v>0</v>
      </c>
      <c r="R43" s="197">
        <f t="shared" si="13"/>
        <v>0</v>
      </c>
      <c r="S43" s="65" t="b">
        <f t="shared" si="14"/>
        <v>1</v>
      </c>
      <c r="T43" s="275" t="s">
        <v>30</v>
      </c>
      <c r="U43" s="275" t="s">
        <v>276</v>
      </c>
      <c r="V43" s="275"/>
      <c r="W43" s="275"/>
      <c r="X43" s="275" t="s">
        <v>98</v>
      </c>
      <c r="Y43" s="305">
        <v>42576</v>
      </c>
      <c r="Z43" s="277"/>
      <c r="AA43" s="277"/>
      <c r="AB43" s="277"/>
      <c r="AC43" s="299">
        <v>45.13</v>
      </c>
      <c r="AD43" s="300">
        <f t="shared" si="28"/>
        <v>-45.13</v>
      </c>
      <c r="AE43" s="277"/>
      <c r="AF43" s="317"/>
      <c r="AG43" s="277"/>
      <c r="AH43" s="277">
        <v>0</v>
      </c>
      <c r="AI43" s="318"/>
      <c r="AJ43" s="318"/>
      <c r="AK43" s="277"/>
      <c r="AL43" s="273"/>
      <c r="AM43" s="273"/>
      <c r="AN43" s="275"/>
      <c r="AO43" s="275">
        <v>0</v>
      </c>
      <c r="AP43" s="300">
        <f t="shared" si="29"/>
        <v>-45.13</v>
      </c>
      <c r="AQ43" s="273">
        <f t="shared" si="30"/>
        <v>0</v>
      </c>
      <c r="AR43" s="300">
        <f t="shared" si="31"/>
        <v>-45.13</v>
      </c>
      <c r="AS43" s="273">
        <f t="shared" si="32"/>
        <v>-4.5130000000000008</v>
      </c>
      <c r="AT43" s="273">
        <v>11.23</v>
      </c>
      <c r="AU43" s="273">
        <f t="shared" si="33"/>
        <v>0</v>
      </c>
      <c r="AV43" s="300">
        <f t="shared" si="34"/>
        <v>-38.412999999999997</v>
      </c>
      <c r="AW43" s="303"/>
      <c r="AX43" s="303"/>
      <c r="AY43" s="303"/>
      <c r="AZ43" s="275">
        <v>2960710474</v>
      </c>
      <c r="BA43" s="278"/>
      <c r="BD43" s="65" t="b">
        <f t="shared" si="19"/>
        <v>1</v>
      </c>
      <c r="BE43" s="374" t="s">
        <v>275</v>
      </c>
      <c r="BF43" s="373" t="s">
        <v>276</v>
      </c>
      <c r="BG43" s="381">
        <v>880.02</v>
      </c>
      <c r="BH43" s="381">
        <v>146.66999999999999</v>
      </c>
      <c r="BI43" s="381">
        <v>0</v>
      </c>
      <c r="BJ43" s="381">
        <f t="shared" si="20"/>
        <v>1026.69</v>
      </c>
      <c r="BK43" s="382">
        <v>-18.41</v>
      </c>
      <c r="BL43" s="381">
        <v>0</v>
      </c>
      <c r="BM43" s="381">
        <v>25.48</v>
      </c>
      <c r="BN43" s="381">
        <v>0</v>
      </c>
      <c r="BO43" s="381">
        <v>0</v>
      </c>
      <c r="BP43" s="381">
        <v>0</v>
      </c>
      <c r="BQ43" s="381">
        <v>0</v>
      </c>
      <c r="BR43" s="381">
        <v>45.13</v>
      </c>
      <c r="BS43" s="382">
        <v>-0.11</v>
      </c>
      <c r="BT43" s="381">
        <v>0</v>
      </c>
      <c r="BU43" s="381">
        <v>0</v>
      </c>
      <c r="BV43" s="381">
        <v>0</v>
      </c>
      <c r="BW43" s="381">
        <v>0</v>
      </c>
      <c r="BX43" s="381">
        <f t="shared" si="21"/>
        <v>52.09</v>
      </c>
      <c r="BY43" s="381">
        <f t="shared" si="22"/>
        <v>974.6</v>
      </c>
      <c r="CA43" s="65" t="b">
        <f t="shared" si="23"/>
        <v>1</v>
      </c>
      <c r="CB43" s="373" t="s">
        <v>276</v>
      </c>
      <c r="CC43" s="390" t="s">
        <v>651</v>
      </c>
      <c r="CD43" s="391" t="s">
        <v>652</v>
      </c>
      <c r="CE43" s="391" t="s">
        <v>653</v>
      </c>
      <c r="CF43" s="391" t="s">
        <v>570</v>
      </c>
      <c r="CG43" s="275">
        <v>2960710474</v>
      </c>
      <c r="CH43" s="195">
        <v>0</v>
      </c>
    </row>
    <row r="44" spans="1:86" s="65" customFormat="1" ht="15.75">
      <c r="A44" s="181" t="s">
        <v>279</v>
      </c>
      <c r="B44" s="206" t="s">
        <v>280</v>
      </c>
      <c r="C44" s="182">
        <f>+FISCAL!F44</f>
        <v>1516.69</v>
      </c>
      <c r="D44" s="196">
        <v>0</v>
      </c>
      <c r="E44" s="196"/>
      <c r="F44" s="164"/>
      <c r="G44" s="197">
        <f t="shared" si="4"/>
        <v>1516.69</v>
      </c>
      <c r="H44" s="197">
        <f t="shared" si="5"/>
        <v>-45.13</v>
      </c>
      <c r="I44" s="197">
        <f t="shared" si="6"/>
        <v>30.3338</v>
      </c>
      <c r="J44" s="197">
        <f t="shared" si="7"/>
        <v>113.75175</v>
      </c>
      <c r="K44" s="197">
        <v>0</v>
      </c>
      <c r="L44" s="197">
        <f t="shared" si="8"/>
        <v>1615.64555</v>
      </c>
      <c r="M44" s="197">
        <f t="shared" si="9"/>
        <v>258.503288</v>
      </c>
      <c r="N44" s="197">
        <f t="shared" si="10"/>
        <v>1874.1488380000001</v>
      </c>
      <c r="O44" s="164"/>
      <c r="P44" s="197">
        <f t="shared" si="11"/>
        <v>0</v>
      </c>
      <c r="Q44" s="197">
        <f t="shared" si="12"/>
        <v>0</v>
      </c>
      <c r="R44" s="197">
        <f t="shared" si="13"/>
        <v>0</v>
      </c>
      <c r="S44" s="65" t="b">
        <f t="shared" si="14"/>
        <v>1</v>
      </c>
      <c r="T44" s="275" t="s">
        <v>46</v>
      </c>
      <c r="U44" s="275" t="s">
        <v>280</v>
      </c>
      <c r="V44" s="275"/>
      <c r="W44" s="275"/>
      <c r="X44" s="275" t="s">
        <v>97</v>
      </c>
      <c r="Y44" s="305">
        <v>42413</v>
      </c>
      <c r="Z44" s="325"/>
      <c r="AA44" s="277"/>
      <c r="AB44" s="277"/>
      <c r="AC44" s="299">
        <v>45.13</v>
      </c>
      <c r="AD44" s="300">
        <f t="shared" si="28"/>
        <v>-45.13</v>
      </c>
      <c r="AE44" s="277"/>
      <c r="AF44" s="317"/>
      <c r="AG44" s="277"/>
      <c r="AH44" s="277">
        <v>0</v>
      </c>
      <c r="AI44" s="318"/>
      <c r="AJ44" s="318"/>
      <c r="AK44" s="277"/>
      <c r="AL44" s="273"/>
      <c r="AM44" s="273"/>
      <c r="AN44" s="275"/>
      <c r="AO44" s="275">
        <v>0</v>
      </c>
      <c r="AP44" s="300">
        <f t="shared" si="29"/>
        <v>-45.13</v>
      </c>
      <c r="AQ44" s="273">
        <f t="shared" si="30"/>
        <v>0</v>
      </c>
      <c r="AR44" s="300">
        <f t="shared" si="31"/>
        <v>-45.13</v>
      </c>
      <c r="AS44" s="273">
        <f t="shared" si="32"/>
        <v>-4.5130000000000008</v>
      </c>
      <c r="AT44" s="273">
        <v>10.23</v>
      </c>
      <c r="AU44" s="273">
        <f t="shared" si="33"/>
        <v>0</v>
      </c>
      <c r="AV44" s="300">
        <f t="shared" si="34"/>
        <v>-39.412999999999997</v>
      </c>
      <c r="AW44" s="306"/>
      <c r="AX44" s="307"/>
      <c r="AY44" s="301">
        <f t="shared" ref="AY44:AY47" si="36">+AW44+AX44-AR44</f>
        <v>45.13</v>
      </c>
      <c r="AZ44" s="275"/>
      <c r="BA44" s="275"/>
      <c r="BD44" s="65" t="b">
        <f t="shared" si="19"/>
        <v>1</v>
      </c>
      <c r="BE44" s="374" t="s">
        <v>279</v>
      </c>
      <c r="BF44" s="373" t="s">
        <v>280</v>
      </c>
      <c r="BG44" s="381">
        <v>1300.02</v>
      </c>
      <c r="BH44" s="381">
        <v>216.67</v>
      </c>
      <c r="BI44" s="381">
        <v>0</v>
      </c>
      <c r="BJ44" s="381">
        <f t="shared" si="20"/>
        <v>1516.69</v>
      </c>
      <c r="BK44" s="381">
        <v>0</v>
      </c>
      <c r="BL44" s="381">
        <v>58.08</v>
      </c>
      <c r="BM44" s="381">
        <v>37.85</v>
      </c>
      <c r="BN44" s="381">
        <v>0</v>
      </c>
      <c r="BO44" s="381">
        <v>0</v>
      </c>
      <c r="BP44" s="381">
        <v>0</v>
      </c>
      <c r="BQ44" s="381">
        <v>0</v>
      </c>
      <c r="BR44" s="381">
        <v>45.13</v>
      </c>
      <c r="BS44" s="381">
        <v>0.03</v>
      </c>
      <c r="BT44" s="381">
        <v>0</v>
      </c>
      <c r="BU44" s="381">
        <v>0</v>
      </c>
      <c r="BV44" s="381">
        <v>0</v>
      </c>
      <c r="BW44" s="381">
        <v>0</v>
      </c>
      <c r="BX44" s="381">
        <f t="shared" si="21"/>
        <v>141.09</v>
      </c>
      <c r="BY44" s="381">
        <f t="shared" si="22"/>
        <v>1375.6000000000001</v>
      </c>
      <c r="CA44" s="65" t="b">
        <f t="shared" si="23"/>
        <v>1</v>
      </c>
      <c r="CB44" s="373" t="s">
        <v>280</v>
      </c>
      <c r="CC44" s="390" t="s">
        <v>654</v>
      </c>
      <c r="CD44" s="391" t="s">
        <v>655</v>
      </c>
      <c r="CE44" s="391" t="s">
        <v>656</v>
      </c>
      <c r="CF44" s="391" t="s">
        <v>570</v>
      </c>
      <c r="CG44" s="275"/>
      <c r="CH44" s="195">
        <v>2959119167</v>
      </c>
    </row>
    <row r="45" spans="1:86" s="65" customFormat="1" ht="15.75">
      <c r="A45" s="181" t="s">
        <v>281</v>
      </c>
      <c r="B45" s="206" t="s">
        <v>282</v>
      </c>
      <c r="C45" s="182">
        <f>+FISCAL!F45</f>
        <v>11257.25</v>
      </c>
      <c r="D45" s="196">
        <v>0</v>
      </c>
      <c r="E45" s="196"/>
      <c r="F45" s="164"/>
      <c r="G45" s="197">
        <f t="shared" si="4"/>
        <v>11257.25</v>
      </c>
      <c r="H45" s="197">
        <f t="shared" si="5"/>
        <v>-45.13</v>
      </c>
      <c r="I45" s="197">
        <f t="shared" si="6"/>
        <v>225.14500000000001</v>
      </c>
      <c r="J45" s="197">
        <f t="shared" si="7"/>
        <v>844.29374999999993</v>
      </c>
      <c r="K45" s="197">
        <v>0</v>
      </c>
      <c r="L45" s="197">
        <f t="shared" si="8"/>
        <v>12281.558750000002</v>
      </c>
      <c r="M45" s="197">
        <f t="shared" si="9"/>
        <v>1965.0494000000003</v>
      </c>
      <c r="N45" s="197">
        <f t="shared" si="10"/>
        <v>14246.608150000002</v>
      </c>
      <c r="O45" s="164"/>
      <c r="P45" s="197">
        <f t="shared" si="11"/>
        <v>0</v>
      </c>
      <c r="Q45" s="197">
        <f t="shared" si="12"/>
        <v>0</v>
      </c>
      <c r="R45" s="197">
        <f t="shared" si="13"/>
        <v>0</v>
      </c>
      <c r="S45" s="65" t="b">
        <f t="shared" si="14"/>
        <v>1</v>
      </c>
      <c r="T45" s="275" t="s">
        <v>31</v>
      </c>
      <c r="U45" s="275" t="s">
        <v>282</v>
      </c>
      <c r="V45" s="275" t="s">
        <v>134</v>
      </c>
      <c r="W45" s="275" t="s">
        <v>88</v>
      </c>
      <c r="X45" s="275" t="s">
        <v>33</v>
      </c>
      <c r="Y45" s="305">
        <v>41622</v>
      </c>
      <c r="Z45" s="277">
        <v>10230.56</v>
      </c>
      <c r="AA45" s="277"/>
      <c r="AB45" s="277"/>
      <c r="AC45" s="299">
        <v>45.13</v>
      </c>
      <c r="AD45" s="300">
        <f t="shared" si="28"/>
        <v>10185.43</v>
      </c>
      <c r="AE45" s="277"/>
      <c r="AF45" s="317"/>
      <c r="AG45" s="277">
        <v>33.049999999999997</v>
      </c>
      <c r="AH45" s="277">
        <v>0</v>
      </c>
      <c r="AI45" s="318"/>
      <c r="AJ45" s="318"/>
      <c r="AK45" s="277"/>
      <c r="AL45" s="273"/>
      <c r="AM45" s="273"/>
      <c r="AN45" s="275"/>
      <c r="AO45" s="275">
        <v>0</v>
      </c>
      <c r="AP45" s="300">
        <f t="shared" si="29"/>
        <v>10152.380000000001</v>
      </c>
      <c r="AQ45" s="273">
        <f t="shared" si="30"/>
        <v>1018.5430000000001</v>
      </c>
      <c r="AR45" s="300">
        <f t="shared" si="31"/>
        <v>9133.8370000000014</v>
      </c>
      <c r="AS45" s="273">
        <f t="shared" si="32"/>
        <v>0</v>
      </c>
      <c r="AT45" s="273">
        <v>10.23</v>
      </c>
      <c r="AU45" s="273">
        <f t="shared" si="33"/>
        <v>0</v>
      </c>
      <c r="AV45" s="300">
        <f t="shared" si="34"/>
        <v>10195.66</v>
      </c>
      <c r="AW45" s="306"/>
      <c r="AX45" s="306"/>
      <c r="AY45" s="301">
        <f t="shared" si="36"/>
        <v>-9133.8370000000014</v>
      </c>
      <c r="AZ45" s="275"/>
      <c r="BA45" s="275"/>
      <c r="BD45" s="65" t="b">
        <f t="shared" si="19"/>
        <v>1</v>
      </c>
      <c r="BE45" s="374" t="s">
        <v>281</v>
      </c>
      <c r="BF45" s="373" t="s">
        <v>282</v>
      </c>
      <c r="BG45" s="381">
        <v>880.02</v>
      </c>
      <c r="BH45" s="381">
        <v>146.66999999999999</v>
      </c>
      <c r="BI45" s="381">
        <v>10230.56</v>
      </c>
      <c r="BJ45" s="381">
        <f t="shared" si="20"/>
        <v>11257.25</v>
      </c>
      <c r="BK45" s="381">
        <v>0</v>
      </c>
      <c r="BL45" s="381">
        <v>2530.0100000000002</v>
      </c>
      <c r="BM45" s="381">
        <v>25.54</v>
      </c>
      <c r="BN45" s="381">
        <v>0</v>
      </c>
      <c r="BO45" s="381">
        <v>0</v>
      </c>
      <c r="BP45" s="381">
        <v>0</v>
      </c>
      <c r="BQ45" s="381">
        <v>0</v>
      </c>
      <c r="BR45" s="381">
        <v>45.13</v>
      </c>
      <c r="BS45" s="381">
        <v>0.12</v>
      </c>
      <c r="BT45" s="381">
        <v>33.049999999999997</v>
      </c>
      <c r="BU45" s="381">
        <v>0</v>
      </c>
      <c r="BV45" s="381">
        <v>0</v>
      </c>
      <c r="BW45" s="381">
        <v>0</v>
      </c>
      <c r="BX45" s="381">
        <f t="shared" si="21"/>
        <v>2633.8500000000004</v>
      </c>
      <c r="BY45" s="381">
        <f t="shared" si="22"/>
        <v>8623.4</v>
      </c>
      <c r="CA45" s="65" t="b">
        <f t="shared" si="23"/>
        <v>1</v>
      </c>
      <c r="CB45" s="373" t="s">
        <v>282</v>
      </c>
      <c r="CC45" s="390" t="s">
        <v>657</v>
      </c>
      <c r="CD45" s="391" t="s">
        <v>658</v>
      </c>
      <c r="CE45" s="391" t="s">
        <v>659</v>
      </c>
      <c r="CF45" s="391" t="s">
        <v>570</v>
      </c>
      <c r="CG45" s="275"/>
      <c r="CH45" s="195">
        <v>2758594368</v>
      </c>
    </row>
    <row r="46" spans="1:86" s="65" customFormat="1" ht="15.75">
      <c r="A46" s="181" t="s">
        <v>283</v>
      </c>
      <c r="B46" s="206" t="s">
        <v>284</v>
      </c>
      <c r="C46" s="182">
        <f>+FISCAL!F46</f>
        <v>22032.52</v>
      </c>
      <c r="D46" s="196">
        <v>0</v>
      </c>
      <c r="E46" s="196"/>
      <c r="F46" s="164"/>
      <c r="G46" s="197">
        <f t="shared" si="4"/>
        <v>22032.52</v>
      </c>
      <c r="H46" s="197">
        <f t="shared" si="5"/>
        <v>-45.13</v>
      </c>
      <c r="I46" s="197">
        <f t="shared" si="6"/>
        <v>440.65039999999999</v>
      </c>
      <c r="J46" s="197">
        <f t="shared" si="7"/>
        <v>1652.4390000000001</v>
      </c>
      <c r="K46" s="197">
        <v>0</v>
      </c>
      <c r="L46" s="197">
        <f t="shared" si="8"/>
        <v>24080.479399999997</v>
      </c>
      <c r="M46" s="197">
        <f t="shared" si="9"/>
        <v>3852.8767039999993</v>
      </c>
      <c r="N46" s="197">
        <f t="shared" si="10"/>
        <v>27933.356103999995</v>
      </c>
      <c r="O46" s="164"/>
      <c r="P46" s="197">
        <f t="shared" si="11"/>
        <v>0</v>
      </c>
      <c r="Q46" s="197">
        <f t="shared" si="12"/>
        <v>0</v>
      </c>
      <c r="R46" s="197">
        <f t="shared" si="13"/>
        <v>0</v>
      </c>
      <c r="S46" s="65" t="b">
        <f t="shared" si="14"/>
        <v>1</v>
      </c>
      <c r="T46" s="275" t="s">
        <v>31</v>
      </c>
      <c r="U46" s="275" t="s">
        <v>284</v>
      </c>
      <c r="V46" s="275" t="s">
        <v>131</v>
      </c>
      <c r="W46" s="275">
        <v>30</v>
      </c>
      <c r="X46" s="275" t="s">
        <v>33</v>
      </c>
      <c r="Y46" s="305">
        <v>37834</v>
      </c>
      <c r="Z46" s="277">
        <v>21005.83</v>
      </c>
      <c r="AA46" s="277"/>
      <c r="AB46" s="277"/>
      <c r="AC46" s="299">
        <v>45.13</v>
      </c>
      <c r="AD46" s="300">
        <f t="shared" si="28"/>
        <v>20960.7</v>
      </c>
      <c r="AE46" s="277"/>
      <c r="AF46" s="317"/>
      <c r="AG46" s="277">
        <v>33.049999999999997</v>
      </c>
      <c r="AH46" s="277">
        <v>0</v>
      </c>
      <c r="AI46" s="318"/>
      <c r="AJ46" s="318"/>
      <c r="AK46" s="277"/>
      <c r="AL46" s="273"/>
      <c r="AM46" s="273"/>
      <c r="AN46" s="275"/>
      <c r="AO46" s="275">
        <v>0</v>
      </c>
      <c r="AP46" s="300">
        <f t="shared" si="29"/>
        <v>20927.650000000001</v>
      </c>
      <c r="AQ46" s="273">
        <f t="shared" si="30"/>
        <v>2096.0700000000002</v>
      </c>
      <c r="AR46" s="300">
        <f t="shared" si="31"/>
        <v>18831.580000000002</v>
      </c>
      <c r="AS46" s="273">
        <f t="shared" si="32"/>
        <v>0</v>
      </c>
      <c r="AT46" s="273">
        <v>10.23</v>
      </c>
      <c r="AU46" s="273">
        <f t="shared" si="33"/>
        <v>0</v>
      </c>
      <c r="AV46" s="300">
        <f t="shared" si="34"/>
        <v>20970.93</v>
      </c>
      <c r="AW46" s="306"/>
      <c r="AX46" s="307"/>
      <c r="AY46" s="301">
        <f t="shared" si="36"/>
        <v>-18831.580000000002</v>
      </c>
      <c r="AZ46" s="275"/>
      <c r="BA46" s="278"/>
      <c r="BD46" s="65" t="b">
        <f t="shared" si="19"/>
        <v>1</v>
      </c>
      <c r="BE46" s="374" t="s">
        <v>283</v>
      </c>
      <c r="BF46" s="373" t="s">
        <v>284</v>
      </c>
      <c r="BG46" s="381">
        <v>880.02</v>
      </c>
      <c r="BH46" s="381">
        <v>146.66999999999999</v>
      </c>
      <c r="BI46" s="381">
        <v>21005.83</v>
      </c>
      <c r="BJ46" s="381">
        <f t="shared" si="20"/>
        <v>22032.52</v>
      </c>
      <c r="BK46" s="381">
        <v>0</v>
      </c>
      <c r="BL46" s="381">
        <v>5972.29</v>
      </c>
      <c r="BM46" s="381">
        <v>25.65</v>
      </c>
      <c r="BN46" s="381">
        <v>0</v>
      </c>
      <c r="BO46" s="381">
        <v>0</v>
      </c>
      <c r="BP46" s="381">
        <v>0</v>
      </c>
      <c r="BQ46" s="381">
        <v>0</v>
      </c>
      <c r="BR46" s="381">
        <v>45.13</v>
      </c>
      <c r="BS46" s="381">
        <v>0</v>
      </c>
      <c r="BT46" s="381">
        <v>33.049999999999997</v>
      </c>
      <c r="BU46" s="381">
        <v>0</v>
      </c>
      <c r="BV46" s="381">
        <v>0</v>
      </c>
      <c r="BW46" s="381">
        <v>0</v>
      </c>
      <c r="BX46" s="381">
        <f t="shared" si="21"/>
        <v>6076.12</v>
      </c>
      <c r="BY46" s="381">
        <f t="shared" si="22"/>
        <v>15956.400000000001</v>
      </c>
      <c r="CA46" s="65" t="b">
        <f t="shared" si="23"/>
        <v>1</v>
      </c>
      <c r="CB46" s="373" t="s">
        <v>284</v>
      </c>
      <c r="CC46" s="390" t="s">
        <v>660</v>
      </c>
      <c r="CD46" s="391" t="s">
        <v>661</v>
      </c>
      <c r="CE46" s="391" t="s">
        <v>662</v>
      </c>
      <c r="CF46" s="391" t="s">
        <v>570</v>
      </c>
      <c r="CG46" s="275"/>
      <c r="CH46" s="195">
        <v>2650346748</v>
      </c>
    </row>
    <row r="47" spans="1:86" s="65" customFormat="1" ht="15.75">
      <c r="A47" s="181" t="s">
        <v>285</v>
      </c>
      <c r="B47" s="206" t="s">
        <v>286</v>
      </c>
      <c r="C47" s="182">
        <f>+FISCAL!F47</f>
        <v>11133.95</v>
      </c>
      <c r="D47" s="196">
        <v>0</v>
      </c>
      <c r="E47" s="196"/>
      <c r="F47" s="164"/>
      <c r="G47" s="197">
        <f t="shared" si="4"/>
        <v>11133.95</v>
      </c>
      <c r="H47" s="197">
        <f t="shared" si="5"/>
        <v>-45.13</v>
      </c>
      <c r="I47" s="197">
        <f t="shared" si="6"/>
        <v>222.67900000000003</v>
      </c>
      <c r="J47" s="197">
        <f t="shared" si="7"/>
        <v>835.04624999999999</v>
      </c>
      <c r="K47" s="197">
        <v>0</v>
      </c>
      <c r="L47" s="197">
        <f t="shared" si="8"/>
        <v>12146.545250000001</v>
      </c>
      <c r="M47" s="197">
        <f t="shared" si="9"/>
        <v>1943.4472400000002</v>
      </c>
      <c r="N47" s="197">
        <f t="shared" si="10"/>
        <v>14089.992490000001</v>
      </c>
      <c r="O47" s="164"/>
      <c r="P47" s="197">
        <f t="shared" si="11"/>
        <v>0</v>
      </c>
      <c r="Q47" s="197">
        <f t="shared" si="12"/>
        <v>0</v>
      </c>
      <c r="R47" s="197">
        <f t="shared" si="13"/>
        <v>0</v>
      </c>
      <c r="S47" s="65" t="b">
        <f t="shared" si="14"/>
        <v>1</v>
      </c>
      <c r="T47" s="275" t="s">
        <v>31</v>
      </c>
      <c r="U47" s="275" t="s">
        <v>286</v>
      </c>
      <c r="V47" s="275" t="s">
        <v>130</v>
      </c>
      <c r="W47" s="275" t="s">
        <v>90</v>
      </c>
      <c r="X47" s="275" t="s">
        <v>33</v>
      </c>
      <c r="Y47" s="305">
        <v>42394</v>
      </c>
      <c r="Z47" s="277">
        <v>10107.26</v>
      </c>
      <c r="AA47" s="277"/>
      <c r="AB47" s="277"/>
      <c r="AC47" s="299">
        <v>45.13</v>
      </c>
      <c r="AD47" s="300">
        <f t="shared" si="28"/>
        <v>10062.130000000001</v>
      </c>
      <c r="AE47" s="277">
        <v>275</v>
      </c>
      <c r="AF47" s="317"/>
      <c r="AG47" s="277">
        <v>33.049999999999997</v>
      </c>
      <c r="AH47" s="277">
        <v>0</v>
      </c>
      <c r="AI47" s="318"/>
      <c r="AJ47" s="318"/>
      <c r="AK47" s="277"/>
      <c r="AL47" s="273"/>
      <c r="AM47" s="273"/>
      <c r="AN47" s="302"/>
      <c r="AO47" s="302">
        <v>938.5</v>
      </c>
      <c r="AP47" s="300">
        <f t="shared" si="29"/>
        <v>8815.5800000000017</v>
      </c>
      <c r="AQ47" s="273">
        <f t="shared" si="30"/>
        <v>1006.2130000000002</v>
      </c>
      <c r="AR47" s="300">
        <f t="shared" si="31"/>
        <v>7809.367000000002</v>
      </c>
      <c r="AS47" s="273">
        <f t="shared" si="32"/>
        <v>0</v>
      </c>
      <c r="AT47" s="273">
        <v>10.23</v>
      </c>
      <c r="AU47" s="273">
        <f t="shared" si="33"/>
        <v>0</v>
      </c>
      <c r="AV47" s="300">
        <f t="shared" si="34"/>
        <v>10072.36</v>
      </c>
      <c r="AW47" s="306"/>
      <c r="AX47" s="307"/>
      <c r="AY47" s="301">
        <f t="shared" si="36"/>
        <v>-7809.367000000002</v>
      </c>
      <c r="AZ47" s="275"/>
      <c r="BA47" s="278" t="s">
        <v>190</v>
      </c>
      <c r="BD47" s="65" t="b">
        <f t="shared" si="19"/>
        <v>1</v>
      </c>
      <c r="BE47" s="374" t="s">
        <v>285</v>
      </c>
      <c r="BF47" s="373" t="s">
        <v>286</v>
      </c>
      <c r="BG47" s="381">
        <v>880.02</v>
      </c>
      <c r="BH47" s="381">
        <v>146.66999999999999</v>
      </c>
      <c r="BI47" s="381">
        <v>10107.26</v>
      </c>
      <c r="BJ47" s="381">
        <f t="shared" si="20"/>
        <v>11133.95</v>
      </c>
      <c r="BK47" s="381">
        <v>0</v>
      </c>
      <c r="BL47" s="381">
        <v>2493.02</v>
      </c>
      <c r="BM47" s="381">
        <v>25.48</v>
      </c>
      <c r="BN47" s="381">
        <v>0</v>
      </c>
      <c r="BO47" s="381">
        <v>0</v>
      </c>
      <c r="BP47" s="381">
        <v>938.5</v>
      </c>
      <c r="BQ47" s="381">
        <v>0</v>
      </c>
      <c r="BR47" s="381">
        <v>45.13</v>
      </c>
      <c r="BS47" s="382">
        <v>-0.03</v>
      </c>
      <c r="BT47" s="381">
        <v>33.049999999999997</v>
      </c>
      <c r="BU47" s="381">
        <v>0</v>
      </c>
      <c r="BV47" s="381">
        <v>0</v>
      </c>
      <c r="BW47" s="381">
        <v>275</v>
      </c>
      <c r="BX47" s="381">
        <f t="shared" si="21"/>
        <v>3810.15</v>
      </c>
      <c r="BY47" s="381">
        <f t="shared" si="22"/>
        <v>7323.8000000000011</v>
      </c>
      <c r="CA47" s="65" t="b">
        <f t="shared" si="23"/>
        <v>1</v>
      </c>
      <c r="CB47" s="373" t="s">
        <v>286</v>
      </c>
      <c r="CC47" s="390" t="s">
        <v>663</v>
      </c>
      <c r="CD47" s="391" t="s">
        <v>664</v>
      </c>
      <c r="CE47" s="391" t="s">
        <v>665</v>
      </c>
      <c r="CF47" s="391" t="s">
        <v>570</v>
      </c>
      <c r="CG47" s="275"/>
      <c r="CH47" s="195">
        <v>2967093632</v>
      </c>
    </row>
    <row r="48" spans="1:86" s="65" customFormat="1" ht="15.75">
      <c r="A48" s="181" t="s">
        <v>287</v>
      </c>
      <c r="B48" s="206" t="s">
        <v>288</v>
      </c>
      <c r="C48" s="182">
        <f>+FISCAL!F48</f>
        <v>1026.69</v>
      </c>
      <c r="D48" s="196">
        <v>0</v>
      </c>
      <c r="E48" s="196"/>
      <c r="F48" s="164"/>
      <c r="G48" s="197">
        <f t="shared" si="4"/>
        <v>1026.69</v>
      </c>
      <c r="H48" s="197">
        <f t="shared" si="5"/>
        <v>-45.13</v>
      </c>
      <c r="I48" s="197">
        <f t="shared" si="6"/>
        <v>20.533800000000003</v>
      </c>
      <c r="J48" s="197">
        <f t="shared" si="7"/>
        <v>77.001750000000001</v>
      </c>
      <c r="K48" s="197">
        <v>0</v>
      </c>
      <c r="L48" s="197">
        <f t="shared" si="8"/>
        <v>1079.09555</v>
      </c>
      <c r="M48" s="197">
        <f t="shared" si="9"/>
        <v>172.65528800000001</v>
      </c>
      <c r="N48" s="197">
        <f t="shared" si="10"/>
        <v>1251.7508379999999</v>
      </c>
      <c r="O48" s="164"/>
      <c r="P48" s="197">
        <f t="shared" si="11"/>
        <v>0</v>
      </c>
      <c r="Q48" s="197">
        <f t="shared" si="12"/>
        <v>0</v>
      </c>
      <c r="R48" s="197">
        <f t="shared" si="13"/>
        <v>0</v>
      </c>
      <c r="S48" s="65" t="b">
        <f t="shared" si="14"/>
        <v>1</v>
      </c>
      <c r="T48" s="275" t="s">
        <v>31</v>
      </c>
      <c r="U48" s="275" t="s">
        <v>288</v>
      </c>
      <c r="V48" s="275"/>
      <c r="W48" s="275"/>
      <c r="X48" s="275" t="s">
        <v>33</v>
      </c>
      <c r="Y48" s="305">
        <v>42342</v>
      </c>
      <c r="Z48" s="277"/>
      <c r="AA48" s="277"/>
      <c r="AB48" s="277"/>
      <c r="AC48" s="299">
        <v>45.13</v>
      </c>
      <c r="AD48" s="300">
        <f t="shared" si="28"/>
        <v>-45.13</v>
      </c>
      <c r="AE48" s="277">
        <v>200</v>
      </c>
      <c r="AF48" s="317"/>
      <c r="AG48" s="277">
        <v>26.44</v>
      </c>
      <c r="AH48" s="277">
        <v>0</v>
      </c>
      <c r="AI48" s="318"/>
      <c r="AJ48" s="318"/>
      <c r="AK48" s="277"/>
      <c r="AL48" s="273">
        <v>257.3</v>
      </c>
      <c r="AM48" s="273"/>
      <c r="AN48" s="302"/>
      <c r="AO48" s="302"/>
      <c r="AP48" s="300">
        <f t="shared" ref="AP48:AP50" si="37">+AD48-SUM(AE48:AO48)</f>
        <v>-528.87</v>
      </c>
      <c r="AQ48" s="273">
        <f t="shared" si="30"/>
        <v>0</v>
      </c>
      <c r="AR48" s="300">
        <f t="shared" si="31"/>
        <v>-528.87</v>
      </c>
      <c r="AS48" s="273"/>
      <c r="AT48" s="273"/>
      <c r="AU48" s="273"/>
      <c r="AV48" s="300"/>
      <c r="AW48" s="306"/>
      <c r="AX48" s="307"/>
      <c r="AY48" s="301"/>
      <c r="AZ48" s="275"/>
      <c r="BA48" s="278" t="s">
        <v>190</v>
      </c>
      <c r="BD48" s="65" t="b">
        <f t="shared" si="19"/>
        <v>1</v>
      </c>
      <c r="BE48" s="374" t="s">
        <v>287</v>
      </c>
      <c r="BF48" s="373" t="s">
        <v>288</v>
      </c>
      <c r="BG48" s="381">
        <v>880.02</v>
      </c>
      <c r="BH48" s="381">
        <v>146.66999999999999</v>
      </c>
      <c r="BI48" s="381">
        <v>0</v>
      </c>
      <c r="BJ48" s="381">
        <f t="shared" si="20"/>
        <v>1026.69</v>
      </c>
      <c r="BK48" s="382">
        <v>-18.41</v>
      </c>
      <c r="BL48" s="381">
        <v>0</v>
      </c>
      <c r="BM48" s="381">
        <v>25.48</v>
      </c>
      <c r="BN48" s="381">
        <v>0</v>
      </c>
      <c r="BO48" s="381">
        <v>0</v>
      </c>
      <c r="BP48" s="381">
        <v>0</v>
      </c>
      <c r="BQ48" s="381">
        <v>257.3</v>
      </c>
      <c r="BR48" s="381">
        <v>45.13</v>
      </c>
      <c r="BS48" s="382">
        <v>-0.05</v>
      </c>
      <c r="BT48" s="381">
        <v>26.44</v>
      </c>
      <c r="BU48" s="381">
        <v>0</v>
      </c>
      <c r="BV48" s="381">
        <v>0</v>
      </c>
      <c r="BW48" s="381">
        <v>200</v>
      </c>
      <c r="BX48" s="381">
        <f t="shared" si="21"/>
        <v>535.89</v>
      </c>
      <c r="BY48" s="381">
        <f t="shared" si="22"/>
        <v>490.80000000000007</v>
      </c>
      <c r="CA48" s="65" t="b">
        <f t="shared" si="23"/>
        <v>1</v>
      </c>
      <c r="CB48" s="373" t="s">
        <v>288</v>
      </c>
      <c r="CC48" s="390" t="s">
        <v>666</v>
      </c>
      <c r="CD48" s="391" t="s">
        <v>667</v>
      </c>
      <c r="CE48" s="391" t="s">
        <v>668</v>
      </c>
      <c r="CF48" s="391" t="s">
        <v>570</v>
      </c>
      <c r="CG48" s="275"/>
      <c r="CH48" s="195">
        <v>2918873607</v>
      </c>
    </row>
    <row r="49" spans="1:86" s="65" customFormat="1" ht="15.75">
      <c r="A49" s="181" t="s">
        <v>289</v>
      </c>
      <c r="B49" s="206" t="s">
        <v>290</v>
      </c>
      <c r="C49" s="182">
        <f>+FISCAL!F49</f>
        <v>1026.69</v>
      </c>
      <c r="D49" s="196">
        <v>0</v>
      </c>
      <c r="E49" s="196"/>
      <c r="F49" s="164"/>
      <c r="G49" s="197">
        <f t="shared" si="4"/>
        <v>1026.69</v>
      </c>
      <c r="H49" s="197">
        <f t="shared" si="5"/>
        <v>-45.13</v>
      </c>
      <c r="I49" s="197">
        <f t="shared" si="6"/>
        <v>20.533800000000003</v>
      </c>
      <c r="J49" s="197">
        <f t="shared" si="7"/>
        <v>77.001750000000001</v>
      </c>
      <c r="K49" s="197">
        <v>0</v>
      </c>
      <c r="L49" s="197">
        <f t="shared" si="8"/>
        <v>1079.09555</v>
      </c>
      <c r="M49" s="197">
        <f t="shared" si="9"/>
        <v>172.65528800000001</v>
      </c>
      <c r="N49" s="197">
        <f t="shared" si="10"/>
        <v>1251.7508379999999</v>
      </c>
      <c r="O49" s="164"/>
      <c r="P49" s="197">
        <f t="shared" si="11"/>
        <v>0</v>
      </c>
      <c r="Q49" s="197">
        <f t="shared" si="12"/>
        <v>0</v>
      </c>
      <c r="R49" s="197">
        <f t="shared" si="13"/>
        <v>0</v>
      </c>
      <c r="S49" s="65" t="b">
        <f t="shared" si="14"/>
        <v>1</v>
      </c>
      <c r="T49" s="275" t="s">
        <v>31</v>
      </c>
      <c r="U49" s="275" t="s">
        <v>290</v>
      </c>
      <c r="V49" s="275"/>
      <c r="W49" s="275"/>
      <c r="X49" s="275" t="s">
        <v>33</v>
      </c>
      <c r="Y49" s="305">
        <v>42648</v>
      </c>
      <c r="Z49" s="277"/>
      <c r="AA49" s="277"/>
      <c r="AB49" s="277"/>
      <c r="AC49" s="299">
        <v>45.13</v>
      </c>
      <c r="AD49" s="300">
        <f t="shared" si="28"/>
        <v>-45.13</v>
      </c>
      <c r="AE49" s="277"/>
      <c r="AF49" s="317"/>
      <c r="AG49" s="277">
        <v>33.049999999999997</v>
      </c>
      <c r="AH49" s="277"/>
      <c r="AI49" s="318"/>
      <c r="AJ49" s="318"/>
      <c r="AK49" s="277"/>
      <c r="AL49" s="273"/>
      <c r="AM49" s="273"/>
      <c r="AN49" s="302"/>
      <c r="AO49" s="302"/>
      <c r="AP49" s="300">
        <f t="shared" si="37"/>
        <v>-78.180000000000007</v>
      </c>
      <c r="AQ49" s="273">
        <f t="shared" si="30"/>
        <v>0</v>
      </c>
      <c r="AR49" s="300">
        <f t="shared" si="31"/>
        <v>-78.180000000000007</v>
      </c>
      <c r="AS49" s="273"/>
      <c r="AT49" s="273"/>
      <c r="AU49" s="273"/>
      <c r="AV49" s="300"/>
      <c r="AW49" s="306"/>
      <c r="AX49" s="307"/>
      <c r="AY49" s="301"/>
      <c r="AZ49" s="275">
        <v>1128031436</v>
      </c>
      <c r="BA49" s="278"/>
      <c r="BD49" s="65" t="b">
        <f t="shared" si="19"/>
        <v>1</v>
      </c>
      <c r="BE49" s="374" t="s">
        <v>289</v>
      </c>
      <c r="BF49" s="373" t="s">
        <v>290</v>
      </c>
      <c r="BG49" s="381">
        <v>880.02</v>
      </c>
      <c r="BH49" s="381">
        <v>146.66999999999999</v>
      </c>
      <c r="BI49" s="381">
        <v>0</v>
      </c>
      <c r="BJ49" s="381">
        <f t="shared" si="20"/>
        <v>1026.69</v>
      </c>
      <c r="BK49" s="382">
        <v>-18.41</v>
      </c>
      <c r="BL49" s="381">
        <v>0</v>
      </c>
      <c r="BM49" s="381">
        <v>25.48</v>
      </c>
      <c r="BN49" s="381">
        <v>0</v>
      </c>
      <c r="BO49" s="381">
        <v>0</v>
      </c>
      <c r="BP49" s="381">
        <v>0</v>
      </c>
      <c r="BQ49" s="381">
        <v>0</v>
      </c>
      <c r="BR49" s="381">
        <v>45.13</v>
      </c>
      <c r="BS49" s="381">
        <v>0.04</v>
      </c>
      <c r="BT49" s="381">
        <v>33.049999999999997</v>
      </c>
      <c r="BU49" s="381">
        <v>0</v>
      </c>
      <c r="BV49" s="381">
        <v>0</v>
      </c>
      <c r="BW49" s="381">
        <v>0</v>
      </c>
      <c r="BX49" s="381">
        <f t="shared" si="21"/>
        <v>85.289999999999992</v>
      </c>
      <c r="BY49" s="381">
        <f t="shared" si="22"/>
        <v>941.40000000000009</v>
      </c>
      <c r="CA49" s="65" t="b">
        <f t="shared" si="23"/>
        <v>1</v>
      </c>
      <c r="CB49" s="373" t="s">
        <v>290</v>
      </c>
      <c r="CC49" s="390" t="s">
        <v>669</v>
      </c>
      <c r="CD49" s="391" t="s">
        <v>670</v>
      </c>
      <c r="CE49" s="391">
        <v>1128031436</v>
      </c>
      <c r="CF49" s="391" t="s">
        <v>570</v>
      </c>
      <c r="CG49" s="275">
        <v>1128031436</v>
      </c>
      <c r="CH49" s="195">
        <v>0</v>
      </c>
    </row>
    <row r="50" spans="1:86" s="65" customFormat="1" ht="15.75">
      <c r="A50" s="181" t="s">
        <v>503</v>
      </c>
      <c r="B50" s="206" t="s">
        <v>501</v>
      </c>
      <c r="C50" s="182">
        <f>+FISCAL!F50</f>
        <v>1026.69</v>
      </c>
      <c r="D50" s="196">
        <v>0</v>
      </c>
      <c r="E50" s="164"/>
      <c r="F50" s="164"/>
      <c r="G50" s="197">
        <f t="shared" si="4"/>
        <v>1026.69</v>
      </c>
      <c r="H50" s="197">
        <f t="shared" si="5"/>
        <v>-45.13</v>
      </c>
      <c r="I50" s="197">
        <f t="shared" si="6"/>
        <v>20.533800000000003</v>
      </c>
      <c r="J50" s="197">
        <f t="shared" si="7"/>
        <v>77.001750000000001</v>
      </c>
      <c r="K50" s="197">
        <v>0</v>
      </c>
      <c r="L50" s="197">
        <f t="shared" si="8"/>
        <v>1079.09555</v>
      </c>
      <c r="M50" s="197">
        <f t="shared" si="9"/>
        <v>172.65528800000001</v>
      </c>
      <c r="N50" s="197">
        <f t="shared" si="10"/>
        <v>1251.7508379999999</v>
      </c>
      <c r="O50" s="164"/>
      <c r="P50" s="197">
        <f t="shared" si="11"/>
        <v>0</v>
      </c>
      <c r="Q50" s="197">
        <f t="shared" si="12"/>
        <v>0</v>
      </c>
      <c r="R50" s="197">
        <f t="shared" si="13"/>
        <v>0</v>
      </c>
      <c r="S50" s="65" t="b">
        <f t="shared" si="14"/>
        <v>1</v>
      </c>
      <c r="T50" s="275" t="s">
        <v>30</v>
      </c>
      <c r="U50" s="275" t="s">
        <v>501</v>
      </c>
      <c r="V50" s="275"/>
      <c r="W50" s="275"/>
      <c r="X50" s="275" t="s">
        <v>98</v>
      </c>
      <c r="Y50" s="305">
        <v>42644</v>
      </c>
      <c r="Z50" s="277"/>
      <c r="AA50" s="277"/>
      <c r="AB50" s="277"/>
      <c r="AC50" s="299">
        <v>45.13</v>
      </c>
      <c r="AD50" s="300">
        <f t="shared" si="28"/>
        <v>-45.13</v>
      </c>
      <c r="AE50" s="277">
        <v>200</v>
      </c>
      <c r="AF50" s="317"/>
      <c r="AG50" s="277"/>
      <c r="AH50" s="277"/>
      <c r="AI50" s="318"/>
      <c r="AJ50" s="318"/>
      <c r="AK50" s="277"/>
      <c r="AL50" s="273"/>
      <c r="AM50" s="273"/>
      <c r="AN50" s="302"/>
      <c r="AO50" s="302"/>
      <c r="AP50" s="300">
        <f t="shared" si="37"/>
        <v>-245.13</v>
      </c>
      <c r="AQ50" s="273">
        <f t="shared" si="30"/>
        <v>0</v>
      </c>
      <c r="AR50" s="300">
        <f t="shared" si="31"/>
        <v>-245.13</v>
      </c>
      <c r="AS50" s="273"/>
      <c r="AT50" s="273"/>
      <c r="AU50" s="273"/>
      <c r="AV50" s="300"/>
      <c r="AW50" s="306"/>
      <c r="AX50" s="307"/>
      <c r="AY50" s="301"/>
      <c r="AZ50" s="275">
        <v>2778034427</v>
      </c>
      <c r="BA50" s="278" t="s">
        <v>190</v>
      </c>
      <c r="BD50" s="65" t="b">
        <f t="shared" si="19"/>
        <v>1</v>
      </c>
      <c r="BE50" s="374" t="s">
        <v>503</v>
      </c>
      <c r="BF50" s="373" t="s">
        <v>518</v>
      </c>
      <c r="BG50" s="381">
        <v>880.02</v>
      </c>
      <c r="BH50" s="381">
        <v>146.66999999999999</v>
      </c>
      <c r="BI50" s="381">
        <v>0</v>
      </c>
      <c r="BJ50" s="381">
        <f t="shared" si="20"/>
        <v>1026.69</v>
      </c>
      <c r="BK50" s="382">
        <v>-18.41</v>
      </c>
      <c r="BL50" s="381">
        <v>0</v>
      </c>
      <c r="BM50" s="381">
        <v>25.48</v>
      </c>
      <c r="BN50" s="381">
        <v>0</v>
      </c>
      <c r="BO50" s="381">
        <v>0</v>
      </c>
      <c r="BP50" s="381">
        <v>0</v>
      </c>
      <c r="BQ50" s="381">
        <v>0</v>
      </c>
      <c r="BR50" s="381">
        <v>45.13</v>
      </c>
      <c r="BS50" s="382">
        <v>-0.11</v>
      </c>
      <c r="BT50" s="381">
        <v>0</v>
      </c>
      <c r="BU50" s="381">
        <v>0</v>
      </c>
      <c r="BV50" s="381">
        <v>0</v>
      </c>
      <c r="BW50" s="381">
        <v>200</v>
      </c>
      <c r="BX50" s="381">
        <f t="shared" si="21"/>
        <v>252.09</v>
      </c>
      <c r="BY50" s="381">
        <f t="shared" si="22"/>
        <v>774.6</v>
      </c>
      <c r="CA50" s="65" t="b">
        <f t="shared" si="23"/>
        <v>1</v>
      </c>
      <c r="CB50" s="373" t="s">
        <v>518</v>
      </c>
      <c r="CC50" s="390" t="s">
        <v>671</v>
      </c>
      <c r="CD50" s="391" t="s">
        <v>672</v>
      </c>
      <c r="CE50" s="391">
        <v>2778034427</v>
      </c>
      <c r="CF50" s="391" t="s">
        <v>570</v>
      </c>
      <c r="CG50" s="275">
        <v>2778034427</v>
      </c>
      <c r="CH50" s="195">
        <v>0</v>
      </c>
    </row>
    <row r="51" spans="1:86" s="65" customFormat="1" ht="15.75">
      <c r="A51" s="181" t="s">
        <v>291</v>
      </c>
      <c r="B51" s="206" t="s">
        <v>292</v>
      </c>
      <c r="C51" s="182">
        <f>+FISCAL!F51</f>
        <v>1516.69</v>
      </c>
      <c r="D51" s="196">
        <v>0</v>
      </c>
      <c r="E51" s="196"/>
      <c r="F51" s="164"/>
      <c r="G51" s="197">
        <f t="shared" si="4"/>
        <v>1516.69</v>
      </c>
      <c r="H51" s="197">
        <f t="shared" si="5"/>
        <v>-45.13</v>
      </c>
      <c r="I51" s="197">
        <f t="shared" si="6"/>
        <v>30.3338</v>
      </c>
      <c r="J51" s="197">
        <f t="shared" si="7"/>
        <v>113.75175</v>
      </c>
      <c r="K51" s="197">
        <v>0</v>
      </c>
      <c r="L51" s="197">
        <f t="shared" si="8"/>
        <v>1615.64555</v>
      </c>
      <c r="M51" s="197">
        <f t="shared" si="9"/>
        <v>258.503288</v>
      </c>
      <c r="N51" s="197">
        <f t="shared" si="10"/>
        <v>1874.1488380000001</v>
      </c>
      <c r="O51" s="164"/>
      <c r="P51" s="197">
        <f t="shared" si="11"/>
        <v>0</v>
      </c>
      <c r="Q51" s="197">
        <f t="shared" si="12"/>
        <v>0</v>
      </c>
      <c r="R51" s="197">
        <f t="shared" si="13"/>
        <v>0</v>
      </c>
      <c r="S51" s="65" t="b">
        <f t="shared" si="14"/>
        <v>1</v>
      </c>
      <c r="T51" s="275" t="s">
        <v>46</v>
      </c>
      <c r="U51" s="275" t="s">
        <v>292</v>
      </c>
      <c r="V51" s="275"/>
      <c r="W51" s="275"/>
      <c r="X51" s="275" t="s">
        <v>97</v>
      </c>
      <c r="Y51" s="305">
        <v>41709</v>
      </c>
      <c r="Z51" s="325"/>
      <c r="AA51" s="277"/>
      <c r="AB51" s="277"/>
      <c r="AC51" s="299">
        <v>45.13</v>
      </c>
      <c r="AD51" s="300">
        <f t="shared" si="28"/>
        <v>-45.13</v>
      </c>
      <c r="AE51" s="277"/>
      <c r="AF51" s="317"/>
      <c r="AG51" s="277"/>
      <c r="AH51" s="277"/>
      <c r="AI51" s="318"/>
      <c r="AJ51" s="318"/>
      <c r="AK51" s="277"/>
      <c r="AL51" s="273"/>
      <c r="AM51" s="273"/>
      <c r="AN51" s="275"/>
      <c r="AO51" s="275">
        <v>0</v>
      </c>
      <c r="AP51" s="300">
        <f t="shared" si="29"/>
        <v>-45.13</v>
      </c>
      <c r="AQ51" s="273">
        <f t="shared" si="30"/>
        <v>0</v>
      </c>
      <c r="AR51" s="300">
        <f t="shared" si="31"/>
        <v>-45.13</v>
      </c>
      <c r="AS51" s="273">
        <f t="shared" si="32"/>
        <v>-4.5130000000000008</v>
      </c>
      <c r="AT51" s="273">
        <v>11.23</v>
      </c>
      <c r="AU51" s="273">
        <f t="shared" si="33"/>
        <v>0</v>
      </c>
      <c r="AV51" s="300">
        <f t="shared" si="34"/>
        <v>-38.412999999999997</v>
      </c>
      <c r="AW51" s="306"/>
      <c r="AX51" s="307"/>
      <c r="AY51" s="301"/>
      <c r="AZ51" s="275">
        <v>2836126510</v>
      </c>
      <c r="BA51" s="275"/>
      <c r="BD51" s="65" t="b">
        <f t="shared" si="19"/>
        <v>1</v>
      </c>
      <c r="BE51" s="374" t="s">
        <v>291</v>
      </c>
      <c r="BF51" s="373" t="s">
        <v>292</v>
      </c>
      <c r="BG51" s="381">
        <v>1300.02</v>
      </c>
      <c r="BH51" s="381">
        <v>216.67</v>
      </c>
      <c r="BI51" s="381">
        <v>0</v>
      </c>
      <c r="BJ51" s="381">
        <f t="shared" si="20"/>
        <v>1516.69</v>
      </c>
      <c r="BK51" s="381">
        <v>0</v>
      </c>
      <c r="BL51" s="381">
        <v>58.08</v>
      </c>
      <c r="BM51" s="381">
        <v>37.96</v>
      </c>
      <c r="BN51" s="381">
        <v>0</v>
      </c>
      <c r="BO51" s="381">
        <v>0</v>
      </c>
      <c r="BP51" s="381">
        <v>0</v>
      </c>
      <c r="BQ51" s="381">
        <v>0</v>
      </c>
      <c r="BR51" s="381">
        <v>45.13</v>
      </c>
      <c r="BS51" s="381">
        <v>0.12</v>
      </c>
      <c r="BT51" s="381">
        <v>0</v>
      </c>
      <c r="BU51" s="381">
        <v>0</v>
      </c>
      <c r="BV51" s="381">
        <v>0</v>
      </c>
      <c r="BW51" s="381">
        <v>0</v>
      </c>
      <c r="BX51" s="381">
        <f t="shared" si="21"/>
        <v>141.29</v>
      </c>
      <c r="BY51" s="381">
        <f t="shared" si="22"/>
        <v>1375.4</v>
      </c>
      <c r="BZ51"/>
      <c r="CA51" s="65" t="b">
        <f t="shared" si="23"/>
        <v>1</v>
      </c>
      <c r="CB51" s="373" t="s">
        <v>292</v>
      </c>
      <c r="CC51" s="390" t="s">
        <v>673</v>
      </c>
      <c r="CD51" s="391" t="s">
        <v>674</v>
      </c>
      <c r="CE51" s="391" t="s">
        <v>675</v>
      </c>
      <c r="CF51" s="391" t="s">
        <v>570</v>
      </c>
      <c r="CG51" s="275">
        <v>2836126510</v>
      </c>
      <c r="CH51" s="195">
        <v>0</v>
      </c>
    </row>
    <row r="52" spans="1:86" s="65" customFormat="1" ht="15.75">
      <c r="A52" s="181" t="s">
        <v>293</v>
      </c>
      <c r="B52" s="206" t="s">
        <v>294</v>
      </c>
      <c r="C52" s="182">
        <f>+FISCAL!F52</f>
        <v>1026.69</v>
      </c>
      <c r="D52" s="196">
        <v>0</v>
      </c>
      <c r="E52" s="196"/>
      <c r="F52" s="164"/>
      <c r="G52" s="197">
        <f t="shared" si="4"/>
        <v>1026.69</v>
      </c>
      <c r="H52" s="197">
        <f t="shared" si="5"/>
        <v>-45.13</v>
      </c>
      <c r="I52" s="197">
        <f t="shared" si="6"/>
        <v>20.533800000000003</v>
      </c>
      <c r="J52" s="197">
        <f t="shared" si="7"/>
        <v>77.001750000000001</v>
      </c>
      <c r="K52" s="197">
        <v>0</v>
      </c>
      <c r="L52" s="197">
        <f t="shared" si="8"/>
        <v>1079.09555</v>
      </c>
      <c r="M52" s="197">
        <f t="shared" si="9"/>
        <v>172.65528800000001</v>
      </c>
      <c r="N52" s="197">
        <f t="shared" si="10"/>
        <v>1251.7508379999999</v>
      </c>
      <c r="O52" s="164"/>
      <c r="P52" s="197">
        <f t="shared" si="11"/>
        <v>0</v>
      </c>
      <c r="Q52" s="197">
        <f t="shared" si="12"/>
        <v>0</v>
      </c>
      <c r="R52" s="197">
        <f t="shared" si="13"/>
        <v>0</v>
      </c>
      <c r="S52" s="65" t="b">
        <f t="shared" si="14"/>
        <v>1</v>
      </c>
      <c r="T52" s="275" t="s">
        <v>31</v>
      </c>
      <c r="U52" s="275" t="s">
        <v>294</v>
      </c>
      <c r="V52" s="275" t="s">
        <v>134</v>
      </c>
      <c r="W52" s="275" t="s">
        <v>91</v>
      </c>
      <c r="X52" s="275" t="s">
        <v>33</v>
      </c>
      <c r="Y52" s="305">
        <v>42251</v>
      </c>
      <c r="Z52" s="277"/>
      <c r="AA52" s="277"/>
      <c r="AB52" s="277"/>
      <c r="AC52" s="299">
        <v>45.13</v>
      </c>
      <c r="AD52" s="300">
        <f t="shared" si="28"/>
        <v>-45.13</v>
      </c>
      <c r="AE52" s="277"/>
      <c r="AF52" s="317"/>
      <c r="AG52" s="277">
        <v>33.049999999999997</v>
      </c>
      <c r="AH52" s="277">
        <v>0</v>
      </c>
      <c r="AI52" s="318"/>
      <c r="AJ52" s="318"/>
      <c r="AK52" s="277"/>
      <c r="AL52" s="273"/>
      <c r="AM52" s="273"/>
      <c r="AN52" s="275"/>
      <c r="AO52" s="275">
        <v>0</v>
      </c>
      <c r="AP52" s="300">
        <f t="shared" si="29"/>
        <v>-78.180000000000007</v>
      </c>
      <c r="AQ52" s="273">
        <f t="shared" si="30"/>
        <v>0</v>
      </c>
      <c r="AR52" s="300">
        <f t="shared" si="31"/>
        <v>-78.180000000000007</v>
      </c>
      <c r="AS52" s="273">
        <f t="shared" si="32"/>
        <v>-4.5130000000000008</v>
      </c>
      <c r="AT52" s="273">
        <v>10.23</v>
      </c>
      <c r="AU52" s="273">
        <f t="shared" si="33"/>
        <v>0</v>
      </c>
      <c r="AV52" s="300">
        <f t="shared" si="34"/>
        <v>-39.412999999999997</v>
      </c>
      <c r="AW52" s="306"/>
      <c r="AX52" s="307"/>
      <c r="AY52" s="301">
        <f t="shared" ref="AY52:AY53" si="38">+AW52+AX52-AR52</f>
        <v>78.180000000000007</v>
      </c>
      <c r="AZ52" s="258"/>
      <c r="BA52" s="275"/>
      <c r="BD52" s="65" t="b">
        <f t="shared" si="19"/>
        <v>1</v>
      </c>
      <c r="BE52" s="374" t="s">
        <v>293</v>
      </c>
      <c r="BF52" s="373" t="s">
        <v>294</v>
      </c>
      <c r="BG52" s="381">
        <v>880.02</v>
      </c>
      <c r="BH52" s="381">
        <v>146.66999999999999</v>
      </c>
      <c r="BI52" s="381">
        <v>0</v>
      </c>
      <c r="BJ52" s="381">
        <f t="shared" si="20"/>
        <v>1026.69</v>
      </c>
      <c r="BK52" s="382">
        <v>-18.41</v>
      </c>
      <c r="BL52" s="381">
        <v>0</v>
      </c>
      <c r="BM52" s="381">
        <v>25.53</v>
      </c>
      <c r="BN52" s="381">
        <v>0</v>
      </c>
      <c r="BO52" s="381">
        <v>0</v>
      </c>
      <c r="BP52" s="381">
        <v>0</v>
      </c>
      <c r="BQ52" s="381">
        <v>0</v>
      </c>
      <c r="BR52" s="381">
        <v>45.13</v>
      </c>
      <c r="BS52" s="382">
        <v>-0.01</v>
      </c>
      <c r="BT52" s="381">
        <v>33.049999999999997</v>
      </c>
      <c r="BU52" s="381">
        <v>0</v>
      </c>
      <c r="BV52" s="381">
        <v>0</v>
      </c>
      <c r="BW52" s="381">
        <v>0</v>
      </c>
      <c r="BX52" s="381">
        <f t="shared" si="21"/>
        <v>85.289999999999992</v>
      </c>
      <c r="BY52" s="381">
        <f t="shared" si="22"/>
        <v>941.40000000000009</v>
      </c>
      <c r="BZ52"/>
      <c r="CA52" s="65" t="b">
        <f t="shared" si="23"/>
        <v>1</v>
      </c>
      <c r="CB52" s="373" t="s">
        <v>294</v>
      </c>
      <c r="CC52" s="390" t="s">
        <v>676</v>
      </c>
      <c r="CD52" s="391" t="s">
        <v>677</v>
      </c>
      <c r="CE52" s="391" t="s">
        <v>678</v>
      </c>
      <c r="CF52" s="391" t="s">
        <v>570</v>
      </c>
      <c r="CG52" s="258"/>
      <c r="CH52" s="195">
        <v>2859704213</v>
      </c>
    </row>
    <row r="53" spans="1:86" s="65" customFormat="1" ht="15.75">
      <c r="A53" s="181" t="s">
        <v>295</v>
      </c>
      <c r="B53" s="206" t="s">
        <v>296</v>
      </c>
      <c r="C53" s="182">
        <f>+FISCAL!F53</f>
        <v>5073.0300000000007</v>
      </c>
      <c r="D53" s="196">
        <v>0</v>
      </c>
      <c r="E53" s="196"/>
      <c r="F53" s="164"/>
      <c r="G53" s="197">
        <f t="shared" si="4"/>
        <v>5073.0300000000007</v>
      </c>
      <c r="H53" s="197">
        <f t="shared" si="5"/>
        <v>-45.13</v>
      </c>
      <c r="I53" s="197">
        <f t="shared" si="6"/>
        <v>101.46060000000001</v>
      </c>
      <c r="J53" s="197">
        <f t="shared" si="7"/>
        <v>380.47725000000003</v>
      </c>
      <c r="K53" s="197">
        <v>0</v>
      </c>
      <c r="L53" s="197">
        <f t="shared" si="8"/>
        <v>5509.8378500000008</v>
      </c>
      <c r="M53" s="197">
        <f t="shared" si="9"/>
        <v>881.57405600000016</v>
      </c>
      <c r="N53" s="197">
        <f t="shared" si="10"/>
        <v>6391.4119060000012</v>
      </c>
      <c r="O53" s="164"/>
      <c r="P53" s="197">
        <f t="shared" si="11"/>
        <v>0</v>
      </c>
      <c r="Q53" s="197">
        <f t="shared" si="12"/>
        <v>0</v>
      </c>
      <c r="R53" s="197">
        <f t="shared" si="13"/>
        <v>0</v>
      </c>
      <c r="S53" s="65" t="b">
        <f t="shared" si="14"/>
        <v>1</v>
      </c>
      <c r="T53" s="275" t="s">
        <v>44</v>
      </c>
      <c r="U53" s="275" t="s">
        <v>296</v>
      </c>
      <c r="V53" s="275"/>
      <c r="W53" s="275"/>
      <c r="X53" s="275" t="s">
        <v>32</v>
      </c>
      <c r="Y53" s="305">
        <v>42506</v>
      </c>
      <c r="Z53" s="277">
        <v>3906.76</v>
      </c>
      <c r="AA53" s="277"/>
      <c r="AB53" s="277"/>
      <c r="AC53" s="299">
        <v>45.13</v>
      </c>
      <c r="AD53" s="300">
        <f t="shared" si="28"/>
        <v>3861.63</v>
      </c>
      <c r="AE53" s="277"/>
      <c r="AF53" s="317"/>
      <c r="AG53" s="277"/>
      <c r="AH53" s="277">
        <v>0</v>
      </c>
      <c r="AI53" s="318"/>
      <c r="AJ53" s="318"/>
      <c r="AK53" s="277"/>
      <c r="AL53" s="273"/>
      <c r="AM53" s="273"/>
      <c r="AN53" s="275"/>
      <c r="AO53" s="275">
        <v>0</v>
      </c>
      <c r="AP53" s="300">
        <f t="shared" si="29"/>
        <v>3861.63</v>
      </c>
      <c r="AQ53" s="273">
        <f t="shared" si="30"/>
        <v>386.16300000000001</v>
      </c>
      <c r="AR53" s="300">
        <f t="shared" si="31"/>
        <v>3475.4670000000001</v>
      </c>
      <c r="AS53" s="273">
        <f t="shared" si="32"/>
        <v>0</v>
      </c>
      <c r="AT53" s="273">
        <v>10.23</v>
      </c>
      <c r="AU53" s="273">
        <f t="shared" si="33"/>
        <v>0</v>
      </c>
      <c r="AV53" s="300">
        <f t="shared" si="34"/>
        <v>3871.86</v>
      </c>
      <c r="AW53" s="306"/>
      <c r="AX53" s="306"/>
      <c r="AY53" s="301">
        <f t="shared" si="38"/>
        <v>-3475.4670000000001</v>
      </c>
      <c r="AZ53" s="288">
        <v>2928860106</v>
      </c>
      <c r="BA53" s="278"/>
      <c r="BD53" s="65" t="b">
        <f t="shared" si="19"/>
        <v>1</v>
      </c>
      <c r="BE53" s="374" t="s">
        <v>295</v>
      </c>
      <c r="BF53" s="373" t="s">
        <v>296</v>
      </c>
      <c r="BG53" s="381">
        <v>999.66</v>
      </c>
      <c r="BH53" s="381">
        <v>166.61</v>
      </c>
      <c r="BI53" s="381">
        <v>3906.76</v>
      </c>
      <c r="BJ53" s="381">
        <f t="shared" si="20"/>
        <v>5073.0300000000007</v>
      </c>
      <c r="BK53" s="381">
        <v>0</v>
      </c>
      <c r="BL53" s="381">
        <v>834.48</v>
      </c>
      <c r="BM53" s="381">
        <v>28.95</v>
      </c>
      <c r="BN53" s="381">
        <v>0</v>
      </c>
      <c r="BO53" s="381">
        <v>0</v>
      </c>
      <c r="BP53" s="381">
        <v>0</v>
      </c>
      <c r="BQ53" s="381">
        <v>0</v>
      </c>
      <c r="BR53" s="381">
        <v>45.13</v>
      </c>
      <c r="BS53" s="382">
        <v>-0.13</v>
      </c>
      <c r="BT53" s="381">
        <v>0</v>
      </c>
      <c r="BU53" s="381">
        <v>0</v>
      </c>
      <c r="BV53" s="381">
        <v>0</v>
      </c>
      <c r="BW53" s="381">
        <v>0</v>
      </c>
      <c r="BX53" s="381">
        <f t="shared" si="21"/>
        <v>908.43000000000006</v>
      </c>
      <c r="BY53" s="381">
        <f t="shared" si="22"/>
        <v>4164.6000000000004</v>
      </c>
      <c r="BZ53"/>
      <c r="CA53" s="65" t="b">
        <f t="shared" si="23"/>
        <v>1</v>
      </c>
      <c r="CB53" s="373" t="s">
        <v>296</v>
      </c>
      <c r="CC53" s="390" t="s">
        <v>679</v>
      </c>
      <c r="CD53" s="391" t="s">
        <v>680</v>
      </c>
      <c r="CE53" s="391" t="s">
        <v>681</v>
      </c>
      <c r="CF53" s="391" t="s">
        <v>570</v>
      </c>
      <c r="CG53" s="288">
        <v>2928860106</v>
      </c>
      <c r="CH53" s="195">
        <v>0</v>
      </c>
    </row>
    <row r="54" spans="1:86" s="65" customFormat="1" ht="15.75">
      <c r="A54" s="181" t="s">
        <v>553</v>
      </c>
      <c r="B54" s="333" t="s">
        <v>547</v>
      </c>
      <c r="C54" s="182">
        <f>+FISCAL!F54</f>
        <v>4471.25</v>
      </c>
      <c r="D54" s="196">
        <v>0</v>
      </c>
      <c r="E54" s="196"/>
      <c r="F54" s="164"/>
      <c r="G54" s="197">
        <f t="shared" si="4"/>
        <v>4471.25</v>
      </c>
      <c r="H54" s="197">
        <f t="shared" si="5"/>
        <v>-45.13</v>
      </c>
      <c r="I54" s="197">
        <f t="shared" si="6"/>
        <v>89.424999999999997</v>
      </c>
      <c r="J54" s="197">
        <f t="shared" si="7"/>
        <v>335.34375</v>
      </c>
      <c r="K54" s="197">
        <v>0</v>
      </c>
      <c r="L54" s="197">
        <f t="shared" si="8"/>
        <v>4850.8887500000001</v>
      </c>
      <c r="M54" s="197">
        <f t="shared" si="9"/>
        <v>776.1422</v>
      </c>
      <c r="N54" s="197">
        <f t="shared" si="10"/>
        <v>5627.0309500000003</v>
      </c>
      <c r="O54" s="164"/>
      <c r="P54" s="197">
        <f t="shared" si="11"/>
        <v>0</v>
      </c>
      <c r="Q54" s="197">
        <f t="shared" si="12"/>
        <v>0</v>
      </c>
      <c r="R54" s="197">
        <f t="shared" si="13"/>
        <v>0</v>
      </c>
      <c r="S54" s="65" t="b">
        <f t="shared" si="14"/>
        <v>1</v>
      </c>
      <c r="T54" s="333" t="s">
        <v>31</v>
      </c>
      <c r="U54" s="333" t="s">
        <v>547</v>
      </c>
      <c r="V54" s="333"/>
      <c r="W54" s="333"/>
      <c r="X54" s="333" t="s">
        <v>33</v>
      </c>
      <c r="Y54" s="334">
        <v>42730</v>
      </c>
      <c r="Z54" s="335">
        <v>3151.22</v>
      </c>
      <c r="AA54" s="335"/>
      <c r="AB54" s="335"/>
      <c r="AC54" s="299">
        <v>45.13</v>
      </c>
      <c r="AD54" s="300">
        <f t="shared" si="28"/>
        <v>3106.0899999999997</v>
      </c>
      <c r="AE54" s="277"/>
      <c r="AF54" s="317"/>
      <c r="AG54" s="277"/>
      <c r="AH54" s="277"/>
      <c r="AI54" s="318"/>
      <c r="AJ54" s="318"/>
      <c r="AK54" s="277"/>
      <c r="AL54" s="273"/>
      <c r="AM54" s="273"/>
      <c r="AN54" s="275"/>
      <c r="AO54" s="275"/>
      <c r="AP54" s="300">
        <f t="shared" ref="AP54" si="39">+AD54-SUM(AE54:AO54)</f>
        <v>3106.0899999999997</v>
      </c>
      <c r="AQ54" s="273">
        <f t="shared" si="30"/>
        <v>310.60899999999998</v>
      </c>
      <c r="AR54" s="300">
        <f t="shared" si="31"/>
        <v>2795.4809999999998</v>
      </c>
      <c r="AS54" s="273"/>
      <c r="AT54" s="273"/>
      <c r="AU54" s="273"/>
      <c r="AV54" s="300"/>
      <c r="AW54" s="306"/>
      <c r="AX54" s="306"/>
      <c r="AY54" s="301"/>
      <c r="AZ54" s="361">
        <v>1281261401</v>
      </c>
      <c r="BA54" s="336" t="s">
        <v>548</v>
      </c>
      <c r="BD54" s="65" t="b">
        <f t="shared" si="19"/>
        <v>1</v>
      </c>
      <c r="BE54" s="374" t="s">
        <v>553</v>
      </c>
      <c r="BF54" s="373" t="s">
        <v>558</v>
      </c>
      <c r="BG54" s="381">
        <v>1173.3599999999999</v>
      </c>
      <c r="BH54" s="381">
        <v>146.66999999999999</v>
      </c>
      <c r="BI54" s="381">
        <v>3151.22</v>
      </c>
      <c r="BJ54" s="381">
        <f t="shared" si="20"/>
        <v>4471.25</v>
      </c>
      <c r="BK54" s="381">
        <v>0</v>
      </c>
      <c r="BL54" s="381">
        <v>699.67</v>
      </c>
      <c r="BM54" s="381">
        <v>25.48</v>
      </c>
      <c r="BN54" s="381">
        <v>0</v>
      </c>
      <c r="BO54" s="381">
        <v>0</v>
      </c>
      <c r="BP54" s="381">
        <v>0</v>
      </c>
      <c r="BQ54" s="381">
        <v>0</v>
      </c>
      <c r="BR54" s="381">
        <v>45.13</v>
      </c>
      <c r="BS54" s="382">
        <v>-0.03</v>
      </c>
      <c r="BT54" s="381">
        <v>0</v>
      </c>
      <c r="BU54" s="381">
        <v>0</v>
      </c>
      <c r="BV54" s="381">
        <v>0</v>
      </c>
      <c r="BW54" s="381">
        <v>0</v>
      </c>
      <c r="BX54" s="381">
        <f t="shared" si="21"/>
        <v>770.25</v>
      </c>
      <c r="BY54" s="381">
        <f t="shared" si="22"/>
        <v>3701</v>
      </c>
      <c r="BZ54"/>
      <c r="CA54" s="65" t="b">
        <f t="shared" si="23"/>
        <v>1</v>
      </c>
      <c r="CB54" s="373" t="s">
        <v>558</v>
      </c>
      <c r="CC54" s="390" t="s">
        <v>682</v>
      </c>
      <c r="CD54" s="391" t="s">
        <v>683</v>
      </c>
      <c r="CE54" s="391" t="s">
        <v>684</v>
      </c>
      <c r="CF54" s="391" t="s">
        <v>570</v>
      </c>
      <c r="CG54" s="361">
        <v>1281261401</v>
      </c>
      <c r="CH54" s="195">
        <v>1668417466</v>
      </c>
    </row>
    <row r="55" spans="1:86" s="65" customFormat="1" ht="15.75">
      <c r="A55" s="181" t="s">
        <v>299</v>
      </c>
      <c r="B55" s="206" t="s">
        <v>300</v>
      </c>
      <c r="C55" s="182">
        <f>+FISCAL!F55</f>
        <v>1663.1100000000001</v>
      </c>
      <c r="D55" s="196">
        <v>0</v>
      </c>
      <c r="E55" s="196"/>
      <c r="F55" s="164"/>
      <c r="G55" s="197">
        <f t="shared" si="4"/>
        <v>1663.1100000000001</v>
      </c>
      <c r="H55" s="197">
        <f t="shared" si="5"/>
        <v>-45.13</v>
      </c>
      <c r="I55" s="197">
        <f t="shared" si="6"/>
        <v>33.2622</v>
      </c>
      <c r="J55" s="197">
        <f t="shared" si="7"/>
        <v>124.73325</v>
      </c>
      <c r="K55" s="197">
        <v>0</v>
      </c>
      <c r="L55" s="197">
        <f t="shared" si="8"/>
        <v>1775.9754499999999</v>
      </c>
      <c r="M55" s="197">
        <f t="shared" si="9"/>
        <v>284.15607199999999</v>
      </c>
      <c r="N55" s="197">
        <f t="shared" si="10"/>
        <v>2060.1315219999997</v>
      </c>
      <c r="O55" s="164"/>
      <c r="P55" s="197">
        <f t="shared" si="11"/>
        <v>0</v>
      </c>
      <c r="Q55" s="197">
        <f t="shared" si="12"/>
        <v>0</v>
      </c>
      <c r="R55" s="197">
        <f t="shared" si="13"/>
        <v>0</v>
      </c>
      <c r="S55" s="65" t="b">
        <f t="shared" si="14"/>
        <v>1</v>
      </c>
      <c r="T55" s="275" t="s">
        <v>31</v>
      </c>
      <c r="U55" s="275" t="s">
        <v>300</v>
      </c>
      <c r="V55" s="275"/>
      <c r="W55" s="275"/>
      <c r="X55" s="275" t="s">
        <v>33</v>
      </c>
      <c r="Y55" s="305">
        <v>42522</v>
      </c>
      <c r="Z55" s="277">
        <v>636.41999999999996</v>
      </c>
      <c r="AA55" s="277"/>
      <c r="AB55" s="277"/>
      <c r="AC55" s="299">
        <v>45.13</v>
      </c>
      <c r="AD55" s="300">
        <f t="shared" ref="AD55:AD70" si="40">SUM(Z55:AB55)-AC55</f>
        <v>591.29</v>
      </c>
      <c r="AE55" s="277"/>
      <c r="AF55" s="317"/>
      <c r="AG55" s="277">
        <v>33.049999999999997</v>
      </c>
      <c r="AH55" s="277">
        <v>0</v>
      </c>
      <c r="AI55" s="318"/>
      <c r="AJ55" s="318"/>
      <c r="AK55" s="277"/>
      <c r="AL55" s="273"/>
      <c r="AM55" s="273"/>
      <c r="AN55" s="275"/>
      <c r="AO55" s="275">
        <v>0</v>
      </c>
      <c r="AP55" s="300">
        <f t="shared" ref="AP55:AP68" si="41">+AD55-SUM(AE55:AO55)</f>
        <v>558.24</v>
      </c>
      <c r="AQ55" s="273">
        <f t="shared" si="30"/>
        <v>0</v>
      </c>
      <c r="AR55" s="300">
        <f t="shared" si="31"/>
        <v>558.24</v>
      </c>
      <c r="AS55" s="273">
        <f t="shared" ref="AS55:AS67" si="42">IF(AD55&lt;2250,AD55*0.1,0)</f>
        <v>59.128999999999998</v>
      </c>
      <c r="AT55" s="273">
        <v>10.23</v>
      </c>
      <c r="AU55" s="273">
        <f t="shared" ref="AU55:AU67" si="43">+AI55</f>
        <v>0</v>
      </c>
      <c r="AV55" s="300">
        <f t="shared" ref="AV55:AV67" si="44">+AD55+AS55+AT55+AU55</f>
        <v>660.649</v>
      </c>
      <c r="AW55" s="306"/>
      <c r="AX55" s="306"/>
      <c r="AY55" s="301"/>
      <c r="AZ55" s="275">
        <v>2952708604</v>
      </c>
      <c r="BA55" s="278"/>
      <c r="BD55" s="65" t="b">
        <f t="shared" si="19"/>
        <v>1</v>
      </c>
      <c r="BE55" s="374" t="s">
        <v>299</v>
      </c>
      <c r="BF55" s="373" t="s">
        <v>300</v>
      </c>
      <c r="BG55" s="381">
        <v>880.02</v>
      </c>
      <c r="BH55" s="381">
        <v>146.66999999999999</v>
      </c>
      <c r="BI55" s="381">
        <v>636.41999999999996</v>
      </c>
      <c r="BJ55" s="381">
        <f t="shared" si="20"/>
        <v>1663.1100000000001</v>
      </c>
      <c r="BK55" s="381">
        <v>0</v>
      </c>
      <c r="BL55" s="381">
        <v>82.29</v>
      </c>
      <c r="BM55" s="381">
        <v>25.48</v>
      </c>
      <c r="BN55" s="381">
        <v>0</v>
      </c>
      <c r="BO55" s="381">
        <v>0</v>
      </c>
      <c r="BP55" s="381">
        <v>0</v>
      </c>
      <c r="BQ55" s="381">
        <v>0</v>
      </c>
      <c r="BR55" s="381">
        <v>45.13</v>
      </c>
      <c r="BS55" s="382">
        <v>-0.04</v>
      </c>
      <c r="BT55" s="381">
        <v>33.049999999999997</v>
      </c>
      <c r="BU55" s="381">
        <v>0</v>
      </c>
      <c r="BV55" s="381">
        <v>0</v>
      </c>
      <c r="BW55" s="381">
        <v>0</v>
      </c>
      <c r="BX55" s="381">
        <f t="shared" si="21"/>
        <v>185.91000000000003</v>
      </c>
      <c r="BY55" s="381">
        <f t="shared" si="22"/>
        <v>1477.2</v>
      </c>
      <c r="BZ55"/>
      <c r="CA55" s="65" t="b">
        <f t="shared" si="23"/>
        <v>1</v>
      </c>
      <c r="CB55" s="373" t="s">
        <v>300</v>
      </c>
      <c r="CC55" s="390" t="s">
        <v>685</v>
      </c>
      <c r="CD55" s="391" t="s">
        <v>686</v>
      </c>
      <c r="CE55" s="391" t="s">
        <v>687</v>
      </c>
      <c r="CF55" s="391" t="s">
        <v>570</v>
      </c>
      <c r="CG55" s="275">
        <v>2952708604</v>
      </c>
      <c r="CH55" s="195">
        <v>0</v>
      </c>
    </row>
    <row r="56" spans="1:86" s="65" customFormat="1" ht="15.75">
      <c r="A56" s="181" t="s">
        <v>301</v>
      </c>
      <c r="B56" s="206" t="s">
        <v>302</v>
      </c>
      <c r="C56" s="182">
        <f>+FISCAL!F56</f>
        <v>1026.69</v>
      </c>
      <c r="D56" s="196">
        <v>0</v>
      </c>
      <c r="E56" s="196"/>
      <c r="F56" s="164"/>
      <c r="G56" s="197">
        <f t="shared" si="4"/>
        <v>1026.69</v>
      </c>
      <c r="H56" s="197">
        <f t="shared" si="5"/>
        <v>-45.13</v>
      </c>
      <c r="I56" s="197">
        <f t="shared" si="6"/>
        <v>20.533800000000003</v>
      </c>
      <c r="J56" s="197">
        <f t="shared" si="7"/>
        <v>77.001750000000001</v>
      </c>
      <c r="K56" s="197">
        <v>0</v>
      </c>
      <c r="L56" s="197">
        <f t="shared" si="8"/>
        <v>1079.09555</v>
      </c>
      <c r="M56" s="197">
        <f t="shared" si="9"/>
        <v>172.65528800000001</v>
      </c>
      <c r="N56" s="197">
        <f t="shared" si="10"/>
        <v>1251.7508379999999</v>
      </c>
      <c r="O56" s="164"/>
      <c r="P56" s="197">
        <f t="shared" si="11"/>
        <v>0</v>
      </c>
      <c r="Q56" s="197">
        <f t="shared" si="12"/>
        <v>0</v>
      </c>
      <c r="R56" s="197">
        <f t="shared" si="13"/>
        <v>0</v>
      </c>
      <c r="S56" s="65" t="b">
        <f t="shared" si="14"/>
        <v>1</v>
      </c>
      <c r="T56" s="275" t="s">
        <v>31</v>
      </c>
      <c r="U56" s="275" t="s">
        <v>302</v>
      </c>
      <c r="V56" s="275" t="s">
        <v>131</v>
      </c>
      <c r="W56" s="280" t="s">
        <v>119</v>
      </c>
      <c r="X56" s="275" t="s">
        <v>33</v>
      </c>
      <c r="Y56" s="305">
        <v>42396</v>
      </c>
      <c r="Z56" s="277"/>
      <c r="AA56" s="277"/>
      <c r="AB56" s="277"/>
      <c r="AC56" s="299">
        <v>45.13</v>
      </c>
      <c r="AD56" s="300">
        <f t="shared" si="40"/>
        <v>-45.13</v>
      </c>
      <c r="AE56" s="277"/>
      <c r="AF56" s="317"/>
      <c r="AG56" s="277">
        <v>54.05</v>
      </c>
      <c r="AH56" s="277">
        <v>0</v>
      </c>
      <c r="AI56" s="318"/>
      <c r="AJ56" s="318"/>
      <c r="AK56" s="277"/>
      <c r="AL56" s="273"/>
      <c r="AM56" s="273"/>
      <c r="AN56" s="275"/>
      <c r="AO56" s="275">
        <v>529</v>
      </c>
      <c r="AP56" s="300">
        <f t="shared" si="41"/>
        <v>-628.17999999999995</v>
      </c>
      <c r="AQ56" s="273">
        <f t="shared" si="30"/>
        <v>0</v>
      </c>
      <c r="AR56" s="300">
        <f t="shared" si="31"/>
        <v>-628.17999999999995</v>
      </c>
      <c r="AS56" s="273">
        <f t="shared" si="42"/>
        <v>-4.5130000000000008</v>
      </c>
      <c r="AT56" s="273">
        <v>10.23</v>
      </c>
      <c r="AU56" s="273">
        <f t="shared" si="43"/>
        <v>0</v>
      </c>
      <c r="AV56" s="300">
        <f t="shared" si="44"/>
        <v>-39.412999999999997</v>
      </c>
      <c r="AW56" s="306"/>
      <c r="AX56" s="306"/>
      <c r="AY56" s="301">
        <f t="shared" ref="AY56:AY60" si="45">+AW56+AX56-AR56</f>
        <v>628.17999999999995</v>
      </c>
      <c r="AZ56" s="275"/>
      <c r="BA56" s="278"/>
      <c r="BD56" s="65" t="b">
        <f t="shared" si="19"/>
        <v>1</v>
      </c>
      <c r="BE56" s="374" t="s">
        <v>301</v>
      </c>
      <c r="BF56" s="373" t="s">
        <v>302</v>
      </c>
      <c r="BG56" s="381">
        <v>880.02</v>
      </c>
      <c r="BH56" s="381">
        <v>146.66999999999999</v>
      </c>
      <c r="BI56" s="381">
        <v>0</v>
      </c>
      <c r="BJ56" s="381">
        <f t="shared" si="20"/>
        <v>1026.69</v>
      </c>
      <c r="BK56" s="382">
        <v>-18.41</v>
      </c>
      <c r="BL56" s="381">
        <v>0</v>
      </c>
      <c r="BM56" s="381">
        <v>25.48</v>
      </c>
      <c r="BN56" s="381">
        <v>0</v>
      </c>
      <c r="BO56" s="381">
        <v>0</v>
      </c>
      <c r="BP56" s="381">
        <v>529</v>
      </c>
      <c r="BQ56" s="381">
        <v>0</v>
      </c>
      <c r="BR56" s="381">
        <v>45.13</v>
      </c>
      <c r="BS56" s="381">
        <v>0.04</v>
      </c>
      <c r="BT56" s="381">
        <v>54.05</v>
      </c>
      <c r="BU56" s="381">
        <v>0</v>
      </c>
      <c r="BV56" s="381">
        <v>0</v>
      </c>
      <c r="BW56" s="381">
        <v>0</v>
      </c>
      <c r="BX56" s="381">
        <f t="shared" si="21"/>
        <v>635.29</v>
      </c>
      <c r="BY56" s="381">
        <f t="shared" si="22"/>
        <v>391.40000000000009</v>
      </c>
      <c r="BZ56"/>
      <c r="CA56" s="65" t="b">
        <f t="shared" si="23"/>
        <v>1</v>
      </c>
      <c r="CB56" s="373" t="s">
        <v>302</v>
      </c>
      <c r="CC56" s="390" t="s">
        <v>688</v>
      </c>
      <c r="CD56" s="391" t="s">
        <v>689</v>
      </c>
      <c r="CE56" s="391" t="s">
        <v>690</v>
      </c>
      <c r="CF56" s="391" t="s">
        <v>570</v>
      </c>
      <c r="CG56" s="275"/>
      <c r="CH56" s="195">
        <v>2995318777</v>
      </c>
    </row>
    <row r="57" spans="1:86" s="65" customFormat="1" ht="15.75">
      <c r="A57" s="181" t="s">
        <v>303</v>
      </c>
      <c r="B57" s="206" t="s">
        <v>304</v>
      </c>
      <c r="C57" s="182">
        <f>+FISCAL!F57</f>
        <v>1516.4099999999999</v>
      </c>
      <c r="D57" s="196">
        <v>0</v>
      </c>
      <c r="E57" s="196"/>
      <c r="F57" s="164"/>
      <c r="G57" s="197">
        <f t="shared" si="4"/>
        <v>1516.4099999999999</v>
      </c>
      <c r="H57" s="197">
        <f t="shared" si="5"/>
        <v>-45.13</v>
      </c>
      <c r="I57" s="197">
        <f t="shared" si="6"/>
        <v>30.328199999999999</v>
      </c>
      <c r="J57" s="197">
        <f t="shared" si="7"/>
        <v>113.73074999999999</v>
      </c>
      <c r="K57" s="197">
        <v>0</v>
      </c>
      <c r="L57" s="197">
        <f t="shared" si="8"/>
        <v>1615.3389499999996</v>
      </c>
      <c r="M57" s="197">
        <f t="shared" si="9"/>
        <v>258.45423199999993</v>
      </c>
      <c r="N57" s="197">
        <f t="shared" si="10"/>
        <v>1873.7931819999994</v>
      </c>
      <c r="O57" s="164"/>
      <c r="P57" s="197">
        <f t="shared" si="11"/>
        <v>0</v>
      </c>
      <c r="Q57" s="197">
        <f t="shared" si="12"/>
        <v>0</v>
      </c>
      <c r="R57" s="197">
        <f t="shared" si="13"/>
        <v>0</v>
      </c>
      <c r="S57" s="65" t="b">
        <f t="shared" si="14"/>
        <v>1</v>
      </c>
      <c r="T57" s="275" t="s">
        <v>44</v>
      </c>
      <c r="U57" s="275" t="s">
        <v>304</v>
      </c>
      <c r="V57" s="275"/>
      <c r="W57" s="275" t="s">
        <v>61</v>
      </c>
      <c r="X57" s="275" t="s">
        <v>97</v>
      </c>
      <c r="Y57" s="305">
        <v>42321</v>
      </c>
      <c r="Z57" s="325"/>
      <c r="AA57" s="277"/>
      <c r="AB57" s="277"/>
      <c r="AC57" s="299">
        <v>45.13</v>
      </c>
      <c r="AD57" s="300">
        <f t="shared" si="40"/>
        <v>-45.13</v>
      </c>
      <c r="AE57" s="277"/>
      <c r="AF57" s="317"/>
      <c r="AG57" s="277"/>
      <c r="AH57" s="277">
        <v>0</v>
      </c>
      <c r="AI57" s="318"/>
      <c r="AJ57" s="318"/>
      <c r="AK57" s="277"/>
      <c r="AL57" s="273"/>
      <c r="AM57" s="273"/>
      <c r="AN57" s="275"/>
      <c r="AO57" s="275">
        <v>0</v>
      </c>
      <c r="AP57" s="300">
        <f t="shared" si="41"/>
        <v>-45.13</v>
      </c>
      <c r="AQ57" s="273">
        <f t="shared" si="30"/>
        <v>0</v>
      </c>
      <c r="AR57" s="300">
        <f t="shared" si="31"/>
        <v>-45.13</v>
      </c>
      <c r="AS57" s="273">
        <f t="shared" si="42"/>
        <v>-4.5130000000000008</v>
      </c>
      <c r="AT57" s="273">
        <v>10.23</v>
      </c>
      <c r="AU57" s="273">
        <f t="shared" si="43"/>
        <v>0</v>
      </c>
      <c r="AV57" s="300">
        <f t="shared" si="44"/>
        <v>-39.412999999999997</v>
      </c>
      <c r="AW57" s="306"/>
      <c r="AX57" s="307"/>
      <c r="AY57" s="301">
        <f t="shared" si="45"/>
        <v>45.13</v>
      </c>
      <c r="AZ57" s="275"/>
      <c r="BA57" s="275"/>
      <c r="BD57" s="65" t="b">
        <f t="shared" si="19"/>
        <v>1</v>
      </c>
      <c r="BE57" s="374" t="s">
        <v>303</v>
      </c>
      <c r="BF57" s="373" t="s">
        <v>304</v>
      </c>
      <c r="BG57" s="381">
        <v>1299.78</v>
      </c>
      <c r="BH57" s="381">
        <v>216.63</v>
      </c>
      <c r="BI57" s="381">
        <v>0</v>
      </c>
      <c r="BJ57" s="381">
        <f t="shared" si="20"/>
        <v>1516.4099999999999</v>
      </c>
      <c r="BK57" s="381">
        <v>0</v>
      </c>
      <c r="BL57" s="381">
        <v>58.05</v>
      </c>
      <c r="BM57" s="381">
        <v>37.840000000000003</v>
      </c>
      <c r="BN57" s="381">
        <v>0</v>
      </c>
      <c r="BO57" s="381">
        <v>0</v>
      </c>
      <c r="BP57" s="381">
        <v>0</v>
      </c>
      <c r="BQ57" s="381">
        <v>0</v>
      </c>
      <c r="BR57" s="381">
        <v>45.13</v>
      </c>
      <c r="BS57" s="382">
        <v>-0.01</v>
      </c>
      <c r="BT57" s="381">
        <v>0</v>
      </c>
      <c r="BU57" s="381">
        <v>0</v>
      </c>
      <c r="BV57" s="381">
        <v>0</v>
      </c>
      <c r="BW57" s="381">
        <v>0</v>
      </c>
      <c r="BX57" s="381">
        <f t="shared" si="21"/>
        <v>141.01000000000002</v>
      </c>
      <c r="BY57" s="381">
        <f t="shared" si="22"/>
        <v>1375.3999999999999</v>
      </c>
      <c r="BZ57"/>
      <c r="CA57" s="65" t="b">
        <f t="shared" si="23"/>
        <v>1</v>
      </c>
      <c r="CB57" s="373" t="s">
        <v>304</v>
      </c>
      <c r="CC57" s="390" t="s">
        <v>691</v>
      </c>
      <c r="CD57" s="391" t="s">
        <v>692</v>
      </c>
      <c r="CE57" s="391">
        <v>2947520190</v>
      </c>
      <c r="CF57" s="391" t="s">
        <v>570</v>
      </c>
      <c r="CG57" s="275"/>
      <c r="CH57" s="195">
        <v>2947520190</v>
      </c>
    </row>
    <row r="58" spans="1:86" s="65" customFormat="1" ht="15.75">
      <c r="A58" s="181" t="s">
        <v>305</v>
      </c>
      <c r="B58" s="206" t="s">
        <v>306</v>
      </c>
      <c r="C58" s="182">
        <f>+FISCAL!F58</f>
        <v>1924.65</v>
      </c>
      <c r="D58" s="196">
        <v>0</v>
      </c>
      <c r="E58" s="196"/>
      <c r="F58" s="164"/>
      <c r="G58" s="197">
        <f t="shared" si="4"/>
        <v>1924.65</v>
      </c>
      <c r="H58" s="197">
        <f t="shared" si="5"/>
        <v>-45.13</v>
      </c>
      <c r="I58" s="197">
        <f t="shared" si="6"/>
        <v>38.493000000000002</v>
      </c>
      <c r="J58" s="197">
        <f t="shared" si="7"/>
        <v>144.34875</v>
      </c>
      <c r="K58" s="197">
        <v>0</v>
      </c>
      <c r="L58" s="197">
        <f t="shared" si="8"/>
        <v>2062.36175</v>
      </c>
      <c r="M58" s="197">
        <f t="shared" si="9"/>
        <v>329.97788000000003</v>
      </c>
      <c r="N58" s="197">
        <f t="shared" si="10"/>
        <v>2392.3396299999999</v>
      </c>
      <c r="O58" s="164"/>
      <c r="P58" s="197">
        <f t="shared" si="11"/>
        <v>0</v>
      </c>
      <c r="Q58" s="197">
        <f t="shared" si="12"/>
        <v>0</v>
      </c>
      <c r="R58" s="197">
        <f t="shared" si="13"/>
        <v>0</v>
      </c>
      <c r="S58" s="65" t="b">
        <f t="shared" si="14"/>
        <v>1</v>
      </c>
      <c r="T58" s="275" t="s">
        <v>44</v>
      </c>
      <c r="U58" s="275" t="s">
        <v>306</v>
      </c>
      <c r="V58" s="275"/>
      <c r="W58" s="275"/>
      <c r="X58" s="275" t="s">
        <v>32</v>
      </c>
      <c r="Y58" s="305">
        <v>42646</v>
      </c>
      <c r="Z58" s="277">
        <v>952.76</v>
      </c>
      <c r="AA58" s="277"/>
      <c r="AB58" s="277"/>
      <c r="AC58" s="299">
        <v>45.13</v>
      </c>
      <c r="AD58" s="300">
        <f t="shared" si="40"/>
        <v>907.63</v>
      </c>
      <c r="AE58" s="277">
        <v>200</v>
      </c>
      <c r="AF58" s="99">
        <v>1</v>
      </c>
      <c r="AG58" s="277"/>
      <c r="AH58" s="277">
        <v>0</v>
      </c>
      <c r="AI58" s="318"/>
      <c r="AJ58" s="318"/>
      <c r="AK58" s="277"/>
      <c r="AL58" s="273"/>
      <c r="AM58" s="273"/>
      <c r="AN58" s="275"/>
      <c r="AO58" s="275"/>
      <c r="AP58" s="300">
        <f t="shared" ref="AP58" si="46">+AD58-SUM(AE58:AO58)</f>
        <v>706.63</v>
      </c>
      <c r="AQ58" s="273">
        <f t="shared" si="30"/>
        <v>0</v>
      </c>
      <c r="AR58" s="300">
        <f t="shared" si="31"/>
        <v>706.63</v>
      </c>
      <c r="AS58" s="273"/>
      <c r="AT58" s="273"/>
      <c r="AU58" s="273"/>
      <c r="AV58" s="300"/>
      <c r="AW58" s="306"/>
      <c r="AX58" s="307"/>
      <c r="AY58" s="301"/>
      <c r="AZ58" s="275">
        <v>1128532117</v>
      </c>
      <c r="BA58" s="278" t="s">
        <v>190</v>
      </c>
      <c r="BD58" s="65" t="b">
        <f t="shared" si="19"/>
        <v>1</v>
      </c>
      <c r="BE58" s="374" t="s">
        <v>305</v>
      </c>
      <c r="BF58" s="373" t="s">
        <v>306</v>
      </c>
      <c r="BG58" s="426">
        <v>833.05</v>
      </c>
      <c r="BH58" s="426">
        <v>138.84</v>
      </c>
      <c r="BI58" s="381">
        <v>952.76</v>
      </c>
      <c r="BJ58" s="381">
        <f t="shared" si="20"/>
        <v>1924.65</v>
      </c>
      <c r="BK58" s="381">
        <v>0</v>
      </c>
      <c r="BL58" s="381">
        <v>172.16</v>
      </c>
      <c r="BM58" s="433">
        <v>25.9</v>
      </c>
      <c r="BN58" s="381">
        <v>0</v>
      </c>
      <c r="BO58" s="381">
        <v>0</v>
      </c>
      <c r="BP58" s="381">
        <v>0</v>
      </c>
      <c r="BQ58" s="381">
        <v>0</v>
      </c>
      <c r="BR58" s="381">
        <v>45.13</v>
      </c>
      <c r="BS58" s="381">
        <v>0.03</v>
      </c>
      <c r="BT58" s="381">
        <v>0</v>
      </c>
      <c r="BU58" s="381">
        <v>0</v>
      </c>
      <c r="BV58" s="381">
        <v>0</v>
      </c>
      <c r="BW58" s="381">
        <v>200</v>
      </c>
      <c r="BX58" s="381">
        <f t="shared" si="21"/>
        <v>443.22</v>
      </c>
      <c r="BY58" s="381">
        <f t="shared" si="22"/>
        <v>1481.43</v>
      </c>
      <c r="BZ58"/>
      <c r="CA58" s="65" t="b">
        <f t="shared" si="23"/>
        <v>1</v>
      </c>
      <c r="CB58" s="373" t="s">
        <v>306</v>
      </c>
      <c r="CC58" s="390" t="s">
        <v>693</v>
      </c>
      <c r="CD58" s="391" t="s">
        <v>694</v>
      </c>
      <c r="CE58" s="391">
        <v>1128532117</v>
      </c>
      <c r="CF58" s="391" t="s">
        <v>570</v>
      </c>
      <c r="CG58" s="275">
        <v>1128532117</v>
      </c>
      <c r="CH58" s="195">
        <v>0</v>
      </c>
    </row>
    <row r="59" spans="1:86" s="65" customFormat="1" ht="15.75">
      <c r="A59" s="181" t="s">
        <v>307</v>
      </c>
      <c r="B59" s="206" t="s">
        <v>308</v>
      </c>
      <c r="C59" s="182">
        <f>+FISCAL!F59</f>
        <v>2721.4</v>
      </c>
      <c r="D59" s="196">
        <v>0</v>
      </c>
      <c r="E59" s="196"/>
      <c r="F59" s="164"/>
      <c r="G59" s="197">
        <f t="shared" si="4"/>
        <v>2721.4</v>
      </c>
      <c r="H59" s="197">
        <f t="shared" si="5"/>
        <v>-45.13</v>
      </c>
      <c r="I59" s="197">
        <f t="shared" si="6"/>
        <v>54.428000000000004</v>
      </c>
      <c r="J59" s="197">
        <f t="shared" si="7"/>
        <v>204.10499999999999</v>
      </c>
      <c r="K59" s="197">
        <v>0</v>
      </c>
      <c r="L59" s="197">
        <f t="shared" si="8"/>
        <v>2934.8029999999999</v>
      </c>
      <c r="M59" s="197">
        <f t="shared" si="9"/>
        <v>469.56847999999997</v>
      </c>
      <c r="N59" s="197">
        <f t="shared" si="10"/>
        <v>3404.3714799999998</v>
      </c>
      <c r="O59" s="164"/>
      <c r="P59" s="197">
        <f t="shared" si="11"/>
        <v>0</v>
      </c>
      <c r="Q59" s="197">
        <f t="shared" si="12"/>
        <v>0</v>
      </c>
      <c r="R59" s="197">
        <f t="shared" si="13"/>
        <v>0</v>
      </c>
      <c r="S59" s="65" t="b">
        <f t="shared" si="14"/>
        <v>1</v>
      </c>
      <c r="T59" s="275" t="s">
        <v>44</v>
      </c>
      <c r="U59" s="275" t="s">
        <v>308</v>
      </c>
      <c r="V59" s="275"/>
      <c r="W59" s="275" t="s">
        <v>49</v>
      </c>
      <c r="X59" s="275" t="s">
        <v>32</v>
      </c>
      <c r="Y59" s="305">
        <v>42065</v>
      </c>
      <c r="Z59" s="277">
        <v>1555.13</v>
      </c>
      <c r="AA59" s="277"/>
      <c r="AB59" s="277"/>
      <c r="AC59" s="299">
        <v>45.13</v>
      </c>
      <c r="AD59" s="300">
        <f t="shared" si="40"/>
        <v>1510</v>
      </c>
      <c r="AE59" s="277"/>
      <c r="AF59" s="317"/>
      <c r="AG59" s="277"/>
      <c r="AH59" s="277">
        <v>0</v>
      </c>
      <c r="AI59" s="318"/>
      <c r="AJ59" s="318"/>
      <c r="AK59" s="277"/>
      <c r="AL59" s="273"/>
      <c r="AM59" s="273"/>
      <c r="AN59" s="275"/>
      <c r="AO59" s="275">
        <v>0</v>
      </c>
      <c r="AP59" s="300">
        <f t="shared" si="41"/>
        <v>1510</v>
      </c>
      <c r="AQ59" s="273">
        <f t="shared" si="30"/>
        <v>0</v>
      </c>
      <c r="AR59" s="300">
        <f t="shared" si="31"/>
        <v>1510</v>
      </c>
      <c r="AS59" s="273">
        <f t="shared" si="42"/>
        <v>151</v>
      </c>
      <c r="AT59" s="273">
        <v>10.23</v>
      </c>
      <c r="AU59" s="273">
        <f t="shared" si="43"/>
        <v>0</v>
      </c>
      <c r="AV59" s="300">
        <f t="shared" si="44"/>
        <v>1671.23</v>
      </c>
      <c r="AW59" s="306"/>
      <c r="AX59" s="307"/>
      <c r="AY59" s="301">
        <f t="shared" si="45"/>
        <v>-1510</v>
      </c>
      <c r="AZ59" s="275"/>
      <c r="BA59" s="278"/>
      <c r="BD59" s="65" t="b">
        <f t="shared" si="19"/>
        <v>1</v>
      </c>
      <c r="BE59" s="374" t="s">
        <v>307</v>
      </c>
      <c r="BF59" s="373" t="s">
        <v>308</v>
      </c>
      <c r="BG59" s="381">
        <v>999.66</v>
      </c>
      <c r="BH59" s="381">
        <v>166.61</v>
      </c>
      <c r="BI59" s="381">
        <v>1555.13</v>
      </c>
      <c r="BJ59" s="381">
        <f t="shared" si="20"/>
        <v>2721.4</v>
      </c>
      <c r="BK59" s="381">
        <v>0</v>
      </c>
      <c r="BL59" s="381">
        <v>325.89999999999998</v>
      </c>
      <c r="BM59" s="381">
        <v>28.99</v>
      </c>
      <c r="BN59" s="381">
        <v>0</v>
      </c>
      <c r="BO59" s="381">
        <v>0</v>
      </c>
      <c r="BP59" s="381">
        <v>0</v>
      </c>
      <c r="BQ59" s="381">
        <v>0</v>
      </c>
      <c r="BR59" s="381">
        <v>45.13</v>
      </c>
      <c r="BS59" s="382">
        <v>-0.02</v>
      </c>
      <c r="BT59" s="381">
        <v>0</v>
      </c>
      <c r="BU59" s="381">
        <v>0</v>
      </c>
      <c r="BV59" s="381">
        <v>0</v>
      </c>
      <c r="BW59" s="381">
        <v>0</v>
      </c>
      <c r="BX59" s="381">
        <f t="shared" si="21"/>
        <v>400</v>
      </c>
      <c r="BY59" s="381">
        <f t="shared" si="22"/>
        <v>2321.4</v>
      </c>
      <c r="BZ59"/>
      <c r="CA59" s="65" t="b">
        <f t="shared" si="23"/>
        <v>1</v>
      </c>
      <c r="CB59" s="373" t="s">
        <v>308</v>
      </c>
      <c r="CC59" s="390" t="s">
        <v>695</v>
      </c>
      <c r="CD59" s="391" t="s">
        <v>696</v>
      </c>
      <c r="CE59" s="391" t="s">
        <v>697</v>
      </c>
      <c r="CF59" s="391" t="s">
        <v>570</v>
      </c>
      <c r="CG59" s="275"/>
      <c r="CH59" s="195">
        <v>2889511164</v>
      </c>
    </row>
    <row r="60" spans="1:86" s="65" customFormat="1" ht="15.75">
      <c r="A60" s="181" t="s">
        <v>309</v>
      </c>
      <c r="B60" s="206" t="s">
        <v>310</v>
      </c>
      <c r="C60" s="182">
        <f>+FISCAL!F60</f>
        <v>1026.69</v>
      </c>
      <c r="D60" s="196">
        <v>0</v>
      </c>
      <c r="E60" s="196"/>
      <c r="F60" s="164"/>
      <c r="G60" s="197">
        <f t="shared" si="4"/>
        <v>1026.69</v>
      </c>
      <c r="H60" s="197">
        <f t="shared" si="5"/>
        <v>-45.13</v>
      </c>
      <c r="I60" s="197">
        <f t="shared" si="6"/>
        <v>20.533800000000003</v>
      </c>
      <c r="J60" s="197">
        <f t="shared" si="7"/>
        <v>77.001750000000001</v>
      </c>
      <c r="K60" s="197">
        <v>0</v>
      </c>
      <c r="L60" s="197">
        <f t="shared" si="8"/>
        <v>1079.09555</v>
      </c>
      <c r="M60" s="197">
        <f t="shared" si="9"/>
        <v>172.65528800000001</v>
      </c>
      <c r="N60" s="197">
        <f t="shared" si="10"/>
        <v>1251.7508379999999</v>
      </c>
      <c r="O60" s="164"/>
      <c r="P60" s="197">
        <f t="shared" si="11"/>
        <v>0</v>
      </c>
      <c r="Q60" s="197">
        <f t="shared" si="12"/>
        <v>0</v>
      </c>
      <c r="R60" s="197">
        <f t="shared" si="13"/>
        <v>0</v>
      </c>
      <c r="S60" s="65" t="b">
        <f t="shared" si="14"/>
        <v>1</v>
      </c>
      <c r="T60" s="275" t="s">
        <v>31</v>
      </c>
      <c r="U60" s="275" t="s">
        <v>310</v>
      </c>
      <c r="V60" s="275" t="s">
        <v>130</v>
      </c>
      <c r="W60" s="275" t="s">
        <v>92</v>
      </c>
      <c r="X60" s="275" t="s">
        <v>33</v>
      </c>
      <c r="Y60" s="305">
        <v>41218</v>
      </c>
      <c r="Z60" s="277"/>
      <c r="AA60" s="277"/>
      <c r="AB60" s="277"/>
      <c r="AC60" s="299">
        <v>45.13</v>
      </c>
      <c r="AD60" s="300">
        <f t="shared" si="40"/>
        <v>-45.13</v>
      </c>
      <c r="AE60" s="277"/>
      <c r="AF60" s="317"/>
      <c r="AG60" s="277">
        <v>40.049999999999997</v>
      </c>
      <c r="AH60" s="277">
        <v>0</v>
      </c>
      <c r="AI60" s="318"/>
      <c r="AJ60" s="318"/>
      <c r="AK60" s="277"/>
      <c r="AL60" s="273"/>
      <c r="AM60" s="273"/>
      <c r="AN60" s="275"/>
      <c r="AO60" s="275">
        <v>0</v>
      </c>
      <c r="AP60" s="300">
        <f t="shared" si="41"/>
        <v>-85.18</v>
      </c>
      <c r="AQ60" s="273">
        <f t="shared" si="30"/>
        <v>0</v>
      </c>
      <c r="AR60" s="300">
        <f t="shared" si="31"/>
        <v>-85.18</v>
      </c>
      <c r="AS60" s="273">
        <f t="shared" si="42"/>
        <v>-4.5130000000000008</v>
      </c>
      <c r="AT60" s="273">
        <v>10.23</v>
      </c>
      <c r="AU60" s="273">
        <f t="shared" si="43"/>
        <v>0</v>
      </c>
      <c r="AV60" s="300">
        <f t="shared" si="44"/>
        <v>-39.412999999999997</v>
      </c>
      <c r="AW60" s="306"/>
      <c r="AX60" s="307"/>
      <c r="AY60" s="301">
        <f t="shared" si="45"/>
        <v>85.18</v>
      </c>
      <c r="AZ60" s="275"/>
      <c r="BA60" s="275"/>
      <c r="BD60" s="65" t="b">
        <f t="shared" si="19"/>
        <v>1</v>
      </c>
      <c r="BE60" s="374" t="s">
        <v>309</v>
      </c>
      <c r="BF60" s="373" t="s">
        <v>310</v>
      </c>
      <c r="BG60" s="381">
        <v>880.02</v>
      </c>
      <c r="BH60" s="381">
        <v>146.66999999999999</v>
      </c>
      <c r="BI60" s="381">
        <v>0</v>
      </c>
      <c r="BJ60" s="381">
        <f t="shared" si="20"/>
        <v>1026.69</v>
      </c>
      <c r="BK60" s="382">
        <v>-18.41</v>
      </c>
      <c r="BL60" s="381">
        <v>0</v>
      </c>
      <c r="BM60" s="381">
        <v>25.58</v>
      </c>
      <c r="BN60" s="381">
        <v>0</v>
      </c>
      <c r="BO60" s="381">
        <v>0</v>
      </c>
      <c r="BP60" s="381">
        <v>0</v>
      </c>
      <c r="BQ60" s="381">
        <v>0</v>
      </c>
      <c r="BR60" s="381">
        <v>45.13</v>
      </c>
      <c r="BS60" s="381">
        <v>0.14000000000000001</v>
      </c>
      <c r="BT60" s="381">
        <v>40.049999999999997</v>
      </c>
      <c r="BU60" s="381">
        <v>0</v>
      </c>
      <c r="BV60" s="381">
        <v>0</v>
      </c>
      <c r="BW60" s="381">
        <v>0</v>
      </c>
      <c r="BX60" s="381">
        <f t="shared" si="21"/>
        <v>92.49</v>
      </c>
      <c r="BY60" s="381">
        <f t="shared" si="22"/>
        <v>934.2</v>
      </c>
      <c r="BZ60"/>
      <c r="CA60" s="65" t="b">
        <f t="shared" si="23"/>
        <v>1</v>
      </c>
      <c r="CB60" s="373" t="s">
        <v>310</v>
      </c>
      <c r="CC60" s="390" t="s">
        <v>698</v>
      </c>
      <c r="CD60" s="391" t="s">
        <v>699</v>
      </c>
      <c r="CE60" s="391" t="s">
        <v>700</v>
      </c>
      <c r="CF60" s="391" t="s">
        <v>570</v>
      </c>
      <c r="CG60" s="275"/>
      <c r="CH60" s="195">
        <v>2940159670</v>
      </c>
    </row>
    <row r="61" spans="1:86" s="65" customFormat="1" ht="15.75">
      <c r="A61" s="181" t="s">
        <v>311</v>
      </c>
      <c r="B61" s="206" t="s">
        <v>312</v>
      </c>
      <c r="C61" s="182">
        <f>+FISCAL!F61</f>
        <v>1500.03</v>
      </c>
      <c r="D61" s="196">
        <v>0</v>
      </c>
      <c r="E61" s="196"/>
      <c r="F61" s="164"/>
      <c r="G61" s="197">
        <f t="shared" si="4"/>
        <v>1500.03</v>
      </c>
      <c r="H61" s="197">
        <f t="shared" si="5"/>
        <v>-45.13</v>
      </c>
      <c r="I61" s="197">
        <f t="shared" si="6"/>
        <v>30.000599999999999</v>
      </c>
      <c r="J61" s="197">
        <f t="shared" si="7"/>
        <v>112.50224999999999</v>
      </c>
      <c r="K61" s="197">
        <v>0</v>
      </c>
      <c r="L61" s="197">
        <f t="shared" si="8"/>
        <v>1597.4028499999999</v>
      </c>
      <c r="M61" s="197">
        <f t="shared" si="9"/>
        <v>255.58445599999999</v>
      </c>
      <c r="N61" s="197">
        <f t="shared" si="10"/>
        <v>1852.987306</v>
      </c>
      <c r="O61" s="164"/>
      <c r="P61" s="197">
        <f t="shared" si="11"/>
        <v>0</v>
      </c>
      <c r="Q61" s="197">
        <f t="shared" si="12"/>
        <v>0</v>
      </c>
      <c r="R61" s="197">
        <f t="shared" si="13"/>
        <v>0</v>
      </c>
      <c r="S61" s="65" t="b">
        <f t="shared" si="14"/>
        <v>1</v>
      </c>
      <c r="T61" s="275" t="s">
        <v>29</v>
      </c>
      <c r="U61" s="275" t="s">
        <v>312</v>
      </c>
      <c r="V61" s="275"/>
      <c r="W61" s="275"/>
      <c r="X61" s="275" t="s">
        <v>194</v>
      </c>
      <c r="Y61" s="305">
        <v>42241</v>
      </c>
      <c r="Z61" s="277"/>
      <c r="AA61" s="277"/>
      <c r="AB61" s="277"/>
      <c r="AC61" s="299">
        <v>45.13</v>
      </c>
      <c r="AD61" s="300">
        <f t="shared" si="40"/>
        <v>-45.13</v>
      </c>
      <c r="AE61" s="277"/>
      <c r="AF61" s="317"/>
      <c r="AG61" s="277">
        <v>54.05</v>
      </c>
      <c r="AH61" s="277"/>
      <c r="AI61" s="318"/>
      <c r="AJ61" s="318"/>
      <c r="AK61" s="277"/>
      <c r="AL61" s="273"/>
      <c r="AM61" s="273"/>
      <c r="AN61" s="275"/>
      <c r="AO61" s="275"/>
      <c r="AP61" s="300">
        <f t="shared" ref="AP61" si="47">+AD61-SUM(AE61:AO61)</f>
        <v>-99.18</v>
      </c>
      <c r="AQ61" s="273">
        <f t="shared" si="30"/>
        <v>0</v>
      </c>
      <c r="AR61" s="300">
        <f t="shared" si="31"/>
        <v>-99.18</v>
      </c>
      <c r="AS61" s="273">
        <f t="shared" si="42"/>
        <v>-4.5130000000000008</v>
      </c>
      <c r="AT61" s="273"/>
      <c r="AU61" s="273"/>
      <c r="AV61" s="300"/>
      <c r="AW61" s="306"/>
      <c r="AX61" s="307"/>
      <c r="AY61" s="301"/>
      <c r="AZ61" s="275">
        <v>2965106850</v>
      </c>
      <c r="BA61" s="278"/>
      <c r="BD61" s="65" t="b">
        <f t="shared" si="19"/>
        <v>1</v>
      </c>
      <c r="BE61" s="374" t="s">
        <v>311</v>
      </c>
      <c r="BF61" s="373" t="s">
        <v>312</v>
      </c>
      <c r="BG61" s="381">
        <v>1285.74</v>
      </c>
      <c r="BH61" s="381">
        <v>214.29</v>
      </c>
      <c r="BI61" s="381">
        <v>0</v>
      </c>
      <c r="BJ61" s="381">
        <f t="shared" si="20"/>
        <v>1500.03</v>
      </c>
      <c r="BK61" s="381">
        <v>0</v>
      </c>
      <c r="BL61" s="381">
        <v>56.27</v>
      </c>
      <c r="BM61" s="381">
        <v>37.42</v>
      </c>
      <c r="BN61" s="381">
        <v>0</v>
      </c>
      <c r="BO61" s="381">
        <v>0</v>
      </c>
      <c r="BP61" s="381">
        <v>0</v>
      </c>
      <c r="BQ61" s="381">
        <v>0</v>
      </c>
      <c r="BR61" s="381">
        <v>45.13</v>
      </c>
      <c r="BS61" s="382">
        <v>-0.04</v>
      </c>
      <c r="BT61" s="381">
        <v>54.05</v>
      </c>
      <c r="BU61" s="381">
        <v>0</v>
      </c>
      <c r="BV61" s="381">
        <v>0</v>
      </c>
      <c r="BW61" s="381">
        <v>0</v>
      </c>
      <c r="BX61" s="381">
        <f t="shared" si="21"/>
        <v>192.82999999999998</v>
      </c>
      <c r="BY61" s="381">
        <f t="shared" si="22"/>
        <v>1307.2</v>
      </c>
      <c r="BZ61"/>
      <c r="CA61" s="65" t="b">
        <f t="shared" si="23"/>
        <v>1</v>
      </c>
      <c r="CB61" s="373" t="s">
        <v>312</v>
      </c>
      <c r="CC61" s="390" t="s">
        <v>701</v>
      </c>
      <c r="CD61" s="391" t="s">
        <v>702</v>
      </c>
      <c r="CE61" s="391" t="s">
        <v>703</v>
      </c>
      <c r="CF61" s="391" t="s">
        <v>570</v>
      </c>
      <c r="CG61" s="275">
        <v>2965106850</v>
      </c>
      <c r="CH61" s="195">
        <v>0</v>
      </c>
    </row>
    <row r="62" spans="1:86" s="65" customFormat="1" ht="15.75">
      <c r="A62" s="181" t="s">
        <v>313</v>
      </c>
      <c r="B62" s="206" t="s">
        <v>314</v>
      </c>
      <c r="C62" s="182">
        <f>+FISCAL!F62</f>
        <v>1516.69</v>
      </c>
      <c r="D62" s="196">
        <v>0</v>
      </c>
      <c r="E62" s="196"/>
      <c r="F62" s="164"/>
      <c r="G62" s="197">
        <f t="shared" si="4"/>
        <v>1516.69</v>
      </c>
      <c r="H62" s="197">
        <f t="shared" si="5"/>
        <v>-45.13</v>
      </c>
      <c r="I62" s="197">
        <f t="shared" si="6"/>
        <v>30.3338</v>
      </c>
      <c r="J62" s="197">
        <f t="shared" si="7"/>
        <v>113.75175</v>
      </c>
      <c r="K62" s="197">
        <v>0</v>
      </c>
      <c r="L62" s="197">
        <f t="shared" si="8"/>
        <v>1615.64555</v>
      </c>
      <c r="M62" s="197">
        <f t="shared" si="9"/>
        <v>258.503288</v>
      </c>
      <c r="N62" s="197">
        <f t="shared" si="10"/>
        <v>1874.1488380000001</v>
      </c>
      <c r="O62" s="164"/>
      <c r="P62" s="197">
        <f t="shared" si="11"/>
        <v>0</v>
      </c>
      <c r="Q62" s="197">
        <f t="shared" si="12"/>
        <v>0</v>
      </c>
      <c r="R62" s="197">
        <f t="shared" si="13"/>
        <v>0</v>
      </c>
      <c r="S62" s="65" t="b">
        <f t="shared" si="14"/>
        <v>1</v>
      </c>
      <c r="T62" s="275" t="s">
        <v>46</v>
      </c>
      <c r="U62" s="275" t="s">
        <v>314</v>
      </c>
      <c r="V62" s="275"/>
      <c r="W62" s="275" t="s">
        <v>62</v>
      </c>
      <c r="X62" s="275" t="s">
        <v>97</v>
      </c>
      <c r="Y62" s="305">
        <v>42333</v>
      </c>
      <c r="Z62" s="325"/>
      <c r="AA62" s="277"/>
      <c r="AB62" s="277"/>
      <c r="AC62" s="299">
        <v>45.13</v>
      </c>
      <c r="AD62" s="300">
        <f t="shared" si="40"/>
        <v>-45.13</v>
      </c>
      <c r="AE62" s="277"/>
      <c r="AF62" s="317"/>
      <c r="AG62" s="277"/>
      <c r="AH62" s="277">
        <v>0</v>
      </c>
      <c r="AI62" s="318"/>
      <c r="AJ62" s="318"/>
      <c r="AK62" s="277"/>
      <c r="AL62" s="273"/>
      <c r="AM62" s="273"/>
      <c r="AN62" s="275"/>
      <c r="AO62" s="275">
        <v>412.6</v>
      </c>
      <c r="AP62" s="300">
        <f t="shared" si="41"/>
        <v>-457.73</v>
      </c>
      <c r="AQ62" s="273">
        <f t="shared" si="30"/>
        <v>0</v>
      </c>
      <c r="AR62" s="300">
        <f t="shared" si="31"/>
        <v>-457.73</v>
      </c>
      <c r="AS62" s="273">
        <f t="shared" si="42"/>
        <v>-4.5130000000000008</v>
      </c>
      <c r="AT62" s="273">
        <v>10.23</v>
      </c>
      <c r="AU62" s="273">
        <f t="shared" si="43"/>
        <v>0</v>
      </c>
      <c r="AV62" s="300">
        <f t="shared" si="44"/>
        <v>-39.412999999999997</v>
      </c>
      <c r="AW62" s="306"/>
      <c r="AX62" s="307"/>
      <c r="AY62" s="301">
        <f>+AW62+AX62-AR62</f>
        <v>457.73</v>
      </c>
      <c r="AZ62" s="275"/>
      <c r="BA62" s="275"/>
      <c r="BD62" s="65" t="b">
        <f t="shared" si="19"/>
        <v>1</v>
      </c>
      <c r="BE62" s="374" t="s">
        <v>313</v>
      </c>
      <c r="BF62" s="373" t="s">
        <v>314</v>
      </c>
      <c r="BG62" s="381">
        <v>1300.02</v>
      </c>
      <c r="BH62" s="381">
        <v>216.67</v>
      </c>
      <c r="BI62" s="381">
        <v>0</v>
      </c>
      <c r="BJ62" s="381">
        <f t="shared" si="20"/>
        <v>1516.69</v>
      </c>
      <c r="BK62" s="381">
        <v>0</v>
      </c>
      <c r="BL62" s="381">
        <v>58.08</v>
      </c>
      <c r="BM62" s="381">
        <v>37.85</v>
      </c>
      <c r="BN62" s="381">
        <v>0</v>
      </c>
      <c r="BO62" s="381">
        <v>0</v>
      </c>
      <c r="BP62" s="381">
        <v>412.6</v>
      </c>
      <c r="BQ62" s="381">
        <v>0</v>
      </c>
      <c r="BR62" s="381">
        <v>45.13</v>
      </c>
      <c r="BS62" s="381">
        <v>0.03</v>
      </c>
      <c r="BT62" s="381">
        <v>0</v>
      </c>
      <c r="BU62" s="381">
        <v>0</v>
      </c>
      <c r="BV62" s="381">
        <v>0</v>
      </c>
      <c r="BW62" s="381">
        <v>0</v>
      </c>
      <c r="BX62" s="381">
        <f t="shared" si="21"/>
        <v>553.69000000000005</v>
      </c>
      <c r="BY62" s="381">
        <f t="shared" si="22"/>
        <v>963</v>
      </c>
      <c r="BZ62"/>
      <c r="CA62" s="65" t="b">
        <f t="shared" si="23"/>
        <v>1</v>
      </c>
      <c r="CB62" s="373" t="s">
        <v>314</v>
      </c>
      <c r="CC62" s="390" t="s">
        <v>704</v>
      </c>
      <c r="CD62" s="391" t="s">
        <v>705</v>
      </c>
      <c r="CE62" s="391" t="s">
        <v>706</v>
      </c>
      <c r="CF62" s="391" t="s">
        <v>570</v>
      </c>
      <c r="CG62" s="275"/>
      <c r="CH62" s="195">
        <v>2932879395</v>
      </c>
    </row>
    <row r="63" spans="1:86" s="65" customFormat="1" ht="15.75">
      <c r="A63" s="181" t="s">
        <v>315</v>
      </c>
      <c r="B63" s="206" t="s">
        <v>316</v>
      </c>
      <c r="C63" s="182">
        <f>+FISCAL!F63</f>
        <v>1379.04</v>
      </c>
      <c r="D63" s="196">
        <v>0</v>
      </c>
      <c r="E63" s="196"/>
      <c r="F63" s="164"/>
      <c r="G63" s="197">
        <f t="shared" si="4"/>
        <v>1379.04</v>
      </c>
      <c r="H63" s="197">
        <f t="shared" si="5"/>
        <v>-45.13</v>
      </c>
      <c r="I63" s="197">
        <f t="shared" si="6"/>
        <v>27.5808</v>
      </c>
      <c r="J63" s="197">
        <f t="shared" si="7"/>
        <v>103.428</v>
      </c>
      <c r="K63" s="197">
        <v>0</v>
      </c>
      <c r="L63" s="197">
        <f t="shared" si="8"/>
        <v>1464.9187999999999</v>
      </c>
      <c r="M63" s="197">
        <f t="shared" si="9"/>
        <v>234.38700799999998</v>
      </c>
      <c r="N63" s="197">
        <f t="shared" si="10"/>
        <v>1699.3058079999998</v>
      </c>
      <c r="O63" s="164"/>
      <c r="P63" s="197">
        <f t="shared" si="11"/>
        <v>0</v>
      </c>
      <c r="Q63" s="197">
        <f t="shared" si="12"/>
        <v>0</v>
      </c>
      <c r="R63" s="197">
        <f t="shared" si="13"/>
        <v>0</v>
      </c>
      <c r="S63" s="65" t="b">
        <f t="shared" si="14"/>
        <v>1</v>
      </c>
      <c r="T63" s="275" t="s">
        <v>31</v>
      </c>
      <c r="U63" s="275" t="s">
        <v>316</v>
      </c>
      <c r="V63" s="275"/>
      <c r="W63" s="275"/>
      <c r="X63" s="275" t="s">
        <v>33</v>
      </c>
      <c r="Y63" s="305">
        <v>42459</v>
      </c>
      <c r="Z63" s="277">
        <v>352.35</v>
      </c>
      <c r="AA63" s="277"/>
      <c r="AB63" s="277"/>
      <c r="AC63" s="299">
        <v>45.13</v>
      </c>
      <c r="AD63" s="300">
        <f t="shared" si="40"/>
        <v>307.22000000000003</v>
      </c>
      <c r="AE63" s="277">
        <v>312.5</v>
      </c>
      <c r="AF63" s="317"/>
      <c r="AG63" s="277">
        <v>33.049999999999997</v>
      </c>
      <c r="AH63" s="277">
        <v>0</v>
      </c>
      <c r="AI63" s="318"/>
      <c r="AJ63" s="318"/>
      <c r="AK63" s="277"/>
      <c r="AL63" s="273"/>
      <c r="AM63" s="273"/>
      <c r="AN63" s="275"/>
      <c r="AO63" s="275"/>
      <c r="AP63" s="300">
        <f t="shared" si="41"/>
        <v>-38.329999999999984</v>
      </c>
      <c r="AQ63" s="273">
        <f t="shared" si="30"/>
        <v>0</v>
      </c>
      <c r="AR63" s="300">
        <f t="shared" si="31"/>
        <v>-38.329999999999984</v>
      </c>
      <c r="AS63" s="273">
        <f t="shared" si="42"/>
        <v>30.722000000000005</v>
      </c>
      <c r="AT63" s="273">
        <v>10.23</v>
      </c>
      <c r="AU63" s="273">
        <f t="shared" si="43"/>
        <v>0</v>
      </c>
      <c r="AV63" s="300">
        <f t="shared" si="44"/>
        <v>348.17200000000003</v>
      </c>
      <c r="AW63" s="312"/>
      <c r="AX63" s="307"/>
      <c r="AY63" s="301">
        <f>+AW63+AX63-AR63</f>
        <v>38.329999999999984</v>
      </c>
      <c r="AZ63" s="275"/>
      <c r="BA63" s="278" t="s">
        <v>190</v>
      </c>
      <c r="BD63" s="65" t="b">
        <f t="shared" si="19"/>
        <v>1</v>
      </c>
      <c r="BE63" s="374" t="s">
        <v>315</v>
      </c>
      <c r="BF63" s="373" t="s">
        <v>316</v>
      </c>
      <c r="BG63" s="381">
        <v>880.02</v>
      </c>
      <c r="BH63" s="381">
        <v>146.66999999999999</v>
      </c>
      <c r="BI63" s="381">
        <v>352.35</v>
      </c>
      <c r="BJ63" s="381">
        <f t="shared" si="20"/>
        <v>1379.04</v>
      </c>
      <c r="BK63" s="381">
        <v>0</v>
      </c>
      <c r="BL63" s="381">
        <v>33.65</v>
      </c>
      <c r="BM63" s="381">
        <v>25.48</v>
      </c>
      <c r="BN63" s="381">
        <v>0</v>
      </c>
      <c r="BO63" s="381">
        <v>0</v>
      </c>
      <c r="BP63" s="381">
        <v>0</v>
      </c>
      <c r="BQ63" s="381">
        <v>0</v>
      </c>
      <c r="BR63" s="381">
        <v>45.13</v>
      </c>
      <c r="BS63" s="381">
        <v>0.03</v>
      </c>
      <c r="BT63" s="381">
        <v>33.049999999999997</v>
      </c>
      <c r="BU63" s="381">
        <v>0</v>
      </c>
      <c r="BV63" s="381">
        <v>0</v>
      </c>
      <c r="BW63" s="381">
        <v>312.5</v>
      </c>
      <c r="BX63" s="381">
        <f t="shared" si="21"/>
        <v>449.84</v>
      </c>
      <c r="BY63" s="381">
        <f t="shared" si="22"/>
        <v>929.2</v>
      </c>
      <c r="BZ63"/>
      <c r="CA63" s="65" t="b">
        <f t="shared" si="23"/>
        <v>1</v>
      </c>
      <c r="CB63" s="373" t="s">
        <v>316</v>
      </c>
      <c r="CC63" s="390" t="s">
        <v>707</v>
      </c>
      <c r="CD63" s="391" t="s">
        <v>708</v>
      </c>
      <c r="CE63" s="391" t="s">
        <v>709</v>
      </c>
      <c r="CF63" s="391" t="s">
        <v>570</v>
      </c>
      <c r="CG63" s="275"/>
      <c r="CH63" s="195">
        <v>1144007808</v>
      </c>
    </row>
    <row r="64" spans="1:86" s="65" customFormat="1" ht="15.75">
      <c r="A64" s="181" t="s">
        <v>317</v>
      </c>
      <c r="B64" s="206" t="s">
        <v>318</v>
      </c>
      <c r="C64" s="182">
        <f>+FISCAL!F64</f>
        <v>2883.31</v>
      </c>
      <c r="D64" s="196">
        <v>0</v>
      </c>
      <c r="E64" s="196"/>
      <c r="F64" s="164"/>
      <c r="G64" s="197">
        <f t="shared" si="4"/>
        <v>2883.31</v>
      </c>
      <c r="H64" s="197">
        <f t="shared" si="5"/>
        <v>-45.13</v>
      </c>
      <c r="I64" s="197">
        <f t="shared" si="6"/>
        <v>57.666200000000003</v>
      </c>
      <c r="J64" s="197">
        <f t="shared" si="7"/>
        <v>216.24824999999998</v>
      </c>
      <c r="K64" s="197">
        <v>0</v>
      </c>
      <c r="L64" s="197">
        <f t="shared" si="8"/>
        <v>3112.0944500000001</v>
      </c>
      <c r="M64" s="197">
        <f t="shared" si="9"/>
        <v>497.935112</v>
      </c>
      <c r="N64" s="197">
        <f t="shared" si="10"/>
        <v>3610.0295620000002</v>
      </c>
      <c r="O64" s="164"/>
      <c r="P64" s="197">
        <f t="shared" si="11"/>
        <v>0</v>
      </c>
      <c r="Q64" s="197">
        <f t="shared" si="12"/>
        <v>0</v>
      </c>
      <c r="R64" s="197">
        <f t="shared" si="13"/>
        <v>0</v>
      </c>
      <c r="S64" s="65" t="b">
        <f t="shared" si="14"/>
        <v>1</v>
      </c>
      <c r="T64" s="275" t="s">
        <v>29</v>
      </c>
      <c r="U64" s="275" t="s">
        <v>318</v>
      </c>
      <c r="V64" s="275"/>
      <c r="W64" s="275"/>
      <c r="X64" s="275" t="s">
        <v>96</v>
      </c>
      <c r="Y64" s="305">
        <v>42566</v>
      </c>
      <c r="Z64" s="277">
        <v>1950</v>
      </c>
      <c r="AA64" s="277"/>
      <c r="AB64" s="277"/>
      <c r="AC64" s="299">
        <v>45.13</v>
      </c>
      <c r="AD64" s="300">
        <f t="shared" si="40"/>
        <v>1904.87</v>
      </c>
      <c r="AE64" s="277">
        <v>200</v>
      </c>
      <c r="AF64" s="317"/>
      <c r="AG64" s="277"/>
      <c r="AH64" s="277"/>
      <c r="AI64" s="318"/>
      <c r="AJ64" s="318"/>
      <c r="AK64" s="277"/>
      <c r="AL64" s="273"/>
      <c r="AM64" s="273"/>
      <c r="AN64" s="275"/>
      <c r="AO64" s="275"/>
      <c r="AP64" s="300">
        <f t="shared" si="41"/>
        <v>1704.87</v>
      </c>
      <c r="AQ64" s="273">
        <f t="shared" si="30"/>
        <v>0</v>
      </c>
      <c r="AR64" s="300">
        <f t="shared" si="31"/>
        <v>1704.87</v>
      </c>
      <c r="AS64" s="273">
        <f t="shared" si="42"/>
        <v>190.48699999999999</v>
      </c>
      <c r="AT64" s="273">
        <v>21.23</v>
      </c>
      <c r="AU64" s="273">
        <f t="shared" si="43"/>
        <v>0</v>
      </c>
      <c r="AV64" s="300">
        <f t="shared" si="44"/>
        <v>2116.587</v>
      </c>
      <c r="AW64" s="312"/>
      <c r="AX64" s="307"/>
      <c r="AY64" s="301"/>
      <c r="AZ64" s="275">
        <v>2671903578</v>
      </c>
      <c r="BA64" s="278" t="s">
        <v>190</v>
      </c>
      <c r="BD64" s="65" t="b">
        <f t="shared" si="19"/>
        <v>1</v>
      </c>
      <c r="BE64" s="374" t="s">
        <v>317</v>
      </c>
      <c r="BF64" s="373" t="s">
        <v>318</v>
      </c>
      <c r="BG64" s="381">
        <v>799.98</v>
      </c>
      <c r="BH64" s="381">
        <v>133.33000000000001</v>
      </c>
      <c r="BI64" s="381">
        <v>1950</v>
      </c>
      <c r="BJ64" s="381">
        <f t="shared" si="20"/>
        <v>2883.31</v>
      </c>
      <c r="BK64" s="381">
        <v>0</v>
      </c>
      <c r="BL64" s="381">
        <v>360.49</v>
      </c>
      <c r="BM64" s="381">
        <v>23.17</v>
      </c>
      <c r="BN64" s="381">
        <v>0</v>
      </c>
      <c r="BO64" s="381">
        <v>0</v>
      </c>
      <c r="BP64" s="381">
        <v>0</v>
      </c>
      <c r="BQ64" s="381">
        <v>0</v>
      </c>
      <c r="BR64" s="381">
        <v>45.13</v>
      </c>
      <c r="BS64" s="382">
        <v>-0.08</v>
      </c>
      <c r="BT64" s="381">
        <v>0</v>
      </c>
      <c r="BU64" s="381">
        <v>0</v>
      </c>
      <c r="BV64" s="381">
        <v>0</v>
      </c>
      <c r="BW64" s="381">
        <v>200</v>
      </c>
      <c r="BX64" s="381">
        <f t="shared" si="21"/>
        <v>628.71</v>
      </c>
      <c r="BY64" s="381">
        <f t="shared" si="22"/>
        <v>2254.6</v>
      </c>
      <c r="BZ64"/>
      <c r="CA64" s="65" t="b">
        <f t="shared" si="23"/>
        <v>1</v>
      </c>
      <c r="CB64" s="373" t="s">
        <v>318</v>
      </c>
      <c r="CC64" s="390" t="s">
        <v>710</v>
      </c>
      <c r="CD64" s="391" t="s">
        <v>711</v>
      </c>
      <c r="CE64" s="391" t="s">
        <v>712</v>
      </c>
      <c r="CF64" s="391" t="s">
        <v>570</v>
      </c>
      <c r="CG64" s="275">
        <v>2671903578</v>
      </c>
      <c r="CH64" s="195">
        <v>0</v>
      </c>
    </row>
    <row r="65" spans="1:90" s="65" customFormat="1" ht="15.75">
      <c r="A65" s="181" t="s">
        <v>320</v>
      </c>
      <c r="B65" s="206" t="s">
        <v>321</v>
      </c>
      <c r="C65" s="182">
        <f>+FISCAL!F65</f>
        <v>8867.8700000000008</v>
      </c>
      <c r="D65" s="196">
        <v>0</v>
      </c>
      <c r="E65" s="196"/>
      <c r="F65" s="164"/>
      <c r="G65" s="197">
        <f t="shared" si="4"/>
        <v>8867.8700000000008</v>
      </c>
      <c r="H65" s="197">
        <f t="shared" si="5"/>
        <v>-45.13</v>
      </c>
      <c r="I65" s="197">
        <f t="shared" si="6"/>
        <v>177.35740000000001</v>
      </c>
      <c r="J65" s="197">
        <f t="shared" si="7"/>
        <v>665.09025000000008</v>
      </c>
      <c r="K65" s="197">
        <v>0</v>
      </c>
      <c r="L65" s="197">
        <f t="shared" si="8"/>
        <v>9665.1876500000017</v>
      </c>
      <c r="M65" s="197">
        <f t="shared" si="9"/>
        <v>1546.4300240000002</v>
      </c>
      <c r="N65" s="197">
        <f t="shared" si="10"/>
        <v>11211.617674000001</v>
      </c>
      <c r="O65" s="164"/>
      <c r="P65" s="197">
        <f t="shared" si="11"/>
        <v>0</v>
      </c>
      <c r="Q65" s="197">
        <f t="shared" si="12"/>
        <v>0</v>
      </c>
      <c r="R65" s="197">
        <f t="shared" si="13"/>
        <v>0</v>
      </c>
      <c r="S65" s="65" t="b">
        <f t="shared" si="14"/>
        <v>1</v>
      </c>
      <c r="T65" s="275" t="s">
        <v>31</v>
      </c>
      <c r="U65" s="275" t="s">
        <v>321</v>
      </c>
      <c r="V65" s="275" t="s">
        <v>131</v>
      </c>
      <c r="W65" s="275" t="s">
        <v>93</v>
      </c>
      <c r="X65" s="275" t="s">
        <v>33</v>
      </c>
      <c r="Y65" s="305">
        <v>42327</v>
      </c>
      <c r="Z65" s="277">
        <v>7841.18</v>
      </c>
      <c r="AA65" s="277"/>
      <c r="AB65" s="277"/>
      <c r="AC65" s="299">
        <v>45.13</v>
      </c>
      <c r="AD65" s="300">
        <f t="shared" si="40"/>
        <v>7796.05</v>
      </c>
      <c r="AE65" s="277">
        <v>200</v>
      </c>
      <c r="AF65" s="317"/>
      <c r="AG65" s="277">
        <v>33.049999999999997</v>
      </c>
      <c r="AH65" s="277">
        <v>0</v>
      </c>
      <c r="AI65" s="318"/>
      <c r="AJ65" s="318"/>
      <c r="AK65" s="277"/>
      <c r="AL65" s="273"/>
      <c r="AM65" s="273"/>
      <c r="AN65" s="275"/>
      <c r="AO65" s="315">
        <v>586</v>
      </c>
      <c r="AP65" s="300">
        <f t="shared" si="41"/>
        <v>6977</v>
      </c>
      <c r="AQ65" s="273">
        <f t="shared" si="30"/>
        <v>779.60500000000002</v>
      </c>
      <c r="AR65" s="300">
        <f t="shared" si="31"/>
        <v>6197.3950000000004</v>
      </c>
      <c r="AS65" s="273">
        <f t="shared" si="42"/>
        <v>0</v>
      </c>
      <c r="AT65" s="273">
        <v>10.23</v>
      </c>
      <c r="AU65" s="273">
        <f t="shared" si="43"/>
        <v>0</v>
      </c>
      <c r="AV65" s="300">
        <f t="shared" si="44"/>
        <v>7806.28</v>
      </c>
      <c r="AW65" s="306"/>
      <c r="AX65" s="307"/>
      <c r="AY65" s="301">
        <f t="shared" ref="AY65:AY67" si="48">+AW65+AX65-AR65</f>
        <v>-6197.3950000000004</v>
      </c>
      <c r="AZ65" s="275"/>
      <c r="BA65" s="278" t="s">
        <v>190</v>
      </c>
      <c r="BD65" s="65" t="b">
        <f t="shared" si="19"/>
        <v>1</v>
      </c>
      <c r="BE65" s="374" t="s">
        <v>320</v>
      </c>
      <c r="BF65" s="373" t="s">
        <v>321</v>
      </c>
      <c r="BG65" s="381">
        <v>880.02</v>
      </c>
      <c r="BH65" s="381">
        <v>146.66999999999999</v>
      </c>
      <c r="BI65" s="381">
        <v>7841.18</v>
      </c>
      <c r="BJ65" s="381">
        <f t="shared" si="20"/>
        <v>8867.8700000000008</v>
      </c>
      <c r="BK65" s="381">
        <v>0</v>
      </c>
      <c r="BL65" s="381">
        <v>1813.2</v>
      </c>
      <c r="BM65" s="381">
        <v>25.53</v>
      </c>
      <c r="BN65" s="381">
        <v>0</v>
      </c>
      <c r="BO65" s="381">
        <v>0</v>
      </c>
      <c r="BP65" s="381">
        <v>586</v>
      </c>
      <c r="BQ65" s="381">
        <v>0</v>
      </c>
      <c r="BR65" s="381">
        <v>45.13</v>
      </c>
      <c r="BS65" s="382">
        <v>-0.04</v>
      </c>
      <c r="BT65" s="381">
        <v>33.049999999999997</v>
      </c>
      <c r="BU65" s="381">
        <v>0</v>
      </c>
      <c r="BV65" s="381">
        <v>0</v>
      </c>
      <c r="BW65" s="381">
        <v>200</v>
      </c>
      <c r="BX65" s="381">
        <f t="shared" si="21"/>
        <v>2702.8700000000003</v>
      </c>
      <c r="BY65" s="381">
        <f t="shared" si="22"/>
        <v>6165</v>
      </c>
      <c r="BZ65"/>
      <c r="CA65" s="65" t="b">
        <f t="shared" si="23"/>
        <v>1</v>
      </c>
      <c r="CB65" s="373" t="s">
        <v>321</v>
      </c>
      <c r="CC65" s="390" t="s">
        <v>713</v>
      </c>
      <c r="CD65" s="391" t="s">
        <v>714</v>
      </c>
      <c r="CE65" s="391" t="s">
        <v>715</v>
      </c>
      <c r="CF65" s="391" t="s">
        <v>570</v>
      </c>
      <c r="CG65" s="275"/>
      <c r="CH65" s="195">
        <v>2950612421</v>
      </c>
    </row>
    <row r="66" spans="1:90" s="65" customFormat="1" ht="15.75">
      <c r="A66" s="181" t="s">
        <v>65</v>
      </c>
      <c r="B66" s="206" t="s">
        <v>322</v>
      </c>
      <c r="C66" s="182">
        <f>+FISCAL!F66</f>
        <v>6280.82</v>
      </c>
      <c r="D66" s="196">
        <v>0</v>
      </c>
      <c r="E66" s="196"/>
      <c r="F66" s="164"/>
      <c r="G66" s="197">
        <f t="shared" si="4"/>
        <v>6280.82</v>
      </c>
      <c r="H66" s="197">
        <f t="shared" si="5"/>
        <v>-45.13</v>
      </c>
      <c r="I66" s="197">
        <f t="shared" si="6"/>
        <v>125.6164</v>
      </c>
      <c r="J66" s="197">
        <f t="shared" si="7"/>
        <v>471.06149999999997</v>
      </c>
      <c r="K66" s="197">
        <v>0</v>
      </c>
      <c r="L66" s="197">
        <f t="shared" si="8"/>
        <v>6832.3678999999993</v>
      </c>
      <c r="M66" s="197">
        <f t="shared" si="9"/>
        <v>1093.178864</v>
      </c>
      <c r="N66" s="197">
        <f t="shared" si="10"/>
        <v>7925.5467639999988</v>
      </c>
      <c r="O66" s="164"/>
      <c r="P66" s="197">
        <f t="shared" si="11"/>
        <v>0</v>
      </c>
      <c r="Q66" s="197">
        <f t="shared" si="12"/>
        <v>0</v>
      </c>
      <c r="R66" s="197">
        <f t="shared" si="13"/>
        <v>0</v>
      </c>
      <c r="S66" s="65" t="b">
        <f t="shared" si="14"/>
        <v>1</v>
      </c>
      <c r="T66" s="275" t="s">
        <v>30</v>
      </c>
      <c r="U66" s="275" t="s">
        <v>322</v>
      </c>
      <c r="V66" s="275" t="s">
        <v>132</v>
      </c>
      <c r="W66" s="275" t="s">
        <v>65</v>
      </c>
      <c r="X66" s="275" t="s">
        <v>150</v>
      </c>
      <c r="Y66" s="305">
        <v>42173</v>
      </c>
      <c r="Z66" s="277">
        <v>1614.13</v>
      </c>
      <c r="AA66" s="277"/>
      <c r="AB66" s="277"/>
      <c r="AC66" s="299">
        <v>45.13</v>
      </c>
      <c r="AD66" s="300">
        <f t="shared" si="40"/>
        <v>1569</v>
      </c>
      <c r="AE66" s="277"/>
      <c r="AF66" s="317"/>
      <c r="AG66" s="277"/>
      <c r="AH66" s="277">
        <v>0</v>
      </c>
      <c r="AI66" s="318"/>
      <c r="AJ66" s="318"/>
      <c r="AK66" s="277"/>
      <c r="AL66" s="273"/>
      <c r="AM66" s="273"/>
      <c r="AN66" s="275"/>
      <c r="AO66" s="275">
        <v>0</v>
      </c>
      <c r="AP66" s="300">
        <f t="shared" si="41"/>
        <v>1569</v>
      </c>
      <c r="AQ66" s="273">
        <f t="shared" si="30"/>
        <v>0</v>
      </c>
      <c r="AR66" s="300">
        <f t="shared" si="31"/>
        <v>1569</v>
      </c>
      <c r="AS66" s="273">
        <f t="shared" si="42"/>
        <v>156.9</v>
      </c>
      <c r="AT66" s="273">
        <v>10.23</v>
      </c>
      <c r="AU66" s="273">
        <f t="shared" si="43"/>
        <v>0</v>
      </c>
      <c r="AV66" s="300">
        <f t="shared" si="44"/>
        <v>1736.13</v>
      </c>
      <c r="AW66" s="312"/>
      <c r="AX66" s="313"/>
      <c r="AY66" s="301">
        <f t="shared" si="48"/>
        <v>-1569</v>
      </c>
      <c r="AZ66" s="258"/>
      <c r="BA66" s="275"/>
      <c r="BD66" s="65" t="b">
        <f t="shared" si="19"/>
        <v>1</v>
      </c>
      <c r="BE66" s="374" t="s">
        <v>65</v>
      </c>
      <c r="BF66" s="373" t="s">
        <v>322</v>
      </c>
      <c r="BG66" s="381">
        <v>4000.02</v>
      </c>
      <c r="BH66" s="381">
        <v>666.67</v>
      </c>
      <c r="BI66" s="381">
        <v>1614.13</v>
      </c>
      <c r="BJ66" s="381">
        <f t="shared" si="20"/>
        <v>6280.82</v>
      </c>
      <c r="BK66" s="381">
        <v>0</v>
      </c>
      <c r="BL66" s="381">
        <v>1118.56</v>
      </c>
      <c r="BM66" s="381">
        <v>129.41</v>
      </c>
      <c r="BN66" s="381">
        <v>0</v>
      </c>
      <c r="BO66" s="381">
        <v>0</v>
      </c>
      <c r="BP66" s="381">
        <v>0</v>
      </c>
      <c r="BQ66" s="381">
        <v>0</v>
      </c>
      <c r="BR66" s="381">
        <v>45.13</v>
      </c>
      <c r="BS66" s="381">
        <v>0.12</v>
      </c>
      <c r="BT66" s="381">
        <v>0</v>
      </c>
      <c r="BU66" s="381">
        <v>0</v>
      </c>
      <c r="BV66" s="381">
        <v>0</v>
      </c>
      <c r="BW66" s="381">
        <v>0</v>
      </c>
      <c r="BX66" s="381">
        <f t="shared" si="21"/>
        <v>1293.22</v>
      </c>
      <c r="BY66" s="381">
        <f t="shared" si="22"/>
        <v>4987.5999999999995</v>
      </c>
      <c r="BZ66"/>
      <c r="CA66" s="65" t="b">
        <f t="shared" si="23"/>
        <v>1</v>
      </c>
      <c r="CB66" s="373" t="s">
        <v>322</v>
      </c>
      <c r="CC66" s="390" t="s">
        <v>716</v>
      </c>
      <c r="CD66" s="391" t="s">
        <v>717</v>
      </c>
      <c r="CE66" s="391" t="s">
        <v>718</v>
      </c>
      <c r="CF66" s="391" t="s">
        <v>570</v>
      </c>
      <c r="CG66" s="258"/>
      <c r="CH66" s="195">
        <v>1444665376</v>
      </c>
    </row>
    <row r="67" spans="1:90" s="65" customFormat="1" ht="15.75">
      <c r="A67" s="181" t="s">
        <v>323</v>
      </c>
      <c r="B67" s="206" t="s">
        <v>324</v>
      </c>
      <c r="C67" s="182">
        <f>+FISCAL!F67</f>
        <v>2673.59</v>
      </c>
      <c r="D67" s="196">
        <v>0</v>
      </c>
      <c r="E67" s="188"/>
      <c r="F67" s="188"/>
      <c r="G67" s="197">
        <f t="shared" si="4"/>
        <v>2673.59</v>
      </c>
      <c r="H67" s="197">
        <f t="shared" si="5"/>
        <v>-45.13</v>
      </c>
      <c r="I67" s="197">
        <f t="shared" si="6"/>
        <v>53.471800000000002</v>
      </c>
      <c r="J67" s="197">
        <f t="shared" si="7"/>
        <v>200.51925</v>
      </c>
      <c r="K67" s="197">
        <v>0</v>
      </c>
      <c r="L67" s="197">
        <f t="shared" si="8"/>
        <v>2882.4510499999997</v>
      </c>
      <c r="M67" s="197">
        <f t="shared" si="9"/>
        <v>461.19216799999998</v>
      </c>
      <c r="N67" s="197">
        <f t="shared" si="10"/>
        <v>3343.6432179999997</v>
      </c>
      <c r="O67" s="164"/>
      <c r="P67" s="197">
        <f t="shared" si="11"/>
        <v>0</v>
      </c>
      <c r="Q67" s="197">
        <f t="shared" si="12"/>
        <v>0</v>
      </c>
      <c r="R67" s="197">
        <f t="shared" si="13"/>
        <v>0</v>
      </c>
      <c r="S67" s="65" t="b">
        <f t="shared" si="14"/>
        <v>1</v>
      </c>
      <c r="T67" s="275" t="s">
        <v>31</v>
      </c>
      <c r="U67" s="275" t="s">
        <v>324</v>
      </c>
      <c r="V67" s="275" t="s">
        <v>130</v>
      </c>
      <c r="W67" s="275"/>
      <c r="X67" s="275" t="s">
        <v>33</v>
      </c>
      <c r="Y67" s="305">
        <v>42506</v>
      </c>
      <c r="Z67" s="277">
        <v>1646.9</v>
      </c>
      <c r="AA67" s="277"/>
      <c r="AB67" s="277"/>
      <c r="AC67" s="299">
        <v>45.13</v>
      </c>
      <c r="AD67" s="300">
        <f t="shared" si="40"/>
        <v>1601.77</v>
      </c>
      <c r="AE67" s="277"/>
      <c r="AF67" s="317"/>
      <c r="AG67" s="277">
        <v>33.049999999999997</v>
      </c>
      <c r="AH67" s="277">
        <v>0</v>
      </c>
      <c r="AI67" s="318"/>
      <c r="AJ67" s="318"/>
      <c r="AK67" s="277"/>
      <c r="AL67" s="273"/>
      <c r="AM67" s="273"/>
      <c r="AN67" s="275"/>
      <c r="AO67" s="315">
        <v>229.15</v>
      </c>
      <c r="AP67" s="300">
        <f t="shared" si="41"/>
        <v>1339.57</v>
      </c>
      <c r="AQ67" s="273">
        <f t="shared" si="30"/>
        <v>0</v>
      </c>
      <c r="AR67" s="300">
        <f t="shared" si="31"/>
        <v>1339.57</v>
      </c>
      <c r="AS67" s="273">
        <f t="shared" si="42"/>
        <v>160.17700000000002</v>
      </c>
      <c r="AT67" s="273">
        <v>10.23</v>
      </c>
      <c r="AU67" s="273">
        <f t="shared" si="43"/>
        <v>0</v>
      </c>
      <c r="AV67" s="300">
        <f t="shared" si="44"/>
        <v>1772.1770000000001</v>
      </c>
      <c r="AW67" s="312"/>
      <c r="AX67" s="312"/>
      <c r="AY67" s="301">
        <f t="shared" si="48"/>
        <v>-1339.57</v>
      </c>
      <c r="AZ67" s="288">
        <v>1179675078</v>
      </c>
      <c r="BA67" s="278"/>
      <c r="BD67" s="65" t="b">
        <f t="shared" si="19"/>
        <v>1</v>
      </c>
      <c r="BE67" s="374" t="s">
        <v>323</v>
      </c>
      <c r="BF67" s="373" t="s">
        <v>324</v>
      </c>
      <c r="BG67" s="381">
        <v>880.02</v>
      </c>
      <c r="BH67" s="381">
        <v>146.66999999999999</v>
      </c>
      <c r="BI67" s="381">
        <v>1646.9</v>
      </c>
      <c r="BJ67" s="381">
        <f t="shared" si="20"/>
        <v>2673.59</v>
      </c>
      <c r="BK67" s="381">
        <v>0</v>
      </c>
      <c r="BL67" s="381">
        <v>315.69</v>
      </c>
      <c r="BM67" s="381">
        <v>25.48</v>
      </c>
      <c r="BN67" s="381">
        <v>0</v>
      </c>
      <c r="BO67" s="381">
        <v>0</v>
      </c>
      <c r="BP67" s="381">
        <v>229.15</v>
      </c>
      <c r="BQ67" s="381">
        <v>0</v>
      </c>
      <c r="BR67" s="381">
        <v>45.13</v>
      </c>
      <c r="BS67" s="382">
        <v>-0.11</v>
      </c>
      <c r="BT67" s="381">
        <v>33.049999999999997</v>
      </c>
      <c r="BU67" s="381">
        <v>0</v>
      </c>
      <c r="BV67" s="381">
        <v>0</v>
      </c>
      <c r="BW67" s="381">
        <v>0</v>
      </c>
      <c r="BX67" s="381">
        <f t="shared" si="21"/>
        <v>648.39</v>
      </c>
      <c r="BY67" s="381">
        <f t="shared" si="22"/>
        <v>2025.2000000000003</v>
      </c>
      <c r="BZ67"/>
      <c r="CA67" s="65" t="b">
        <f t="shared" si="23"/>
        <v>1</v>
      </c>
      <c r="CB67" s="373" t="s">
        <v>324</v>
      </c>
      <c r="CC67" s="390" t="s">
        <v>719</v>
      </c>
      <c r="CD67" s="391" t="s">
        <v>720</v>
      </c>
      <c r="CE67" s="391" t="s">
        <v>721</v>
      </c>
      <c r="CF67" s="391" t="s">
        <v>570</v>
      </c>
      <c r="CG67" s="288">
        <v>1179675078</v>
      </c>
      <c r="CH67" s="195">
        <v>0</v>
      </c>
    </row>
    <row r="68" spans="1:90" s="65" customFormat="1" ht="15.75">
      <c r="A68" s="181" t="s">
        <v>325</v>
      </c>
      <c r="B68" s="206" t="s">
        <v>326</v>
      </c>
      <c r="C68" s="182">
        <f>+FISCAL!F68</f>
        <v>1803.31</v>
      </c>
      <c r="D68" s="196">
        <v>0</v>
      </c>
      <c r="E68" s="230"/>
      <c r="F68" s="164"/>
      <c r="G68" s="197">
        <f t="shared" si="4"/>
        <v>1803.31</v>
      </c>
      <c r="H68" s="197">
        <f t="shared" si="5"/>
        <v>-45.13</v>
      </c>
      <c r="I68" s="197">
        <f t="shared" si="6"/>
        <v>36.066200000000002</v>
      </c>
      <c r="J68" s="197">
        <f t="shared" si="7"/>
        <v>135.24824999999998</v>
      </c>
      <c r="K68" s="197">
        <v>0</v>
      </c>
      <c r="L68" s="197">
        <f t="shared" si="8"/>
        <v>1929.4944499999997</v>
      </c>
      <c r="M68" s="197">
        <f t="shared" si="9"/>
        <v>308.71911199999994</v>
      </c>
      <c r="N68" s="197">
        <f t="shared" si="10"/>
        <v>2238.2135619999995</v>
      </c>
      <c r="O68" s="164"/>
      <c r="P68" s="197">
        <f t="shared" si="11"/>
        <v>0</v>
      </c>
      <c r="Q68" s="197">
        <f t="shared" si="12"/>
        <v>0</v>
      </c>
      <c r="R68" s="197">
        <f t="shared" si="13"/>
        <v>0</v>
      </c>
      <c r="S68" s="65" t="b">
        <f t="shared" si="14"/>
        <v>1</v>
      </c>
      <c r="T68" s="275" t="s">
        <v>29</v>
      </c>
      <c r="U68" s="275" t="s">
        <v>326</v>
      </c>
      <c r="V68" s="275"/>
      <c r="W68" s="275"/>
      <c r="X68" s="275" t="s">
        <v>96</v>
      </c>
      <c r="Y68" s="305">
        <v>42597</v>
      </c>
      <c r="Z68" s="277">
        <v>870</v>
      </c>
      <c r="AA68" s="277"/>
      <c r="AB68" s="277"/>
      <c r="AC68" s="299">
        <v>45.13</v>
      </c>
      <c r="AD68" s="300">
        <f t="shared" si="40"/>
        <v>824.87</v>
      </c>
      <c r="AE68" s="277">
        <v>200</v>
      </c>
      <c r="AF68" s="317"/>
      <c r="AG68" s="277"/>
      <c r="AH68" s="277"/>
      <c r="AI68" s="318"/>
      <c r="AJ68" s="318"/>
      <c r="AK68" s="277"/>
      <c r="AL68" s="273"/>
      <c r="AM68" s="273"/>
      <c r="AN68" s="275"/>
      <c r="AO68" s="315">
        <v>0</v>
      </c>
      <c r="AP68" s="300">
        <f t="shared" si="41"/>
        <v>624.87</v>
      </c>
      <c r="AQ68" s="273">
        <f t="shared" si="30"/>
        <v>0</v>
      </c>
      <c r="AR68" s="300">
        <f t="shared" si="31"/>
        <v>624.87</v>
      </c>
      <c r="AS68" s="273"/>
      <c r="AT68" s="273"/>
      <c r="AU68" s="273"/>
      <c r="AV68" s="300"/>
      <c r="AW68" s="312"/>
      <c r="AX68" s="312"/>
      <c r="AY68" s="301"/>
      <c r="AZ68" s="288">
        <v>2983558908</v>
      </c>
      <c r="BA68" s="278"/>
      <c r="BD68" s="65" t="b">
        <f t="shared" si="19"/>
        <v>1</v>
      </c>
      <c r="BE68" s="374" t="s">
        <v>325</v>
      </c>
      <c r="BF68" s="373" t="s">
        <v>326</v>
      </c>
      <c r="BG68" s="381">
        <v>799.98</v>
      </c>
      <c r="BH68" s="381">
        <v>133.33000000000001</v>
      </c>
      <c r="BI68" s="381">
        <v>870</v>
      </c>
      <c r="BJ68" s="381">
        <f t="shared" si="20"/>
        <v>1803.31</v>
      </c>
      <c r="BK68" s="381">
        <v>0</v>
      </c>
      <c r="BL68" s="381">
        <v>152.74</v>
      </c>
      <c r="BM68" s="381">
        <v>23.17</v>
      </c>
      <c r="BN68" s="381">
        <v>0</v>
      </c>
      <c r="BO68" s="381">
        <v>0</v>
      </c>
      <c r="BP68" s="381">
        <v>0</v>
      </c>
      <c r="BQ68" s="381">
        <v>0</v>
      </c>
      <c r="BR68" s="381">
        <v>45.13</v>
      </c>
      <c r="BS68" s="382">
        <v>-0.13</v>
      </c>
      <c r="BT68" s="381">
        <v>0</v>
      </c>
      <c r="BU68" s="381">
        <v>0</v>
      </c>
      <c r="BV68" s="381">
        <v>0</v>
      </c>
      <c r="BW68" s="381">
        <v>200</v>
      </c>
      <c r="BX68" s="381">
        <f t="shared" si="21"/>
        <v>420.91</v>
      </c>
      <c r="BY68" s="381">
        <f t="shared" si="22"/>
        <v>1382.3999999999999</v>
      </c>
      <c r="BZ68"/>
      <c r="CA68" s="65" t="b">
        <f t="shared" si="23"/>
        <v>1</v>
      </c>
      <c r="CB68" s="373" t="s">
        <v>326</v>
      </c>
      <c r="CC68" s="390" t="s">
        <v>722</v>
      </c>
      <c r="CD68" s="391" t="s">
        <v>723</v>
      </c>
      <c r="CE68" s="391" t="s">
        <v>724</v>
      </c>
      <c r="CF68" s="391" t="s">
        <v>570</v>
      </c>
      <c r="CG68" s="288">
        <v>2983558908</v>
      </c>
      <c r="CH68" s="195">
        <v>0</v>
      </c>
    </row>
    <row r="69" spans="1:90" s="65" customFormat="1" ht="15.75">
      <c r="A69" s="181" t="s">
        <v>511</v>
      </c>
      <c r="B69" s="215" t="s">
        <v>506</v>
      </c>
      <c r="C69" s="182">
        <f>+FISCAL!F69</f>
        <v>2812.16</v>
      </c>
      <c r="D69" s="196">
        <v>0</v>
      </c>
      <c r="E69" s="230"/>
      <c r="F69" s="164"/>
      <c r="G69" s="197">
        <f t="shared" si="4"/>
        <v>2812.16</v>
      </c>
      <c r="H69" s="197">
        <f t="shared" si="5"/>
        <v>-45.13</v>
      </c>
      <c r="I69" s="197">
        <f t="shared" si="6"/>
        <v>56.243200000000002</v>
      </c>
      <c r="J69" s="197">
        <f t="shared" si="7"/>
        <v>210.91199999999998</v>
      </c>
      <c r="K69" s="197">
        <v>0</v>
      </c>
      <c r="L69" s="197">
        <f t="shared" si="8"/>
        <v>3034.1851999999994</v>
      </c>
      <c r="M69" s="197">
        <f t="shared" si="9"/>
        <v>485.46963199999993</v>
      </c>
      <c r="N69" s="197">
        <f t="shared" si="10"/>
        <v>3519.6548319999993</v>
      </c>
      <c r="O69" s="164"/>
      <c r="P69" s="197">
        <f t="shared" si="11"/>
        <v>0</v>
      </c>
      <c r="Q69" s="197">
        <f t="shared" si="12"/>
        <v>0</v>
      </c>
      <c r="R69" s="197">
        <f t="shared" si="13"/>
        <v>0</v>
      </c>
      <c r="S69" s="65" t="b">
        <f t="shared" si="14"/>
        <v>1</v>
      </c>
      <c r="T69" s="275" t="s">
        <v>44</v>
      </c>
      <c r="U69" s="275" t="s">
        <v>506</v>
      </c>
      <c r="V69" s="275"/>
      <c r="W69" s="275"/>
      <c r="X69" s="275" t="s">
        <v>32</v>
      </c>
      <c r="Y69" s="305">
        <v>42696</v>
      </c>
      <c r="Z69" s="277">
        <v>1645.89</v>
      </c>
      <c r="AA69" s="277"/>
      <c r="AB69" s="277"/>
      <c r="AC69" s="299">
        <v>45.13</v>
      </c>
      <c r="AD69" s="300">
        <f t="shared" si="40"/>
        <v>1600.76</v>
      </c>
      <c r="AE69" s="277"/>
      <c r="AF69" s="317"/>
      <c r="AG69" s="277"/>
      <c r="AH69" s="277"/>
      <c r="AI69" s="318"/>
      <c r="AJ69" s="318"/>
      <c r="AK69" s="277"/>
      <c r="AL69" s="273"/>
      <c r="AM69" s="273"/>
      <c r="AN69" s="275"/>
      <c r="AO69" s="315"/>
      <c r="AP69" s="300">
        <f t="shared" ref="AP69:AP70" si="49">+AD69-SUM(AE69:AO69)</f>
        <v>1600.76</v>
      </c>
      <c r="AQ69" s="273">
        <f t="shared" si="30"/>
        <v>0</v>
      </c>
      <c r="AR69" s="300">
        <f t="shared" si="31"/>
        <v>1600.76</v>
      </c>
      <c r="AS69" s="273"/>
      <c r="AT69" s="273"/>
      <c r="AU69" s="273"/>
      <c r="AV69" s="300"/>
      <c r="AW69" s="312"/>
      <c r="AX69" s="312"/>
      <c r="AY69" s="301"/>
      <c r="AZ69" s="288">
        <v>1501548794</v>
      </c>
      <c r="BA69" s="278"/>
      <c r="BB69" s="187"/>
      <c r="BD69" s="65" t="b">
        <f t="shared" si="19"/>
        <v>1</v>
      </c>
      <c r="BE69" s="374" t="s">
        <v>511</v>
      </c>
      <c r="BF69" s="373" t="s">
        <v>520</v>
      </c>
      <c r="BG69" s="381">
        <v>999.66</v>
      </c>
      <c r="BH69" s="381">
        <v>166.61</v>
      </c>
      <c r="BI69" s="381">
        <v>1645.89</v>
      </c>
      <c r="BJ69" s="381">
        <f t="shared" si="20"/>
        <v>2812.16</v>
      </c>
      <c r="BK69" s="381">
        <v>0</v>
      </c>
      <c r="BL69" s="381">
        <v>345.29</v>
      </c>
      <c r="BM69" s="381">
        <v>28.95</v>
      </c>
      <c r="BN69" s="381">
        <v>0</v>
      </c>
      <c r="BO69" s="381">
        <v>0</v>
      </c>
      <c r="BP69" s="381">
        <v>0</v>
      </c>
      <c r="BQ69" s="381">
        <v>0</v>
      </c>
      <c r="BR69" s="381">
        <v>45.13</v>
      </c>
      <c r="BS69" s="382">
        <v>-0.01</v>
      </c>
      <c r="BT69" s="381">
        <v>0</v>
      </c>
      <c r="BU69" s="381">
        <v>0</v>
      </c>
      <c r="BV69" s="381">
        <v>0</v>
      </c>
      <c r="BW69" s="381">
        <v>0</v>
      </c>
      <c r="BX69" s="381">
        <f t="shared" si="21"/>
        <v>419.36</v>
      </c>
      <c r="BY69" s="381">
        <f t="shared" si="22"/>
        <v>2392.7999999999997</v>
      </c>
      <c r="BZ69"/>
      <c r="CA69" s="65" t="b">
        <f t="shared" si="23"/>
        <v>1</v>
      </c>
      <c r="CB69" s="373" t="s">
        <v>520</v>
      </c>
      <c r="CC69" s="390" t="e">
        <v>#N/A</v>
      </c>
      <c r="CD69" s="391" t="e">
        <v>#N/A</v>
      </c>
      <c r="CE69" s="391" t="e">
        <v>#N/A</v>
      </c>
      <c r="CF69" s="391" t="e">
        <v>#N/A</v>
      </c>
      <c r="CG69" s="288">
        <v>1501548794</v>
      </c>
      <c r="CH69" s="195" t="e">
        <v>#N/A</v>
      </c>
    </row>
    <row r="70" spans="1:90" s="65" customFormat="1" ht="15.75">
      <c r="A70" s="181" t="s">
        <v>327</v>
      </c>
      <c r="B70" s="231" t="s">
        <v>519</v>
      </c>
      <c r="C70" s="182">
        <f>+FISCAL!F70</f>
        <v>1026.69</v>
      </c>
      <c r="D70" s="196">
        <v>0</v>
      </c>
      <c r="E70" s="164"/>
      <c r="F70" s="164"/>
      <c r="G70" s="197">
        <f t="shared" si="4"/>
        <v>1026.69</v>
      </c>
      <c r="H70" s="197">
        <f t="shared" si="5"/>
        <v>-45.13</v>
      </c>
      <c r="I70" s="197">
        <f t="shared" si="6"/>
        <v>20.533800000000003</v>
      </c>
      <c r="J70" s="197">
        <f t="shared" si="7"/>
        <v>77.001750000000001</v>
      </c>
      <c r="K70" s="197">
        <v>0</v>
      </c>
      <c r="L70" s="197">
        <f t="shared" si="8"/>
        <v>1079.09555</v>
      </c>
      <c r="M70" s="197">
        <f t="shared" si="9"/>
        <v>172.65528800000001</v>
      </c>
      <c r="N70" s="197">
        <f t="shared" si="10"/>
        <v>1251.7508379999999</v>
      </c>
      <c r="O70" s="164"/>
      <c r="P70" s="197">
        <f t="shared" si="11"/>
        <v>0</v>
      </c>
      <c r="Q70" s="197">
        <f t="shared" si="12"/>
        <v>0</v>
      </c>
      <c r="R70" s="197">
        <f t="shared" si="13"/>
        <v>0</v>
      </c>
      <c r="S70" s="65" t="b">
        <f t="shared" si="14"/>
        <v>1</v>
      </c>
      <c r="T70" s="275" t="s">
        <v>31</v>
      </c>
      <c r="U70" s="275" t="s">
        <v>519</v>
      </c>
      <c r="V70" s="275"/>
      <c r="W70" s="275"/>
      <c r="X70" s="275" t="s">
        <v>33</v>
      </c>
      <c r="Y70" s="305">
        <v>42632</v>
      </c>
      <c r="Z70" s="277"/>
      <c r="AA70" s="277"/>
      <c r="AB70" s="277"/>
      <c r="AC70" s="299">
        <v>45.13</v>
      </c>
      <c r="AD70" s="300">
        <f t="shared" si="40"/>
        <v>-45.13</v>
      </c>
      <c r="AE70" s="277">
        <v>200</v>
      </c>
      <c r="AF70" s="317"/>
      <c r="AG70" s="277"/>
      <c r="AH70" s="277"/>
      <c r="AI70" s="318"/>
      <c r="AJ70" s="318"/>
      <c r="AK70" s="277"/>
      <c r="AL70" s="273"/>
      <c r="AM70" s="273"/>
      <c r="AN70" s="275"/>
      <c r="AO70" s="315"/>
      <c r="AP70" s="300">
        <f t="shared" si="49"/>
        <v>-245.13</v>
      </c>
      <c r="AQ70" s="273">
        <f t="shared" si="30"/>
        <v>0</v>
      </c>
      <c r="AR70" s="300">
        <f t="shared" si="31"/>
        <v>-245.13</v>
      </c>
      <c r="AS70" s="273"/>
      <c r="AT70" s="273"/>
      <c r="AU70" s="273"/>
      <c r="AV70" s="300"/>
      <c r="AW70" s="312"/>
      <c r="AX70" s="312"/>
      <c r="AY70" s="301"/>
      <c r="AZ70" s="288">
        <v>2856562434</v>
      </c>
      <c r="BA70" s="278"/>
      <c r="BD70" s="65" t="b">
        <f t="shared" si="19"/>
        <v>1</v>
      </c>
      <c r="BE70" s="374" t="s">
        <v>327</v>
      </c>
      <c r="BF70" s="373" t="s">
        <v>519</v>
      </c>
      <c r="BG70" s="381">
        <v>880.02</v>
      </c>
      <c r="BH70" s="381">
        <v>146.66999999999999</v>
      </c>
      <c r="BI70" s="381">
        <v>0</v>
      </c>
      <c r="BJ70" s="381">
        <f t="shared" si="20"/>
        <v>1026.69</v>
      </c>
      <c r="BK70" s="382">
        <v>-18.41</v>
      </c>
      <c r="BL70" s="381">
        <v>0</v>
      </c>
      <c r="BM70" s="381">
        <v>25.48</v>
      </c>
      <c r="BN70" s="381">
        <v>0</v>
      </c>
      <c r="BO70" s="381">
        <v>0</v>
      </c>
      <c r="BP70" s="381">
        <v>0</v>
      </c>
      <c r="BQ70" s="381">
        <v>0</v>
      </c>
      <c r="BR70" s="381">
        <v>45.13</v>
      </c>
      <c r="BS70" s="382">
        <v>-0.11</v>
      </c>
      <c r="BT70" s="381">
        <v>0</v>
      </c>
      <c r="BU70" s="381">
        <v>0</v>
      </c>
      <c r="BV70" s="381">
        <v>0</v>
      </c>
      <c r="BW70" s="381">
        <v>200</v>
      </c>
      <c r="BX70" s="381">
        <f t="shared" si="21"/>
        <v>252.09</v>
      </c>
      <c r="BY70" s="381">
        <f t="shared" si="22"/>
        <v>774.6</v>
      </c>
      <c r="BZ70"/>
      <c r="CA70" s="65" t="b">
        <f t="shared" si="23"/>
        <v>0</v>
      </c>
      <c r="CB70" s="373" t="s">
        <v>328</v>
      </c>
      <c r="CC70" s="390" t="s">
        <v>725</v>
      </c>
      <c r="CD70" s="391" t="s">
        <v>726</v>
      </c>
      <c r="CE70" s="391" t="s">
        <v>727</v>
      </c>
      <c r="CF70" s="391" t="s">
        <v>570</v>
      </c>
      <c r="CG70" s="288">
        <v>2856562434</v>
      </c>
      <c r="CH70" s="195">
        <v>0</v>
      </c>
    </row>
    <row r="71" spans="1:90" s="65" customFormat="1">
      <c r="A71" s="181"/>
      <c r="B71" s="206"/>
      <c r="C71" s="182"/>
      <c r="D71" s="196"/>
      <c r="E71" s="164"/>
      <c r="F71" s="164"/>
      <c r="G71" s="197"/>
      <c r="H71" s="197"/>
      <c r="I71" s="197"/>
      <c r="J71" s="197"/>
      <c r="K71" s="197"/>
      <c r="L71" s="197"/>
      <c r="M71" s="197"/>
      <c r="N71" s="197"/>
      <c r="O71" s="161"/>
      <c r="P71" s="197"/>
      <c r="Q71" s="197"/>
      <c r="R71" s="197"/>
      <c r="T71" s="266"/>
      <c r="U71" s="267"/>
      <c r="V71" s="267"/>
      <c r="W71" s="267"/>
      <c r="X71" s="267"/>
      <c r="Y71" s="267"/>
      <c r="Z71" s="268"/>
      <c r="AA71" s="268"/>
      <c r="AB71" s="268"/>
      <c r="AC71" s="268"/>
      <c r="AD71" s="269"/>
      <c r="AE71" s="268"/>
      <c r="AF71" s="268"/>
      <c r="AG71" s="268"/>
      <c r="AH71" s="268"/>
      <c r="AI71" s="268"/>
      <c r="AJ71" s="268"/>
      <c r="AK71" s="268"/>
      <c r="AL71" s="281"/>
      <c r="AM71" s="281"/>
      <c r="AN71" s="281"/>
      <c r="AO71" s="281"/>
      <c r="AP71" s="269"/>
      <c r="AQ71" s="281"/>
      <c r="AR71" s="269"/>
      <c r="AS71" s="281"/>
      <c r="AT71" s="281"/>
      <c r="AU71" s="281"/>
      <c r="AV71" s="269"/>
      <c r="AW71" s="293"/>
      <c r="AX71" s="293"/>
      <c r="AY71" s="263"/>
      <c r="AZ71" s="258"/>
      <c r="BA71" s="258"/>
      <c r="BD71" s="366"/>
      <c r="BE71" s="383"/>
      <c r="BF71" s="375"/>
      <c r="BG71" s="416">
        <f t="shared" ref="BG71:BX71" si="50">SUM(BG11:BG70)</f>
        <v>73539.559999999954</v>
      </c>
      <c r="BH71" s="416">
        <f t="shared" si="50"/>
        <v>12207.700000000004</v>
      </c>
      <c r="BI71" s="416">
        <f t="shared" si="50"/>
        <v>110220.89</v>
      </c>
      <c r="BJ71" s="416">
        <f t="shared" si="50"/>
        <v>195968.15000000005</v>
      </c>
      <c r="BK71" s="416">
        <f t="shared" si="50"/>
        <v>-371.90000000000015</v>
      </c>
      <c r="BL71" s="416">
        <f t="shared" si="50"/>
        <v>30692.940000000013</v>
      </c>
      <c r="BM71" s="416">
        <f t="shared" si="50"/>
        <v>2194.58</v>
      </c>
      <c r="BN71" s="416">
        <f t="shared" si="50"/>
        <v>0</v>
      </c>
      <c r="BO71" s="416">
        <f t="shared" si="50"/>
        <v>0</v>
      </c>
      <c r="BP71" s="416">
        <f t="shared" si="50"/>
        <v>7821.25</v>
      </c>
      <c r="BQ71" s="416">
        <f t="shared" si="50"/>
        <v>257.3</v>
      </c>
      <c r="BR71" s="416">
        <f t="shared" si="50"/>
        <v>2662.6700000000037</v>
      </c>
      <c r="BS71" s="416">
        <f t="shared" si="50"/>
        <v>-0.5099999999999999</v>
      </c>
      <c r="BT71" s="416">
        <f t="shared" si="50"/>
        <v>1132.6699999999994</v>
      </c>
      <c r="BU71" s="416">
        <f t="shared" si="50"/>
        <v>0</v>
      </c>
      <c r="BV71" s="416">
        <f t="shared" si="50"/>
        <v>1300</v>
      </c>
      <c r="BW71" s="416">
        <f t="shared" si="50"/>
        <v>3437.5</v>
      </c>
      <c r="BX71" s="416">
        <f t="shared" si="50"/>
        <v>49126.500000000022</v>
      </c>
      <c r="BY71" s="416">
        <f>SUM(BY11:BY70)</f>
        <v>146841.64999999997</v>
      </c>
      <c r="BZ71"/>
    </row>
    <row r="72" spans="1:90" s="65" customFormat="1">
      <c r="A72" s="192" t="s">
        <v>331</v>
      </c>
      <c r="B72" s="209"/>
      <c r="C72" s="197"/>
      <c r="D72" s="197"/>
      <c r="E72" s="196"/>
      <c r="F72" s="164"/>
      <c r="G72" s="197"/>
      <c r="H72" s="197"/>
      <c r="I72" s="197"/>
      <c r="J72" s="197"/>
      <c r="K72" s="197"/>
      <c r="L72" s="197"/>
      <c r="M72" s="197"/>
      <c r="N72" s="197"/>
      <c r="O72" s="162"/>
      <c r="P72" s="197"/>
      <c r="Q72" s="197"/>
      <c r="R72" s="197"/>
      <c r="T72" s="214"/>
      <c r="U72" s="282" t="s">
        <v>1</v>
      </c>
      <c r="V72" s="282"/>
      <c r="W72" s="282"/>
      <c r="X72" s="282"/>
      <c r="Y72" s="282"/>
      <c r="Z72" s="283"/>
      <c r="AA72" s="283">
        <f>SUM(AA12:AA71)</f>
        <v>0</v>
      </c>
      <c r="AB72" s="283">
        <f>SUM(AB12:AB71)</f>
        <v>0</v>
      </c>
      <c r="AC72" s="283"/>
      <c r="AD72" s="283">
        <f>SUM(AD12:AD71)</f>
        <v>107603.34999999995</v>
      </c>
      <c r="AE72" s="283"/>
      <c r="AF72" s="283"/>
      <c r="AG72" s="283"/>
      <c r="AH72" s="284"/>
      <c r="AI72" s="284">
        <f>SUM(AI12:AI71)</f>
        <v>0</v>
      </c>
      <c r="AJ72" s="284">
        <f>SUM(AJ12:AJ71)</f>
        <v>0</v>
      </c>
      <c r="AK72" s="284">
        <f>SUM(AK12:AK71)</f>
        <v>0</v>
      </c>
      <c r="AL72" s="283"/>
      <c r="AM72" s="283">
        <f>SUM(AM12:AM71)</f>
        <v>0</v>
      </c>
      <c r="AN72" s="283">
        <f>SUM(AN12:AN71)</f>
        <v>0</v>
      </c>
      <c r="AO72" s="283"/>
      <c r="AP72" s="283">
        <f t="shared" ref="AP72:AY72" si="51">SUM(AP12:AP71)</f>
        <v>93650.630000000034</v>
      </c>
      <c r="AQ72" s="283">
        <f t="shared" si="51"/>
        <v>8490.764000000001</v>
      </c>
      <c r="AR72" s="283">
        <f t="shared" si="51"/>
        <v>85159.866000000024</v>
      </c>
      <c r="AS72" s="283">
        <f t="shared" si="51"/>
        <v>1719.3600000000001</v>
      </c>
      <c r="AT72" s="283">
        <f t="shared" si="51"/>
        <v>489.66000000000037</v>
      </c>
      <c r="AU72" s="283">
        <f t="shared" si="51"/>
        <v>0</v>
      </c>
      <c r="AV72" s="283">
        <f t="shared" si="51"/>
        <v>94296.332999999999</v>
      </c>
      <c r="AW72" s="294">
        <f t="shared" si="51"/>
        <v>0</v>
      </c>
      <c r="AX72" s="294">
        <f t="shared" si="51"/>
        <v>0</v>
      </c>
      <c r="AY72" s="285">
        <f t="shared" si="51"/>
        <v>-66787.16</v>
      </c>
      <c r="AZ72" s="270"/>
      <c r="BA72" s="270"/>
      <c r="BE72" s="372"/>
      <c r="BF72" s="372"/>
      <c r="BG72" s="384"/>
      <c r="BH72" s="384"/>
      <c r="BI72" s="384"/>
      <c r="BJ72" s="384"/>
      <c r="BK72" s="385"/>
      <c r="BL72" s="384"/>
      <c r="BM72" s="384"/>
      <c r="BN72" s="384"/>
      <c r="BO72" s="384"/>
      <c r="BP72" s="384"/>
      <c r="BQ72" s="384"/>
      <c r="BR72" s="384"/>
      <c r="BS72" s="385"/>
      <c r="BT72" s="384"/>
      <c r="BU72" s="384"/>
      <c r="BV72" s="384"/>
      <c r="BW72" s="384"/>
      <c r="BX72" s="384"/>
      <c r="BY72" s="384"/>
      <c r="BZ72"/>
    </row>
    <row r="73" spans="1:90" s="65" customFormat="1" ht="15.75" thickBot="1">
      <c r="A73" s="192"/>
      <c r="B73" s="209"/>
      <c r="C73" s="193">
        <f>SUM(C11:C72)</f>
        <v>195345.92000000004</v>
      </c>
      <c r="D73" s="193">
        <f>SUM(D11:D72)</f>
        <v>0</v>
      </c>
      <c r="E73" s="196"/>
      <c r="F73" s="164"/>
      <c r="G73" s="193">
        <f t="shared" ref="G73:M73" si="52">SUM(G11:G72)</f>
        <v>195345.92000000004</v>
      </c>
      <c r="H73" s="193">
        <f t="shared" si="52"/>
        <v>-2662.6700000000037</v>
      </c>
      <c r="I73" s="193">
        <f t="shared" si="52"/>
        <v>3906.9184000000005</v>
      </c>
      <c r="J73" s="193">
        <f t="shared" si="52"/>
        <v>14650.943999999994</v>
      </c>
      <c r="K73" s="193">
        <f t="shared" si="52"/>
        <v>0</v>
      </c>
      <c r="L73" s="193">
        <f t="shared" si="52"/>
        <v>211241.11240000001</v>
      </c>
      <c r="M73" s="193">
        <f t="shared" si="52"/>
        <v>33798.577984000018</v>
      </c>
      <c r="N73" s="193">
        <f>SUM(N11:N72)</f>
        <v>245039.6903840001</v>
      </c>
      <c r="O73" s="162"/>
      <c r="P73" s="193">
        <f>SUM(P11:P72)</f>
        <v>0</v>
      </c>
      <c r="Q73" s="193">
        <f>SUM(Q11:Q72)</f>
        <v>0</v>
      </c>
      <c r="R73" s="193">
        <f>SUM(R11:R72)</f>
        <v>0</v>
      </c>
      <c r="T73" s="214"/>
      <c r="U73" s="216"/>
      <c r="V73" s="216"/>
      <c r="W73" s="216"/>
      <c r="X73" s="216"/>
      <c r="Y73" s="216"/>
      <c r="Z73" s="240"/>
      <c r="AA73" s="240"/>
      <c r="AB73" s="240"/>
      <c r="AC73" s="240"/>
      <c r="AD73" s="240"/>
      <c r="AE73" s="240"/>
      <c r="AF73" s="240"/>
      <c r="AG73" s="240"/>
      <c r="AH73" s="241"/>
      <c r="AI73" s="241"/>
      <c r="AJ73" s="241"/>
      <c r="AK73" s="241"/>
      <c r="AL73" s="240"/>
      <c r="AM73" s="240"/>
      <c r="AN73" s="240"/>
      <c r="AO73" s="240"/>
      <c r="AP73" s="240"/>
      <c r="AQ73" s="240"/>
      <c r="AR73" s="240"/>
      <c r="AS73" s="240"/>
      <c r="AT73" s="240"/>
      <c r="AU73" s="240"/>
      <c r="AV73" s="240"/>
      <c r="AW73" s="238"/>
      <c r="AX73" s="238"/>
      <c r="AY73" s="239"/>
      <c r="AZ73" s="260"/>
      <c r="BA73" s="260"/>
      <c r="BD73" s="365"/>
      <c r="BE73" s="228"/>
      <c r="BF73" s="228"/>
      <c r="BG73" s="228"/>
      <c r="BH73" s="228"/>
      <c r="BI73" s="228"/>
      <c r="BJ73" s="228"/>
      <c r="BK73" s="228"/>
      <c r="BL73" s="228"/>
      <c r="BM73" s="228"/>
      <c r="BN73" s="228"/>
      <c r="BO73" s="228"/>
      <c r="BP73" s="228"/>
      <c r="BQ73" s="228"/>
      <c r="BR73" s="228"/>
      <c r="BS73" s="228"/>
      <c r="BT73" s="228"/>
      <c r="BU73" s="228"/>
      <c r="BV73" s="228"/>
      <c r="BY73" s="242"/>
      <c r="BZ73"/>
    </row>
    <row r="74" spans="1:90" s="65" customFormat="1" ht="15.75" thickTop="1">
      <c r="A74" s="191"/>
      <c r="B74" s="210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2"/>
      <c r="P74" s="196" t="e">
        <f>+P73-SINDICATO!#REF!</f>
        <v>#REF!</v>
      </c>
      <c r="Q74" s="164"/>
      <c r="R74" s="164"/>
      <c r="T74" s="214"/>
      <c r="U74" s="214"/>
      <c r="V74" s="214"/>
      <c r="W74" s="214"/>
      <c r="X74" s="214"/>
      <c r="Y74" s="214"/>
      <c r="Z74" s="254"/>
      <c r="AA74" s="254"/>
      <c r="AB74" s="254"/>
      <c r="AC74" s="254"/>
      <c r="AD74" s="255"/>
      <c r="AE74" s="254"/>
      <c r="AF74" s="254"/>
      <c r="AG74" s="254"/>
      <c r="AH74" s="256"/>
      <c r="AI74" s="256"/>
      <c r="AJ74" s="256"/>
      <c r="AK74" s="256"/>
      <c r="AL74" s="254"/>
      <c r="AM74" s="254"/>
      <c r="AN74" s="254"/>
      <c r="AO74" s="254"/>
      <c r="AP74" s="255"/>
      <c r="AQ74" s="254"/>
      <c r="AR74" s="255"/>
      <c r="AS74" s="254"/>
      <c r="AT74" s="254"/>
      <c r="AU74" s="254"/>
      <c r="AV74" s="255">
        <f>AV72*0.16</f>
        <v>15087.413280000001</v>
      </c>
      <c r="AW74" s="292"/>
      <c r="AX74" s="292"/>
      <c r="AY74" s="243"/>
      <c r="AZ74" s="214"/>
      <c r="BA74" s="214"/>
      <c r="BB74" s="534" t="s">
        <v>116</v>
      </c>
      <c r="BC74" s="534" t="s">
        <v>115</v>
      </c>
      <c r="BD74" s="228"/>
      <c r="BE74" s="228"/>
      <c r="BF74" s="228"/>
      <c r="BG74" s="228"/>
      <c r="BH74" s="228"/>
      <c r="BI74" s="228"/>
      <c r="BJ74" s="228"/>
      <c r="BK74" s="228"/>
      <c r="BL74" s="228"/>
      <c r="BM74" s="228"/>
      <c r="BN74" s="228"/>
      <c r="BO74" s="228"/>
      <c r="BP74" s="228"/>
      <c r="BQ74" s="228"/>
      <c r="BR74" s="228"/>
      <c r="BS74" s="228"/>
      <c r="BT74" s="228"/>
      <c r="BU74" s="228"/>
      <c r="BV74" s="228"/>
      <c r="BY74" s="242"/>
      <c r="BZ74"/>
    </row>
    <row r="75" spans="1:90" s="65" customFormat="1">
      <c r="A75" s="220" t="s">
        <v>332</v>
      </c>
      <c r="B75" s="210"/>
      <c r="C75" s="191"/>
      <c r="D75" s="197"/>
      <c r="E75" s="196"/>
      <c r="F75" s="164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T75" s="529" t="s">
        <v>146</v>
      </c>
      <c r="U75" s="529"/>
      <c r="V75" s="286"/>
      <c r="W75" s="270"/>
      <c r="X75" s="270"/>
      <c r="Y75" s="270"/>
      <c r="Z75" s="271"/>
      <c r="AA75" s="271"/>
      <c r="AB75" s="271"/>
      <c r="AC75" s="271"/>
      <c r="AD75" s="283"/>
      <c r="AE75" s="271"/>
      <c r="AF75" s="271"/>
      <c r="AG75" s="271"/>
      <c r="AH75" s="277"/>
      <c r="AI75" s="277"/>
      <c r="AJ75" s="277"/>
      <c r="AK75" s="277"/>
      <c r="AL75" s="271"/>
      <c r="AM75" s="271"/>
      <c r="AN75" s="271"/>
      <c r="AO75" s="271"/>
      <c r="AP75" s="283"/>
      <c r="AQ75" s="271"/>
      <c r="AR75" s="283"/>
      <c r="AS75" s="271"/>
      <c r="AT75" s="271"/>
      <c r="AU75" s="271"/>
      <c r="AV75" s="283">
        <f>+AV72+AV74</f>
        <v>109383.74627999999</v>
      </c>
      <c r="AW75" s="294"/>
      <c r="AX75" s="294"/>
      <c r="AY75" s="285"/>
      <c r="AZ75" s="270"/>
      <c r="BA75" s="270"/>
      <c r="BB75" s="535"/>
      <c r="BC75" s="535"/>
      <c r="BD75" s="367"/>
      <c r="BE75" s="380"/>
      <c r="BF75" s="372"/>
      <c r="BG75" s="372"/>
      <c r="BH75" s="372"/>
      <c r="BI75" s="372"/>
      <c r="BJ75" s="372"/>
      <c r="BK75" s="372"/>
      <c r="BL75" s="372"/>
      <c r="BM75" s="372"/>
      <c r="BN75" s="372"/>
      <c r="BO75" s="372"/>
      <c r="BP75" s="372"/>
      <c r="BQ75" s="372"/>
      <c r="BR75" s="372"/>
      <c r="BS75" s="372"/>
      <c r="BT75" s="372"/>
      <c r="BU75" s="372"/>
      <c r="BV75" s="372"/>
      <c r="BW75" s="372"/>
      <c r="BX75" s="372"/>
      <c r="BY75" s="372"/>
      <c r="BZ75"/>
    </row>
    <row r="76" spans="1:90" s="348" customFormat="1" ht="15.75">
      <c r="A76" s="234" t="s">
        <v>333</v>
      </c>
      <c r="B76" s="346" t="s">
        <v>334</v>
      </c>
      <c r="C76" s="393">
        <f>+FISCAL!F76</f>
        <v>1703.1599999999999</v>
      </c>
      <c r="D76" s="235">
        <v>0</v>
      </c>
      <c r="E76" s="235"/>
      <c r="F76" s="347"/>
      <c r="G76" s="236">
        <f>+C76</f>
        <v>1703.1599999999999</v>
      </c>
      <c r="H76" s="236">
        <f t="shared" ref="H76:H117" si="53">-AC76</f>
        <v>0</v>
      </c>
      <c r="I76" s="236">
        <f>C76*0.02</f>
        <v>34.063199999999995</v>
      </c>
      <c r="J76" s="236">
        <f t="shared" ref="J76:J117" si="54">+G76*7.5%</f>
        <v>127.73699999999998</v>
      </c>
      <c r="K76" s="197">
        <f>+FISCAL!M76</f>
        <v>83.45</v>
      </c>
      <c r="L76" s="236">
        <f>SUM(G76:K76)</f>
        <v>1948.4102</v>
      </c>
      <c r="M76" s="236">
        <f t="shared" ref="M76:M117" si="55">+L76*0.16</f>
        <v>311.745632</v>
      </c>
      <c r="N76" s="236">
        <f t="shared" ref="N76" si="56">+L76+M76</f>
        <v>2260.1558319999999</v>
      </c>
      <c r="O76" s="347"/>
      <c r="P76" s="236">
        <f t="shared" ref="P76" si="57">+D76</f>
        <v>0</v>
      </c>
      <c r="Q76" s="236">
        <f t="shared" ref="Q76:Q117" si="58">+P76*0.16</f>
        <v>0</v>
      </c>
      <c r="R76" s="236">
        <f t="shared" ref="R76" si="59">+P76+Q76</f>
        <v>0</v>
      </c>
      <c r="S76" s="348" t="b">
        <f t="shared" ref="S76:S117" si="60">B76=U76</f>
        <v>1</v>
      </c>
      <c r="T76" s="394" t="s">
        <v>47</v>
      </c>
      <c r="U76" s="394" t="s">
        <v>334</v>
      </c>
      <c r="V76" s="394"/>
      <c r="W76" s="394"/>
      <c r="X76" s="394" t="s">
        <v>184</v>
      </c>
      <c r="Y76" s="395">
        <v>41142</v>
      </c>
      <c r="Z76" s="396">
        <v>1035.2920000000001</v>
      </c>
      <c r="AA76" s="396"/>
      <c r="AB76" s="396"/>
      <c r="AC76" s="396"/>
      <c r="AD76" s="272">
        <v>1035.2920000000001</v>
      </c>
      <c r="AE76" s="396"/>
      <c r="AF76" s="397"/>
      <c r="AG76" s="396"/>
      <c r="AH76" s="396"/>
      <c r="AI76" s="398" t="s">
        <v>192</v>
      </c>
      <c r="AJ76" s="398" t="s">
        <v>192</v>
      </c>
      <c r="AK76" s="396"/>
      <c r="AL76" s="399"/>
      <c r="AM76" s="399"/>
      <c r="AN76" s="394"/>
      <c r="AO76" s="394"/>
      <c r="AP76" s="272">
        <v>1035.2920000000001</v>
      </c>
      <c r="AQ76" s="399">
        <v>51.764600000000009</v>
      </c>
      <c r="AR76" s="272">
        <v>1035.2920000000001</v>
      </c>
      <c r="AS76" s="399">
        <v>103.52920000000002</v>
      </c>
      <c r="AT76" s="399">
        <v>0</v>
      </c>
      <c r="AU76" s="399"/>
      <c r="AV76" s="272">
        <v>1138.8212000000001</v>
      </c>
      <c r="AW76" s="295"/>
      <c r="AX76" s="295"/>
      <c r="AY76" s="287"/>
      <c r="AZ76" s="394"/>
      <c r="BA76" s="394"/>
      <c r="BB76" s="349">
        <f>+FISCAL!L73*4.9%</f>
        <v>0</v>
      </c>
      <c r="BC76" s="350">
        <f>+FISCAL!L73*1%</f>
        <v>0</v>
      </c>
      <c r="BD76" s="348" t="b">
        <f t="shared" ref="BD76:BD117" si="61">B76=BF76</f>
        <v>1</v>
      </c>
      <c r="BE76" s="400" t="s">
        <v>333</v>
      </c>
      <c r="BF76" s="401" t="s">
        <v>334</v>
      </c>
      <c r="BG76" s="402">
        <v>572.46</v>
      </c>
      <c r="BH76" s="402">
        <v>95.41</v>
      </c>
      <c r="BI76" s="402">
        <v>1035.29</v>
      </c>
      <c r="BJ76" s="381">
        <f t="shared" ref="BJ76:BJ117" si="62">SUM(BG76:BI76)</f>
        <v>1703.1599999999999</v>
      </c>
      <c r="BK76" s="402">
        <v>0</v>
      </c>
      <c r="BL76" s="402">
        <v>136.75</v>
      </c>
      <c r="BM76" s="402">
        <v>67.66</v>
      </c>
      <c r="BN76" s="402">
        <f>+BJ76*4.9%</f>
        <v>83.45483999999999</v>
      </c>
      <c r="BO76" s="402">
        <f>+BJ76*1%</f>
        <v>17.031599999999997</v>
      </c>
      <c r="BP76" s="402">
        <v>0</v>
      </c>
      <c r="BQ76" s="402">
        <v>0</v>
      </c>
      <c r="BR76" s="402">
        <v>0</v>
      </c>
      <c r="BS76" s="403">
        <v>-0.05</v>
      </c>
      <c r="BT76" s="402">
        <v>0</v>
      </c>
      <c r="BU76" s="402">
        <v>0</v>
      </c>
      <c r="BV76" s="402">
        <v>0</v>
      </c>
      <c r="BW76" s="402">
        <v>0</v>
      </c>
      <c r="BX76" s="381">
        <f t="shared" ref="BX76" si="63">SUM(BK76:BW76)</f>
        <v>304.84643999999997</v>
      </c>
      <c r="BY76" s="381">
        <f t="shared" ref="BY76" si="64">+BJ76-BX76</f>
        <v>1398.3135599999998</v>
      </c>
      <c r="CA76" s="348" t="b">
        <f t="shared" ref="CA76:CA117" si="65">B76=CB76</f>
        <v>1</v>
      </c>
      <c r="CB76" s="401" t="s">
        <v>334</v>
      </c>
      <c r="CC76" s="404" t="s">
        <v>728</v>
      </c>
      <c r="CD76" s="405" t="s">
        <v>729</v>
      </c>
      <c r="CE76" s="405" t="s">
        <v>730</v>
      </c>
      <c r="CF76" s="405" t="s">
        <v>570</v>
      </c>
      <c r="CG76" s="394"/>
      <c r="CH76" s="350">
        <v>2929047026</v>
      </c>
      <c r="CJ76" s="400" t="s">
        <v>333</v>
      </c>
      <c r="CK76" s="348">
        <v>83.45483999999999</v>
      </c>
      <c r="CL76" s="348">
        <v>17.031599999999997</v>
      </c>
    </row>
    <row r="77" spans="1:90" s="348" customFormat="1" ht="15.75">
      <c r="A77" s="234" t="s">
        <v>335</v>
      </c>
      <c r="B77" s="346" t="s">
        <v>336</v>
      </c>
      <c r="C77" s="393">
        <f>+FISCAL!F77</f>
        <v>5551.41</v>
      </c>
      <c r="D77" s="235">
        <v>0</v>
      </c>
      <c r="E77" s="235"/>
      <c r="F77" s="347"/>
      <c r="G77" s="236">
        <f t="shared" ref="G77:G117" si="66">+C77</f>
        <v>5551.41</v>
      </c>
      <c r="H77" s="236">
        <f t="shared" si="53"/>
        <v>-45.13</v>
      </c>
      <c r="I77" s="236">
        <f t="shared" ref="I77:I117" si="67">C77*0.02</f>
        <v>111.0282</v>
      </c>
      <c r="J77" s="236">
        <f t="shared" si="54"/>
        <v>416.35575</v>
      </c>
      <c r="K77" s="197">
        <f>+FISCAL!M77</f>
        <v>272.02</v>
      </c>
      <c r="L77" s="236">
        <f t="shared" ref="L77:L117" si="68">SUM(G77:K77)</f>
        <v>6305.6839499999987</v>
      </c>
      <c r="M77" s="236">
        <f t="shared" si="55"/>
        <v>1008.9094319999998</v>
      </c>
      <c r="N77" s="236">
        <f t="shared" ref="N77:N117" si="69">+L77+M77</f>
        <v>7314.5933819999982</v>
      </c>
      <c r="O77" s="347"/>
      <c r="P77" s="236">
        <f t="shared" ref="P77:P117" si="70">+D77</f>
        <v>0</v>
      </c>
      <c r="Q77" s="236">
        <f t="shared" si="58"/>
        <v>0</v>
      </c>
      <c r="R77" s="236">
        <f t="shared" ref="R77:R117" si="71">+P77+Q77</f>
        <v>0</v>
      </c>
      <c r="S77" s="348" t="b">
        <f t="shared" si="60"/>
        <v>1</v>
      </c>
      <c r="T77" s="394" t="s">
        <v>47</v>
      </c>
      <c r="U77" s="394" t="s">
        <v>336</v>
      </c>
      <c r="V77" s="394"/>
      <c r="W77" s="394" t="s">
        <v>66</v>
      </c>
      <c r="X77" s="394" t="s">
        <v>184</v>
      </c>
      <c r="Y77" s="406">
        <v>41381</v>
      </c>
      <c r="Z77" s="396">
        <v>4928.0590000000002</v>
      </c>
      <c r="AA77" s="396"/>
      <c r="AB77" s="396"/>
      <c r="AC77" s="407">
        <v>45.13</v>
      </c>
      <c r="AD77" s="272">
        <v>4882.9290000000001</v>
      </c>
      <c r="AE77" s="396"/>
      <c r="AF77" s="397"/>
      <c r="AG77" s="396"/>
      <c r="AH77" s="396">
        <v>0</v>
      </c>
      <c r="AI77" s="398" t="s">
        <v>192</v>
      </c>
      <c r="AJ77" s="398" t="s">
        <v>192</v>
      </c>
      <c r="AK77" s="396"/>
      <c r="AL77" s="399"/>
      <c r="AM77" s="399"/>
      <c r="AN77" s="394"/>
      <c r="AO77" s="394">
        <v>0</v>
      </c>
      <c r="AP77" s="272">
        <v>4882.9290000000001</v>
      </c>
      <c r="AQ77" s="399">
        <v>488.29290000000003</v>
      </c>
      <c r="AR77" s="272">
        <v>4394.6360999999997</v>
      </c>
      <c r="AS77" s="399">
        <v>0</v>
      </c>
      <c r="AT77" s="399">
        <v>10.23</v>
      </c>
      <c r="AU77" s="399" t="s">
        <v>192</v>
      </c>
      <c r="AV77" s="272" t="e">
        <v>#VALUE!</v>
      </c>
      <c r="AW77" s="408"/>
      <c r="AX77" s="409"/>
      <c r="AY77" s="410">
        <v>-4394.6360999999997</v>
      </c>
      <c r="AZ77" s="394"/>
      <c r="BA77" s="394"/>
      <c r="BB77" s="349">
        <f>+FISCAL!L75*4.9%</f>
        <v>0</v>
      </c>
      <c r="BC77" s="350">
        <f>+FISCAL!L75*1%</f>
        <v>0</v>
      </c>
      <c r="BD77" s="348" t="b">
        <f t="shared" si="61"/>
        <v>1</v>
      </c>
      <c r="BE77" s="400" t="s">
        <v>335</v>
      </c>
      <c r="BF77" s="401" t="s">
        <v>336</v>
      </c>
      <c r="BG77" s="402">
        <v>534.29999999999995</v>
      </c>
      <c r="BH77" s="402">
        <v>89.05</v>
      </c>
      <c r="BI77" s="402">
        <v>4928.0600000000004</v>
      </c>
      <c r="BJ77" s="381">
        <f t="shared" si="62"/>
        <v>5551.41</v>
      </c>
      <c r="BK77" s="402">
        <v>0</v>
      </c>
      <c r="BL77" s="402">
        <v>947</v>
      </c>
      <c r="BM77" s="402">
        <v>150.55000000000001</v>
      </c>
      <c r="BN77" s="402">
        <f t="shared" ref="BN77:BN78" si="72">+BJ77*4.9%</f>
        <v>272.01909000000001</v>
      </c>
      <c r="BO77" s="402">
        <f t="shared" ref="BO77:BO78" si="73">+BJ77*1%</f>
        <v>55.514099999999999</v>
      </c>
      <c r="BP77" s="402">
        <v>0</v>
      </c>
      <c r="BQ77" s="402">
        <v>0</v>
      </c>
      <c r="BR77" s="402">
        <v>45.13</v>
      </c>
      <c r="BS77" s="402">
        <v>0.13</v>
      </c>
      <c r="BT77" s="402">
        <v>0</v>
      </c>
      <c r="BU77" s="402">
        <v>0</v>
      </c>
      <c r="BV77" s="402">
        <v>0</v>
      </c>
      <c r="BW77" s="402">
        <v>0</v>
      </c>
      <c r="BX77" s="381">
        <f t="shared" ref="BX77:BX117" si="74">SUM(BK77:BW77)</f>
        <v>1470.3431900000003</v>
      </c>
      <c r="BY77" s="381">
        <f t="shared" ref="BY77:BY117" si="75">+BJ77-BX77</f>
        <v>4081.0668099999994</v>
      </c>
      <c r="CA77" s="348" t="b">
        <f t="shared" si="65"/>
        <v>1</v>
      </c>
      <c r="CB77" s="401" t="s">
        <v>336</v>
      </c>
      <c r="CC77" s="404" t="s">
        <v>731</v>
      </c>
      <c r="CD77" s="405" t="s">
        <v>732</v>
      </c>
      <c r="CE77" s="405" t="s">
        <v>733</v>
      </c>
      <c r="CF77" s="405" t="s">
        <v>570</v>
      </c>
      <c r="CG77" s="394"/>
      <c r="CH77" s="350">
        <v>2958467625</v>
      </c>
      <c r="CJ77" s="400" t="s">
        <v>335</v>
      </c>
      <c r="CK77" s="348">
        <v>272.01909000000001</v>
      </c>
      <c r="CL77" s="348">
        <v>55.514099999999999</v>
      </c>
    </row>
    <row r="78" spans="1:90" s="348" customFormat="1" ht="15.75">
      <c r="A78" s="234" t="s">
        <v>341</v>
      </c>
      <c r="B78" s="346" t="s">
        <v>342</v>
      </c>
      <c r="C78" s="393">
        <f>+FISCAL!F78</f>
        <v>3248.66</v>
      </c>
      <c r="D78" s="235">
        <v>0</v>
      </c>
      <c r="E78" s="235"/>
      <c r="F78" s="347"/>
      <c r="G78" s="236">
        <f t="shared" si="66"/>
        <v>3248.66</v>
      </c>
      <c r="H78" s="236">
        <f t="shared" si="53"/>
        <v>-45.13</v>
      </c>
      <c r="I78" s="236">
        <f t="shared" si="67"/>
        <v>64.973199999999991</v>
      </c>
      <c r="J78" s="236">
        <f t="shared" si="54"/>
        <v>243.64949999999999</v>
      </c>
      <c r="K78" s="197">
        <f>+FISCAL!M78</f>
        <v>159.18</v>
      </c>
      <c r="L78" s="236">
        <f t="shared" si="68"/>
        <v>3671.3326999999995</v>
      </c>
      <c r="M78" s="236">
        <f t="shared" si="55"/>
        <v>587.41323199999988</v>
      </c>
      <c r="N78" s="236">
        <f t="shared" si="69"/>
        <v>4258.7459319999998</v>
      </c>
      <c r="O78" s="347"/>
      <c r="P78" s="236">
        <f t="shared" si="70"/>
        <v>0</v>
      </c>
      <c r="Q78" s="236">
        <f t="shared" si="58"/>
        <v>0</v>
      </c>
      <c r="R78" s="236">
        <f t="shared" si="71"/>
        <v>0</v>
      </c>
      <c r="S78" s="348" t="b">
        <f t="shared" si="60"/>
        <v>1</v>
      </c>
      <c r="T78" s="394" t="s">
        <v>47</v>
      </c>
      <c r="U78" s="394" t="s">
        <v>342</v>
      </c>
      <c r="V78" s="394"/>
      <c r="W78" s="394" t="s">
        <v>67</v>
      </c>
      <c r="X78" s="394" t="s">
        <v>184</v>
      </c>
      <c r="Y78" s="406">
        <v>41740</v>
      </c>
      <c r="Z78" s="396">
        <v>2625.3049999999998</v>
      </c>
      <c r="AA78" s="396"/>
      <c r="AB78" s="396"/>
      <c r="AC78" s="407">
        <v>45.13</v>
      </c>
      <c r="AD78" s="272">
        <v>2580.1749999999997</v>
      </c>
      <c r="AE78" s="396"/>
      <c r="AF78" s="397"/>
      <c r="AG78" s="396"/>
      <c r="AH78" s="396">
        <v>300</v>
      </c>
      <c r="AI78" s="398" t="s">
        <v>192</v>
      </c>
      <c r="AJ78" s="398" t="s">
        <v>192</v>
      </c>
      <c r="AK78" s="396"/>
      <c r="AL78" s="399"/>
      <c r="AM78" s="399"/>
      <c r="AN78" s="394"/>
      <c r="AO78" s="394">
        <v>0</v>
      </c>
      <c r="AP78" s="272">
        <v>2280.1749999999997</v>
      </c>
      <c r="AQ78" s="399">
        <v>258.01749999999998</v>
      </c>
      <c r="AR78" s="272">
        <v>2022.1574999999998</v>
      </c>
      <c r="AS78" s="399">
        <v>0</v>
      </c>
      <c r="AT78" s="399">
        <v>10.23</v>
      </c>
      <c r="AU78" s="399" t="s">
        <v>192</v>
      </c>
      <c r="AV78" s="272" t="e">
        <v>#VALUE!</v>
      </c>
      <c r="AW78" s="408"/>
      <c r="AX78" s="409"/>
      <c r="AY78" s="410">
        <v>-2022.1574999999998</v>
      </c>
      <c r="AZ78" s="394"/>
      <c r="BA78" s="394"/>
      <c r="BB78" s="349">
        <f>+FISCAL!L76*4.9%</f>
        <v>0</v>
      </c>
      <c r="BC78" s="350">
        <f>+FISCAL!L76*1%</f>
        <v>0</v>
      </c>
      <c r="BD78" s="348" t="b">
        <f t="shared" si="61"/>
        <v>1</v>
      </c>
      <c r="BE78" s="400" t="s">
        <v>341</v>
      </c>
      <c r="BF78" s="401" t="s">
        <v>342</v>
      </c>
      <c r="BG78" s="402">
        <v>534.29999999999995</v>
      </c>
      <c r="BH78" s="402">
        <v>89.05</v>
      </c>
      <c r="BI78" s="402">
        <v>2625.31</v>
      </c>
      <c r="BJ78" s="381">
        <f t="shared" si="62"/>
        <v>3248.66</v>
      </c>
      <c r="BK78" s="402">
        <v>0</v>
      </c>
      <c r="BL78" s="402">
        <v>438.52</v>
      </c>
      <c r="BM78" s="402">
        <v>68.38</v>
      </c>
      <c r="BN78" s="402">
        <f t="shared" si="72"/>
        <v>159.18433999999999</v>
      </c>
      <c r="BO78" s="402">
        <f t="shared" si="73"/>
        <v>32.486599999999996</v>
      </c>
      <c r="BP78" s="402">
        <v>0</v>
      </c>
      <c r="BQ78" s="402">
        <v>0</v>
      </c>
      <c r="BR78" s="402">
        <v>45.13</v>
      </c>
      <c r="BS78" s="403">
        <v>-0.17</v>
      </c>
      <c r="BT78" s="402">
        <v>0</v>
      </c>
      <c r="BU78" s="402">
        <v>0</v>
      </c>
      <c r="BV78" s="402">
        <v>300</v>
      </c>
      <c r="BW78" s="402">
        <v>0</v>
      </c>
      <c r="BX78" s="381">
        <f t="shared" si="74"/>
        <v>1043.5309400000001</v>
      </c>
      <c r="BY78" s="381">
        <f t="shared" si="75"/>
        <v>2205.1290599999998</v>
      </c>
      <c r="CA78" s="348" t="b">
        <f t="shared" si="65"/>
        <v>1</v>
      </c>
      <c r="CB78" s="401" t="s">
        <v>342</v>
      </c>
      <c r="CC78" s="404" t="s">
        <v>734</v>
      </c>
      <c r="CD78" s="405" t="s">
        <v>735</v>
      </c>
      <c r="CE78" s="405" t="s">
        <v>736</v>
      </c>
      <c r="CF78" s="405" t="s">
        <v>570</v>
      </c>
      <c r="CG78" s="394"/>
      <c r="CH78" s="350">
        <v>2838464278</v>
      </c>
      <c r="CJ78" s="400" t="s">
        <v>341</v>
      </c>
      <c r="CK78" s="348">
        <v>159.18433999999999</v>
      </c>
      <c r="CL78" s="348">
        <v>32.486599999999996</v>
      </c>
    </row>
    <row r="79" spans="1:90" s="65" customFormat="1" ht="15.75">
      <c r="A79" s="225" t="s">
        <v>538</v>
      </c>
      <c r="B79" s="215" t="s">
        <v>532</v>
      </c>
      <c r="C79" s="393">
        <f>+FISCAL!F79</f>
        <v>999.95</v>
      </c>
      <c r="D79" s="196">
        <v>0</v>
      </c>
      <c r="E79" s="196"/>
      <c r="F79" s="164"/>
      <c r="G79" s="236">
        <f t="shared" si="66"/>
        <v>999.95</v>
      </c>
      <c r="H79" s="197">
        <f t="shared" si="53"/>
        <v>-45.13</v>
      </c>
      <c r="I79" s="236">
        <f t="shared" si="67"/>
        <v>19.999000000000002</v>
      </c>
      <c r="J79" s="197">
        <f t="shared" si="54"/>
        <v>74.996250000000003</v>
      </c>
      <c r="K79" s="197">
        <f>+FISCAL!M79</f>
        <v>0</v>
      </c>
      <c r="L79" s="236">
        <f t="shared" si="68"/>
        <v>1049.8152500000001</v>
      </c>
      <c r="M79" s="197">
        <f t="shared" si="55"/>
        <v>167.97044000000002</v>
      </c>
      <c r="N79" s="197">
        <f t="shared" si="69"/>
        <v>1217.7856900000002</v>
      </c>
      <c r="O79" s="164"/>
      <c r="P79" s="197">
        <f t="shared" si="70"/>
        <v>0</v>
      </c>
      <c r="Q79" s="197">
        <f t="shared" si="58"/>
        <v>0</v>
      </c>
      <c r="R79" s="197">
        <f t="shared" si="71"/>
        <v>0</v>
      </c>
      <c r="S79" s="65" t="b">
        <f t="shared" si="60"/>
        <v>1</v>
      </c>
      <c r="T79" s="275" t="s">
        <v>45</v>
      </c>
      <c r="U79" s="275" t="s">
        <v>532</v>
      </c>
      <c r="V79" s="275"/>
      <c r="W79" s="275"/>
      <c r="X79" s="275" t="s">
        <v>180</v>
      </c>
      <c r="Y79" s="305">
        <v>42718</v>
      </c>
      <c r="Z79" s="277"/>
      <c r="AA79" s="277"/>
      <c r="AB79" s="277"/>
      <c r="AC79" s="299">
        <v>45.13</v>
      </c>
      <c r="AD79" s="300"/>
      <c r="AE79" s="277"/>
      <c r="AF79" s="99">
        <v>1</v>
      </c>
      <c r="AG79" s="277"/>
      <c r="AH79" s="277"/>
      <c r="AI79" s="318"/>
      <c r="AJ79" s="318"/>
      <c r="AK79" s="277"/>
      <c r="AL79" s="273"/>
      <c r="AM79" s="273"/>
      <c r="AN79" s="275"/>
      <c r="AO79" s="275"/>
      <c r="AP79" s="300"/>
      <c r="AQ79" s="273"/>
      <c r="AR79" s="300"/>
      <c r="AS79" s="273"/>
      <c r="AT79" s="273"/>
      <c r="AU79" s="273"/>
      <c r="AV79" s="300"/>
      <c r="AW79" s="306"/>
      <c r="AX79" s="307"/>
      <c r="AY79" s="301"/>
      <c r="AZ79" s="275" t="s">
        <v>531</v>
      </c>
      <c r="BA79" s="275"/>
      <c r="BB79" s="232"/>
      <c r="BC79" s="212"/>
      <c r="BD79" s="65" t="b">
        <f t="shared" si="61"/>
        <v>1</v>
      </c>
      <c r="BE79" s="374" t="s">
        <v>538</v>
      </c>
      <c r="BF79" s="373" t="s">
        <v>539</v>
      </c>
      <c r="BG79" s="427">
        <v>857.1</v>
      </c>
      <c r="BH79" s="427">
        <v>142.85</v>
      </c>
      <c r="BI79" s="381">
        <v>0</v>
      </c>
      <c r="BJ79" s="381">
        <f t="shared" si="62"/>
        <v>999.95</v>
      </c>
      <c r="BK79" s="381">
        <v>-27.82</v>
      </c>
      <c r="BL79" s="381">
        <v>0</v>
      </c>
      <c r="BM79" s="434">
        <v>26.65</v>
      </c>
      <c r="BN79" s="381"/>
      <c r="BO79" s="381"/>
      <c r="BP79" s="381">
        <v>0</v>
      </c>
      <c r="BQ79" s="381">
        <v>0</v>
      </c>
      <c r="BR79" s="381">
        <v>45.13</v>
      </c>
      <c r="BS79" s="382">
        <v>-0.18</v>
      </c>
      <c r="BT79" s="381">
        <v>0</v>
      </c>
      <c r="BU79" s="381">
        <v>0</v>
      </c>
      <c r="BV79" s="381">
        <v>0</v>
      </c>
      <c r="BW79" s="381">
        <v>0</v>
      </c>
      <c r="BX79" s="381">
        <f t="shared" si="74"/>
        <v>43.78</v>
      </c>
      <c r="BY79" s="381">
        <f t="shared" si="75"/>
        <v>956.17000000000007</v>
      </c>
      <c r="BZ79"/>
      <c r="CA79" s="65" t="b">
        <f t="shared" si="65"/>
        <v>1</v>
      </c>
      <c r="CB79" s="373" t="s">
        <v>539</v>
      </c>
      <c r="CC79" s="390" t="e">
        <v>#N/A</v>
      </c>
      <c r="CD79" s="391" t="e">
        <v>#N/A</v>
      </c>
      <c r="CE79" s="391" t="e">
        <v>#N/A</v>
      </c>
      <c r="CF79" s="391" t="e">
        <v>#N/A</v>
      </c>
      <c r="CG79" s="275" t="s">
        <v>531</v>
      </c>
      <c r="CH79" s="195" t="e">
        <v>#N/A</v>
      </c>
      <c r="CJ79" s="374" t="s">
        <v>538</v>
      </c>
    </row>
    <row r="80" spans="1:90" s="348" customFormat="1" ht="15.75">
      <c r="A80" s="234" t="s">
        <v>345</v>
      </c>
      <c r="B80" s="346" t="s">
        <v>346</v>
      </c>
      <c r="C80" s="393">
        <f>+FISCAL!F80</f>
        <v>7984.03</v>
      </c>
      <c r="D80" s="235">
        <v>0</v>
      </c>
      <c r="E80" s="235"/>
      <c r="F80" s="347"/>
      <c r="G80" s="236">
        <f t="shared" si="66"/>
        <v>7984.03</v>
      </c>
      <c r="H80" s="236">
        <f t="shared" si="53"/>
        <v>-45.13</v>
      </c>
      <c r="I80" s="236">
        <f t="shared" si="67"/>
        <v>159.6806</v>
      </c>
      <c r="J80" s="236">
        <f t="shared" si="54"/>
        <v>598.80224999999996</v>
      </c>
      <c r="K80" s="197">
        <f>+FISCAL!M80</f>
        <v>391.22</v>
      </c>
      <c r="L80" s="236">
        <f t="shared" si="68"/>
        <v>9088.6028499999993</v>
      </c>
      <c r="M80" s="236">
        <f t="shared" si="55"/>
        <v>1454.1764559999999</v>
      </c>
      <c r="N80" s="236">
        <f t="shared" si="69"/>
        <v>10542.779305999999</v>
      </c>
      <c r="O80" s="347"/>
      <c r="P80" s="236">
        <f t="shared" si="70"/>
        <v>0</v>
      </c>
      <c r="Q80" s="236">
        <f t="shared" si="58"/>
        <v>0</v>
      </c>
      <c r="R80" s="236">
        <f t="shared" si="71"/>
        <v>0</v>
      </c>
      <c r="S80" s="348" t="b">
        <f t="shared" si="60"/>
        <v>1</v>
      </c>
      <c r="T80" s="394" t="s">
        <v>47</v>
      </c>
      <c r="U80" s="394" t="s">
        <v>346</v>
      </c>
      <c r="V80" s="394"/>
      <c r="W80" s="394" t="s">
        <v>68</v>
      </c>
      <c r="X80" s="394" t="s">
        <v>99</v>
      </c>
      <c r="Y80" s="406">
        <v>41227</v>
      </c>
      <c r="Z80" s="396">
        <v>7472.7479999999996</v>
      </c>
      <c r="AA80" s="396"/>
      <c r="AB80" s="396"/>
      <c r="AC80" s="407">
        <v>45.13</v>
      </c>
      <c r="AD80" s="272">
        <v>7427.6179999999995</v>
      </c>
      <c r="AE80" s="396"/>
      <c r="AF80" s="397"/>
      <c r="AG80" s="396"/>
      <c r="AH80" s="396">
        <v>700</v>
      </c>
      <c r="AI80" s="398" t="s">
        <v>192</v>
      </c>
      <c r="AJ80" s="398" t="s">
        <v>192</v>
      </c>
      <c r="AK80" s="396"/>
      <c r="AL80" s="399"/>
      <c r="AM80" s="399"/>
      <c r="AN80" s="394"/>
      <c r="AO80" s="394">
        <v>0</v>
      </c>
      <c r="AP80" s="272">
        <v>6727.6179999999995</v>
      </c>
      <c r="AQ80" s="399">
        <v>742.76179999999999</v>
      </c>
      <c r="AR80" s="272">
        <v>5984.8561999999993</v>
      </c>
      <c r="AS80" s="399">
        <v>0</v>
      </c>
      <c r="AT80" s="399">
        <v>10.23</v>
      </c>
      <c r="AU80" s="399" t="s">
        <v>192</v>
      </c>
      <c r="AV80" s="272" t="e">
        <v>#VALUE!</v>
      </c>
      <c r="AW80" s="408"/>
      <c r="AX80" s="408"/>
      <c r="AY80" s="410">
        <v>-5984.8561999999993</v>
      </c>
      <c r="AZ80" s="394"/>
      <c r="BA80" s="411"/>
      <c r="BB80" s="349">
        <f>+FISCAL!L78*4.9%</f>
        <v>0</v>
      </c>
      <c r="BC80" s="350">
        <f>+FISCAL!L78*1%</f>
        <v>0</v>
      </c>
      <c r="BD80" s="348" t="b">
        <f t="shared" si="61"/>
        <v>1</v>
      </c>
      <c r="BE80" s="400" t="s">
        <v>345</v>
      </c>
      <c r="BF80" s="401" t="s">
        <v>346</v>
      </c>
      <c r="BG80" s="402">
        <v>438.24</v>
      </c>
      <c r="BH80" s="402">
        <v>73.040000000000006</v>
      </c>
      <c r="BI80" s="402">
        <v>7472.75</v>
      </c>
      <c r="BJ80" s="381">
        <f t="shared" si="62"/>
        <v>7984.03</v>
      </c>
      <c r="BK80" s="402">
        <v>0</v>
      </c>
      <c r="BL80" s="402">
        <v>1548.05</v>
      </c>
      <c r="BM80" s="402">
        <v>125.93</v>
      </c>
      <c r="BN80" s="402">
        <f t="shared" ref="BN80:BN81" si="76">+BJ80*4.9%</f>
        <v>391.21746999999999</v>
      </c>
      <c r="BO80" s="402">
        <f t="shared" ref="BO80:BO81" si="77">+BJ80*1%</f>
        <v>79.840299999999999</v>
      </c>
      <c r="BP80" s="402">
        <v>0</v>
      </c>
      <c r="BQ80" s="402">
        <v>0</v>
      </c>
      <c r="BR80" s="402">
        <v>45.13</v>
      </c>
      <c r="BS80" s="402">
        <v>0.12</v>
      </c>
      <c r="BT80" s="402">
        <v>0</v>
      </c>
      <c r="BU80" s="402">
        <v>0</v>
      </c>
      <c r="BV80" s="402">
        <v>700</v>
      </c>
      <c r="BW80" s="402">
        <v>0</v>
      </c>
      <c r="BX80" s="381">
        <f t="shared" si="74"/>
        <v>2890.2877699999999</v>
      </c>
      <c r="BY80" s="381">
        <f t="shared" si="75"/>
        <v>5093.7422299999998</v>
      </c>
      <c r="CA80" s="348" t="b">
        <f t="shared" si="65"/>
        <v>1</v>
      </c>
      <c r="CB80" s="401" t="s">
        <v>346</v>
      </c>
      <c r="CC80" s="404" t="s">
        <v>737</v>
      </c>
      <c r="CD80" s="405" t="s">
        <v>738</v>
      </c>
      <c r="CE80" s="405" t="s">
        <v>739</v>
      </c>
      <c r="CF80" s="405" t="s">
        <v>570</v>
      </c>
      <c r="CG80" s="394"/>
      <c r="CH80" s="350">
        <v>2695890349</v>
      </c>
      <c r="CJ80" s="400" t="s">
        <v>345</v>
      </c>
      <c r="CK80" s="348">
        <v>391.21746999999999</v>
      </c>
      <c r="CL80" s="348">
        <v>79.840299999999999</v>
      </c>
    </row>
    <row r="81" spans="1:90" s="348" customFormat="1" ht="15.75">
      <c r="A81" s="234" t="s">
        <v>347</v>
      </c>
      <c r="B81" s="346" t="s">
        <v>348</v>
      </c>
      <c r="C81" s="393">
        <f>+FISCAL!F81</f>
        <v>887.78</v>
      </c>
      <c r="D81" s="235">
        <v>0</v>
      </c>
      <c r="E81" s="235"/>
      <c r="F81" s="347"/>
      <c r="G81" s="236">
        <f t="shared" si="66"/>
        <v>887.78</v>
      </c>
      <c r="H81" s="236">
        <f t="shared" si="53"/>
        <v>-45.13</v>
      </c>
      <c r="I81" s="236">
        <f t="shared" si="67"/>
        <v>17.755600000000001</v>
      </c>
      <c r="J81" s="236">
        <f t="shared" si="54"/>
        <v>66.583500000000001</v>
      </c>
      <c r="K81" s="197">
        <f>+FISCAL!M81</f>
        <v>43.5</v>
      </c>
      <c r="L81" s="236">
        <f t="shared" si="68"/>
        <v>970.48909999999989</v>
      </c>
      <c r="M81" s="236">
        <f t="shared" si="55"/>
        <v>155.278256</v>
      </c>
      <c r="N81" s="236">
        <f t="shared" si="69"/>
        <v>1125.7673559999998</v>
      </c>
      <c r="O81" s="347"/>
      <c r="P81" s="236">
        <f t="shared" si="70"/>
        <v>0</v>
      </c>
      <c r="Q81" s="236">
        <f t="shared" si="58"/>
        <v>0</v>
      </c>
      <c r="R81" s="236">
        <f t="shared" si="71"/>
        <v>0</v>
      </c>
      <c r="S81" s="348" t="b">
        <f t="shared" si="60"/>
        <v>1</v>
      </c>
      <c r="T81" s="394" t="s">
        <v>47</v>
      </c>
      <c r="U81" s="394" t="s">
        <v>348</v>
      </c>
      <c r="V81" s="394"/>
      <c r="W81" s="394" t="s">
        <v>69</v>
      </c>
      <c r="X81" s="394" t="s">
        <v>533</v>
      </c>
      <c r="Y81" s="406">
        <v>42242</v>
      </c>
      <c r="Z81" s="396">
        <v>330.995</v>
      </c>
      <c r="AA81" s="396"/>
      <c r="AB81" s="396"/>
      <c r="AC81" s="407">
        <v>45.13</v>
      </c>
      <c r="AD81" s="272">
        <v>285.86500000000001</v>
      </c>
      <c r="AE81" s="396"/>
      <c r="AF81" s="397"/>
      <c r="AG81" s="396"/>
      <c r="AH81" s="396">
        <v>0</v>
      </c>
      <c r="AI81" s="398" t="s">
        <v>192</v>
      </c>
      <c r="AJ81" s="398" t="s">
        <v>192</v>
      </c>
      <c r="AK81" s="396"/>
      <c r="AL81" s="399"/>
      <c r="AM81" s="399"/>
      <c r="AN81" s="394"/>
      <c r="AO81" s="394">
        <v>0</v>
      </c>
      <c r="AP81" s="272">
        <v>285.86500000000001</v>
      </c>
      <c r="AQ81" s="399">
        <v>0</v>
      </c>
      <c r="AR81" s="272">
        <v>285.86500000000001</v>
      </c>
      <c r="AS81" s="399">
        <v>28.586500000000001</v>
      </c>
      <c r="AT81" s="399">
        <v>10.23</v>
      </c>
      <c r="AU81" s="399" t="s">
        <v>192</v>
      </c>
      <c r="AV81" s="272" t="e">
        <v>#VALUE!</v>
      </c>
      <c r="AW81" s="408"/>
      <c r="AX81" s="409"/>
      <c r="AY81" s="410">
        <v>-285.86500000000001</v>
      </c>
      <c r="AZ81" s="394"/>
      <c r="BA81" s="394"/>
      <c r="BB81" s="349">
        <f>+FISCAL!L79*4.9%</f>
        <v>0</v>
      </c>
      <c r="BC81" s="350">
        <f>+FISCAL!L79*1%</f>
        <v>0</v>
      </c>
      <c r="BD81" s="348" t="b">
        <f t="shared" si="61"/>
        <v>1</v>
      </c>
      <c r="BE81" s="400" t="s">
        <v>347</v>
      </c>
      <c r="BF81" s="401" t="s">
        <v>348</v>
      </c>
      <c r="BG81" s="402">
        <v>477.24</v>
      </c>
      <c r="BH81" s="402">
        <v>79.540000000000006</v>
      </c>
      <c r="BI81" s="402">
        <v>331</v>
      </c>
      <c r="BJ81" s="381">
        <f t="shared" si="62"/>
        <v>887.78</v>
      </c>
      <c r="BK81" s="403">
        <v>-36.369999999999997</v>
      </c>
      <c r="BL81" s="402">
        <v>0</v>
      </c>
      <c r="BM81" s="402">
        <v>39.81</v>
      </c>
      <c r="BN81" s="402">
        <f t="shared" si="76"/>
        <v>43.501220000000004</v>
      </c>
      <c r="BO81" s="402">
        <f t="shared" si="77"/>
        <v>8.8778000000000006</v>
      </c>
      <c r="BP81" s="402">
        <v>0</v>
      </c>
      <c r="BQ81" s="402">
        <v>0</v>
      </c>
      <c r="BR81" s="402">
        <v>45.13</v>
      </c>
      <c r="BS81" s="402">
        <v>0.01</v>
      </c>
      <c r="BT81" s="402">
        <v>0</v>
      </c>
      <c r="BU81" s="402">
        <v>0</v>
      </c>
      <c r="BV81" s="402">
        <v>0</v>
      </c>
      <c r="BW81" s="402">
        <v>0</v>
      </c>
      <c r="BX81" s="381">
        <f t="shared" si="74"/>
        <v>100.95902000000002</v>
      </c>
      <c r="BY81" s="381">
        <f t="shared" si="75"/>
        <v>786.82097999999996</v>
      </c>
      <c r="CA81" s="348" t="b">
        <f t="shared" si="65"/>
        <v>1</v>
      </c>
      <c r="CB81" s="401" t="s">
        <v>348</v>
      </c>
      <c r="CC81" s="404" t="s">
        <v>740</v>
      </c>
      <c r="CD81" s="405" t="s">
        <v>741</v>
      </c>
      <c r="CE81" s="405" t="s">
        <v>742</v>
      </c>
      <c r="CF81" s="405" t="s">
        <v>570</v>
      </c>
      <c r="CG81" s="394"/>
      <c r="CH81" s="350">
        <v>2616790135</v>
      </c>
      <c r="CJ81" s="400" t="s">
        <v>347</v>
      </c>
      <c r="CK81" s="348">
        <v>43.501220000000004</v>
      </c>
      <c r="CL81" s="348">
        <v>8.8778000000000006</v>
      </c>
    </row>
    <row r="82" spans="1:90" s="65" customFormat="1" ht="15.75">
      <c r="A82" s="206" t="s">
        <v>353</v>
      </c>
      <c r="B82" s="206" t="s">
        <v>354</v>
      </c>
      <c r="C82" s="393">
        <f>+FISCAL!F82</f>
        <v>1306.08</v>
      </c>
      <c r="D82" s="196">
        <v>0</v>
      </c>
      <c r="E82" s="196"/>
      <c r="F82" s="164"/>
      <c r="G82" s="236">
        <f t="shared" si="66"/>
        <v>1306.08</v>
      </c>
      <c r="H82" s="197">
        <f t="shared" si="53"/>
        <v>-45.13</v>
      </c>
      <c r="I82" s="236">
        <f t="shared" si="67"/>
        <v>26.121600000000001</v>
      </c>
      <c r="J82" s="197">
        <f t="shared" si="54"/>
        <v>97.955999999999989</v>
      </c>
      <c r="K82" s="197">
        <f>+FISCAL!M82</f>
        <v>0</v>
      </c>
      <c r="L82" s="236">
        <f t="shared" si="68"/>
        <v>1385.0275999999997</v>
      </c>
      <c r="M82" s="197">
        <f t="shared" si="55"/>
        <v>221.60441599999996</v>
      </c>
      <c r="N82" s="197">
        <f t="shared" si="69"/>
        <v>1606.6320159999996</v>
      </c>
      <c r="O82" s="164"/>
      <c r="P82" s="197">
        <f t="shared" si="70"/>
        <v>0</v>
      </c>
      <c r="Q82" s="197">
        <f t="shared" si="58"/>
        <v>0</v>
      </c>
      <c r="R82" s="197">
        <f t="shared" si="71"/>
        <v>0</v>
      </c>
      <c r="S82" s="65" t="b">
        <f t="shared" si="60"/>
        <v>1</v>
      </c>
      <c r="T82" s="275" t="s">
        <v>45</v>
      </c>
      <c r="U82" s="275" t="s">
        <v>354</v>
      </c>
      <c r="V82" s="275"/>
      <c r="W82" s="275" t="s">
        <v>59</v>
      </c>
      <c r="X82" s="275" t="s">
        <v>180</v>
      </c>
      <c r="Y82" s="305">
        <v>42338</v>
      </c>
      <c r="Z82" s="277">
        <v>566.87599999999998</v>
      </c>
      <c r="AA82" s="277"/>
      <c r="AB82" s="277"/>
      <c r="AC82" s="299">
        <v>45.13</v>
      </c>
      <c r="AD82" s="300">
        <v>521.74599999999998</v>
      </c>
      <c r="AE82" s="277"/>
      <c r="AF82" s="317"/>
      <c r="AG82" s="277"/>
      <c r="AH82" s="277">
        <v>0</v>
      </c>
      <c r="AI82" s="318"/>
      <c r="AJ82" s="318"/>
      <c r="AK82" s="277"/>
      <c r="AL82" s="273"/>
      <c r="AM82" s="273"/>
      <c r="AN82" s="275"/>
      <c r="AO82" s="275">
        <v>0</v>
      </c>
      <c r="AP82" s="300">
        <v>521.74599999999998</v>
      </c>
      <c r="AQ82" s="273">
        <v>0</v>
      </c>
      <c r="AR82" s="300">
        <v>521.74599999999998</v>
      </c>
      <c r="AS82" s="273">
        <v>52.174599999999998</v>
      </c>
      <c r="AT82" s="273">
        <v>10.23</v>
      </c>
      <c r="AU82" s="273">
        <v>0</v>
      </c>
      <c r="AV82" s="300">
        <v>584.15059999999994</v>
      </c>
      <c r="AW82" s="306"/>
      <c r="AX82" s="307"/>
      <c r="AY82" s="301">
        <v>-521.74599999999998</v>
      </c>
      <c r="AZ82" s="275"/>
      <c r="BA82" s="278"/>
      <c r="BB82" s="232"/>
      <c r="BC82" s="212"/>
      <c r="BD82" s="65" t="b">
        <f t="shared" si="61"/>
        <v>1</v>
      </c>
      <c r="BE82" s="374" t="s">
        <v>353</v>
      </c>
      <c r="BF82" s="373" t="s">
        <v>354</v>
      </c>
      <c r="BG82" s="381">
        <v>633.6</v>
      </c>
      <c r="BH82" s="381">
        <v>105.6</v>
      </c>
      <c r="BI82" s="381">
        <v>566.88</v>
      </c>
      <c r="BJ82" s="381">
        <f t="shared" si="62"/>
        <v>1306.08</v>
      </c>
      <c r="BK82" s="381">
        <v>0</v>
      </c>
      <c r="BL82" s="381">
        <v>25.71</v>
      </c>
      <c r="BM82" s="381">
        <v>56.68</v>
      </c>
      <c r="BN82" s="381"/>
      <c r="BO82" s="381"/>
      <c r="BP82" s="381">
        <v>0</v>
      </c>
      <c r="BQ82" s="381">
        <v>0</v>
      </c>
      <c r="BR82" s="381">
        <v>45.13</v>
      </c>
      <c r="BS82" s="381">
        <v>0.16</v>
      </c>
      <c r="BT82" s="381">
        <v>0</v>
      </c>
      <c r="BU82" s="381">
        <v>0</v>
      </c>
      <c r="BV82" s="381">
        <v>0</v>
      </c>
      <c r="BW82" s="381">
        <v>0</v>
      </c>
      <c r="BX82" s="381">
        <f t="shared" si="74"/>
        <v>127.68</v>
      </c>
      <c r="BY82" s="381">
        <f t="shared" si="75"/>
        <v>1178.3999999999999</v>
      </c>
      <c r="BZ82"/>
      <c r="CA82" s="65" t="b">
        <f t="shared" si="65"/>
        <v>1</v>
      </c>
      <c r="CB82" s="373" t="s">
        <v>354</v>
      </c>
      <c r="CC82" s="390" t="s">
        <v>743</v>
      </c>
      <c r="CD82" s="391" t="s">
        <v>744</v>
      </c>
      <c r="CE82" s="391" t="s">
        <v>745</v>
      </c>
      <c r="CF82" s="391" t="s">
        <v>570</v>
      </c>
      <c r="CG82" s="275"/>
      <c r="CH82" s="195">
        <v>2923627098</v>
      </c>
      <c r="CJ82" s="374" t="s">
        <v>353</v>
      </c>
    </row>
    <row r="83" spans="1:90" s="488" customFormat="1" ht="15.75">
      <c r="A83" s="484" t="s">
        <v>554</v>
      </c>
      <c r="B83" s="483" t="s">
        <v>549</v>
      </c>
      <c r="C83" s="393">
        <f>+FISCAL!F83</f>
        <v>857.09999999999991</v>
      </c>
      <c r="D83" s="485">
        <v>0</v>
      </c>
      <c r="E83" s="485"/>
      <c r="F83" s="486"/>
      <c r="G83" s="236">
        <f t="shared" si="66"/>
        <v>857.09999999999991</v>
      </c>
      <c r="H83" s="487">
        <f t="shared" si="53"/>
        <v>-45.13</v>
      </c>
      <c r="I83" s="236">
        <f t="shared" si="67"/>
        <v>17.141999999999999</v>
      </c>
      <c r="J83" s="487">
        <f t="shared" si="54"/>
        <v>64.282499999999985</v>
      </c>
      <c r="K83" s="197">
        <f>+FISCAL!M83</f>
        <v>0</v>
      </c>
      <c r="L83" s="236">
        <f t="shared" si="68"/>
        <v>893.39449999999999</v>
      </c>
      <c r="M83" s="487">
        <f t="shared" si="55"/>
        <v>142.94311999999999</v>
      </c>
      <c r="N83" s="487">
        <f t="shared" si="69"/>
        <v>1036.33762</v>
      </c>
      <c r="O83" s="486"/>
      <c r="P83" s="487">
        <f t="shared" si="70"/>
        <v>0</v>
      </c>
      <c r="Q83" s="487">
        <f t="shared" si="58"/>
        <v>0</v>
      </c>
      <c r="R83" s="487">
        <f t="shared" si="71"/>
        <v>0</v>
      </c>
      <c r="S83" s="488" t="b">
        <f t="shared" si="60"/>
        <v>1</v>
      </c>
      <c r="T83" s="483" t="s">
        <v>45</v>
      </c>
      <c r="U83" s="483" t="s">
        <v>549</v>
      </c>
      <c r="V83" s="483"/>
      <c r="W83" s="483"/>
      <c r="X83" s="483" t="s">
        <v>180</v>
      </c>
      <c r="Y83" s="489">
        <v>42734</v>
      </c>
      <c r="Z83" s="490"/>
      <c r="AA83" s="490"/>
      <c r="AB83" s="490"/>
      <c r="AC83" s="479">
        <v>45.13</v>
      </c>
      <c r="AD83" s="479">
        <v>-45.13</v>
      </c>
      <c r="AE83" s="479"/>
      <c r="AF83" s="480"/>
      <c r="AG83" s="479"/>
      <c r="AH83" s="479"/>
      <c r="AI83" s="481"/>
      <c r="AJ83" s="481"/>
      <c r="AK83" s="479"/>
      <c r="AL83" s="481"/>
      <c r="AM83" s="481"/>
      <c r="AN83" s="491"/>
      <c r="AO83" s="491"/>
      <c r="AP83" s="479">
        <v>-45.13</v>
      </c>
      <c r="AQ83" s="481">
        <v>0</v>
      </c>
      <c r="AR83" s="479">
        <v>-45.13</v>
      </c>
      <c r="AS83" s="481"/>
      <c r="AT83" s="481"/>
      <c r="AU83" s="481"/>
      <c r="AV83" s="479"/>
      <c r="AW83" s="492"/>
      <c r="AX83" s="492"/>
      <c r="AY83" s="493"/>
      <c r="AZ83" s="482">
        <v>1281261401</v>
      </c>
      <c r="BA83" s="483" t="s">
        <v>550</v>
      </c>
      <c r="BB83" s="494">
        <f>171.428571428571*5</f>
        <v>857.14285714285711</v>
      </c>
      <c r="BC83" s="495"/>
      <c r="BD83" s="488" t="b">
        <f t="shared" si="61"/>
        <v>1</v>
      </c>
      <c r="BE83" s="496" t="s">
        <v>554</v>
      </c>
      <c r="BF83" s="497" t="s">
        <v>557</v>
      </c>
      <c r="BG83" s="498">
        <v>1371.43</v>
      </c>
      <c r="BH83" s="498">
        <v>171.43</v>
      </c>
      <c r="BI83" s="498">
        <v>0</v>
      </c>
      <c r="BJ83" s="498">
        <f t="shared" si="62"/>
        <v>1542.8600000000001</v>
      </c>
      <c r="BK83" s="498">
        <v>0</v>
      </c>
      <c r="BL83" s="498">
        <v>60.93</v>
      </c>
      <c r="BM83" s="498">
        <v>21.28</v>
      </c>
      <c r="BN83" s="498"/>
      <c r="BO83" s="498"/>
      <c r="BP83" s="498">
        <v>0</v>
      </c>
      <c r="BQ83" s="498">
        <v>0</v>
      </c>
      <c r="BR83" s="498">
        <v>45.13</v>
      </c>
      <c r="BS83" s="498">
        <v>-0.08</v>
      </c>
      <c r="BT83" s="498">
        <v>0</v>
      </c>
      <c r="BU83" s="498">
        <v>0</v>
      </c>
      <c r="BV83" s="498">
        <v>0</v>
      </c>
      <c r="BW83" s="498">
        <v>0</v>
      </c>
      <c r="BX83" s="498">
        <f t="shared" si="74"/>
        <v>127.26</v>
      </c>
      <c r="BY83" s="498">
        <f t="shared" si="75"/>
        <v>1415.6000000000001</v>
      </c>
      <c r="BZ83" s="499"/>
      <c r="CA83" s="488" t="b">
        <f t="shared" si="65"/>
        <v>1</v>
      </c>
      <c r="CB83" s="497" t="s">
        <v>557</v>
      </c>
      <c r="CC83" s="500" t="e">
        <v>#N/A</v>
      </c>
      <c r="CD83" s="501" t="e">
        <v>#N/A</v>
      </c>
      <c r="CE83" s="501" t="e">
        <v>#N/A</v>
      </c>
      <c r="CF83" s="501" t="e">
        <v>#N/A</v>
      </c>
      <c r="CG83" s="482">
        <v>1281261401</v>
      </c>
      <c r="CH83" s="502" t="e">
        <v>#N/A</v>
      </c>
      <c r="CJ83" s="496" t="s">
        <v>554</v>
      </c>
    </row>
    <row r="84" spans="1:90" s="65" customFormat="1" ht="15.75">
      <c r="A84" s="181" t="s">
        <v>499</v>
      </c>
      <c r="B84" s="206" t="s">
        <v>495</v>
      </c>
      <c r="C84" s="393">
        <f>+FISCAL!F84</f>
        <v>2746.7799999999997</v>
      </c>
      <c r="D84" s="196">
        <v>0</v>
      </c>
      <c r="E84" s="196"/>
      <c r="F84" s="164"/>
      <c r="G84" s="236">
        <f t="shared" si="66"/>
        <v>2746.7799999999997</v>
      </c>
      <c r="H84" s="197">
        <f t="shared" si="53"/>
        <v>-45.13</v>
      </c>
      <c r="I84" s="236">
        <f t="shared" si="67"/>
        <v>54.935599999999994</v>
      </c>
      <c r="J84" s="197">
        <f t="shared" si="54"/>
        <v>206.00849999999997</v>
      </c>
      <c r="K84" s="197">
        <f>+FISCAL!M84</f>
        <v>0</v>
      </c>
      <c r="L84" s="236">
        <f t="shared" si="68"/>
        <v>2962.5940999999993</v>
      </c>
      <c r="M84" s="197">
        <f t="shared" si="55"/>
        <v>474.0150559999999</v>
      </c>
      <c r="N84" s="197">
        <f t="shared" si="69"/>
        <v>3436.6091559999991</v>
      </c>
      <c r="O84" s="164"/>
      <c r="P84" s="197">
        <f t="shared" si="70"/>
        <v>0</v>
      </c>
      <c r="Q84" s="197">
        <f t="shared" si="58"/>
        <v>0</v>
      </c>
      <c r="R84" s="197">
        <f t="shared" si="71"/>
        <v>0</v>
      </c>
      <c r="S84" s="65" t="b">
        <f t="shared" si="60"/>
        <v>1</v>
      </c>
      <c r="T84" s="275" t="s">
        <v>45</v>
      </c>
      <c r="U84" s="275" t="s">
        <v>495</v>
      </c>
      <c r="V84" s="275"/>
      <c r="W84" s="275"/>
      <c r="X84" s="275" t="s">
        <v>95</v>
      </c>
      <c r="Y84" s="305">
        <v>42681</v>
      </c>
      <c r="Z84" s="277">
        <v>2007.7920000000001</v>
      </c>
      <c r="AA84" s="277"/>
      <c r="AB84" s="277"/>
      <c r="AC84" s="299">
        <v>45.13</v>
      </c>
      <c r="AD84" s="300">
        <v>1962.662</v>
      </c>
      <c r="AE84" s="277"/>
      <c r="AF84" s="317"/>
      <c r="AG84" s="277"/>
      <c r="AH84" s="277"/>
      <c r="AI84" s="318"/>
      <c r="AJ84" s="318"/>
      <c r="AK84" s="277"/>
      <c r="AL84" s="273"/>
      <c r="AM84" s="273"/>
      <c r="AN84" s="275"/>
      <c r="AO84" s="275"/>
      <c r="AP84" s="300">
        <v>1962.662</v>
      </c>
      <c r="AQ84" s="273">
        <v>0</v>
      </c>
      <c r="AR84" s="300">
        <v>1962.662</v>
      </c>
      <c r="AS84" s="273"/>
      <c r="AT84" s="273"/>
      <c r="AU84" s="273"/>
      <c r="AV84" s="300"/>
      <c r="AW84" s="306"/>
      <c r="AX84" s="307"/>
      <c r="AY84" s="301"/>
      <c r="AZ84" s="275">
        <v>1500026042</v>
      </c>
      <c r="BA84" s="278"/>
      <c r="BB84" s="232"/>
      <c r="BC84" s="212"/>
      <c r="BD84" s="65" t="b">
        <f t="shared" si="61"/>
        <v>1</v>
      </c>
      <c r="BE84" s="374" t="s">
        <v>499</v>
      </c>
      <c r="BF84" s="373" t="s">
        <v>521</v>
      </c>
      <c r="BG84" s="381">
        <v>633.41999999999996</v>
      </c>
      <c r="BH84" s="381">
        <v>105.57</v>
      </c>
      <c r="BI84" s="381">
        <v>2007.79</v>
      </c>
      <c r="BJ84" s="381">
        <f t="shared" si="62"/>
        <v>2746.7799999999997</v>
      </c>
      <c r="BK84" s="381">
        <v>0</v>
      </c>
      <c r="BL84" s="381">
        <v>331.32</v>
      </c>
      <c r="BM84" s="381">
        <v>18.350000000000001</v>
      </c>
      <c r="BN84" s="381"/>
      <c r="BO84" s="381"/>
      <c r="BP84" s="381">
        <v>0</v>
      </c>
      <c r="BQ84" s="381">
        <v>0</v>
      </c>
      <c r="BR84" s="381">
        <v>45.13</v>
      </c>
      <c r="BS84" s="382">
        <v>-0.02</v>
      </c>
      <c r="BT84" s="381">
        <v>0</v>
      </c>
      <c r="BU84" s="381">
        <v>0</v>
      </c>
      <c r="BV84" s="381">
        <v>0</v>
      </c>
      <c r="BW84" s="381">
        <v>0</v>
      </c>
      <c r="BX84" s="381">
        <f t="shared" si="74"/>
        <v>394.78000000000003</v>
      </c>
      <c r="BY84" s="381">
        <f t="shared" si="75"/>
        <v>2351.9999999999995</v>
      </c>
      <c r="BZ84"/>
      <c r="CA84" s="65" t="b">
        <f t="shared" si="65"/>
        <v>1</v>
      </c>
      <c r="CB84" s="373" t="s">
        <v>521</v>
      </c>
      <c r="CC84" s="390" t="e">
        <v>#N/A</v>
      </c>
      <c r="CD84" s="391" t="e">
        <v>#N/A</v>
      </c>
      <c r="CE84" s="391" t="e">
        <v>#N/A</v>
      </c>
      <c r="CF84" s="391" t="e">
        <v>#N/A</v>
      </c>
      <c r="CG84" s="275">
        <v>1500026042</v>
      </c>
      <c r="CH84" s="195" t="e">
        <v>#N/A</v>
      </c>
      <c r="CJ84" s="374" t="s">
        <v>499</v>
      </c>
    </row>
    <row r="85" spans="1:90" s="348" customFormat="1" ht="15.75">
      <c r="A85" s="234" t="s">
        <v>355</v>
      </c>
      <c r="B85" s="346" t="s">
        <v>356</v>
      </c>
      <c r="C85" s="393">
        <f>+FISCAL!F85</f>
        <v>1863.6699999999998</v>
      </c>
      <c r="D85" s="235">
        <v>0</v>
      </c>
      <c r="E85" s="235"/>
      <c r="F85" s="347"/>
      <c r="G85" s="236">
        <f t="shared" si="66"/>
        <v>1863.6699999999998</v>
      </c>
      <c r="H85" s="236">
        <f t="shared" si="53"/>
        <v>-45.13</v>
      </c>
      <c r="I85" s="236">
        <f t="shared" si="67"/>
        <v>37.273399999999995</v>
      </c>
      <c r="J85" s="236">
        <f t="shared" si="54"/>
        <v>139.77524999999997</v>
      </c>
      <c r="K85" s="197">
        <f>+FISCAL!M85</f>
        <v>91.32</v>
      </c>
      <c r="L85" s="236">
        <f t="shared" si="68"/>
        <v>2086.9086499999999</v>
      </c>
      <c r="M85" s="236">
        <f t="shared" si="55"/>
        <v>333.90538399999997</v>
      </c>
      <c r="N85" s="236">
        <f t="shared" si="69"/>
        <v>2420.814034</v>
      </c>
      <c r="O85" s="347"/>
      <c r="P85" s="236">
        <f t="shared" si="70"/>
        <v>0</v>
      </c>
      <c r="Q85" s="236">
        <f t="shared" si="58"/>
        <v>0</v>
      </c>
      <c r="R85" s="236">
        <f t="shared" si="71"/>
        <v>0</v>
      </c>
      <c r="S85" s="348" t="b">
        <f t="shared" si="60"/>
        <v>1</v>
      </c>
      <c r="T85" s="394" t="s">
        <v>47</v>
      </c>
      <c r="U85" s="394" t="s">
        <v>356</v>
      </c>
      <c r="V85" s="394"/>
      <c r="W85" s="394" t="s">
        <v>70</v>
      </c>
      <c r="X85" s="394" t="s">
        <v>184</v>
      </c>
      <c r="Y85" s="406">
        <v>41227</v>
      </c>
      <c r="Z85" s="396">
        <v>1240.3149999999998</v>
      </c>
      <c r="AA85" s="396"/>
      <c r="AB85" s="396"/>
      <c r="AC85" s="407">
        <v>45.13</v>
      </c>
      <c r="AD85" s="272">
        <v>1195.1849999999997</v>
      </c>
      <c r="AE85" s="396"/>
      <c r="AF85" s="397"/>
      <c r="AG85" s="396"/>
      <c r="AH85" s="396">
        <v>500</v>
      </c>
      <c r="AI85" s="398" t="s">
        <v>192</v>
      </c>
      <c r="AJ85" s="398" t="s">
        <v>192</v>
      </c>
      <c r="AK85" s="396"/>
      <c r="AL85" s="399"/>
      <c r="AM85" s="399"/>
      <c r="AN85" s="394"/>
      <c r="AO85" s="394">
        <v>0</v>
      </c>
      <c r="AP85" s="272">
        <v>695.18499999999972</v>
      </c>
      <c r="AQ85" s="399">
        <v>0</v>
      </c>
      <c r="AR85" s="272">
        <v>695.18499999999972</v>
      </c>
      <c r="AS85" s="399">
        <v>119.51849999999997</v>
      </c>
      <c r="AT85" s="399">
        <v>10.23</v>
      </c>
      <c r="AU85" s="399" t="s">
        <v>192</v>
      </c>
      <c r="AV85" s="272" t="e">
        <v>#VALUE!</v>
      </c>
      <c r="AW85" s="408"/>
      <c r="AX85" s="408"/>
      <c r="AY85" s="410">
        <v>-695.18499999999972</v>
      </c>
      <c r="AZ85" s="394"/>
      <c r="BA85" s="411"/>
      <c r="BB85" s="349">
        <f>+FISCAL!L83*4.9%</f>
        <v>0</v>
      </c>
      <c r="BC85" s="350">
        <f>+FISCAL!L83*1%</f>
        <v>0</v>
      </c>
      <c r="BD85" s="348" t="b">
        <f t="shared" si="61"/>
        <v>1</v>
      </c>
      <c r="BE85" s="400" t="s">
        <v>355</v>
      </c>
      <c r="BF85" s="401" t="s">
        <v>356</v>
      </c>
      <c r="BG85" s="402">
        <v>534.29999999999995</v>
      </c>
      <c r="BH85" s="402">
        <v>89.05</v>
      </c>
      <c r="BI85" s="402">
        <v>1240.32</v>
      </c>
      <c r="BJ85" s="381">
        <f t="shared" si="62"/>
        <v>1863.6699999999998</v>
      </c>
      <c r="BK85" s="402">
        <v>0</v>
      </c>
      <c r="BL85" s="402">
        <v>162.4</v>
      </c>
      <c r="BM85" s="402">
        <v>65.489999999999995</v>
      </c>
      <c r="BN85" s="402">
        <f t="shared" ref="BN85:BN86" si="78">+BJ85*4.9%</f>
        <v>91.319829999999996</v>
      </c>
      <c r="BO85" s="402">
        <f t="shared" ref="BO85:BO86" si="79">+BJ85*1%</f>
        <v>18.636699999999998</v>
      </c>
      <c r="BP85" s="402">
        <v>0</v>
      </c>
      <c r="BQ85" s="402">
        <v>0</v>
      </c>
      <c r="BR85" s="402">
        <v>45.13</v>
      </c>
      <c r="BS85" s="402">
        <v>0.05</v>
      </c>
      <c r="BT85" s="402">
        <v>0</v>
      </c>
      <c r="BU85" s="402">
        <v>0</v>
      </c>
      <c r="BV85" s="402">
        <v>500</v>
      </c>
      <c r="BW85" s="402">
        <v>0</v>
      </c>
      <c r="BX85" s="381">
        <f t="shared" si="74"/>
        <v>883.02653000000009</v>
      </c>
      <c r="BY85" s="381">
        <f t="shared" si="75"/>
        <v>980.64346999999975</v>
      </c>
      <c r="CA85" s="348" t="b">
        <f t="shared" si="65"/>
        <v>1</v>
      </c>
      <c r="CB85" s="401" t="s">
        <v>356</v>
      </c>
      <c r="CC85" s="404" t="s">
        <v>746</v>
      </c>
      <c r="CD85" s="405" t="s">
        <v>747</v>
      </c>
      <c r="CE85" s="405" t="s">
        <v>748</v>
      </c>
      <c r="CF85" s="405" t="s">
        <v>570</v>
      </c>
      <c r="CG85" s="394"/>
      <c r="CH85" s="350">
        <v>2759588027</v>
      </c>
      <c r="CJ85" s="400" t="s">
        <v>355</v>
      </c>
      <c r="CK85" s="348">
        <v>91.319829999999996</v>
      </c>
      <c r="CL85" s="348">
        <v>18.636699999999998</v>
      </c>
    </row>
    <row r="86" spans="1:90" s="348" customFormat="1" ht="15.75">
      <c r="A86" s="234" t="s">
        <v>357</v>
      </c>
      <c r="B86" s="351" t="s">
        <v>487</v>
      </c>
      <c r="C86" s="393">
        <f>+FISCAL!F86</f>
        <v>4731.7099999999991</v>
      </c>
      <c r="D86" s="235">
        <v>0</v>
      </c>
      <c r="E86" s="235"/>
      <c r="F86" s="347"/>
      <c r="G86" s="236">
        <f t="shared" si="66"/>
        <v>4731.7099999999991</v>
      </c>
      <c r="H86" s="236">
        <f t="shared" si="53"/>
        <v>-45.13</v>
      </c>
      <c r="I86" s="236">
        <f t="shared" si="67"/>
        <v>94.634199999999979</v>
      </c>
      <c r="J86" s="236">
        <f t="shared" si="54"/>
        <v>354.87824999999992</v>
      </c>
      <c r="K86" s="197">
        <f>+FISCAL!M86</f>
        <v>231.85</v>
      </c>
      <c r="L86" s="236">
        <f t="shared" si="68"/>
        <v>5367.9424499999996</v>
      </c>
      <c r="M86" s="236">
        <f t="shared" si="55"/>
        <v>858.87079199999994</v>
      </c>
      <c r="N86" s="236">
        <f t="shared" si="69"/>
        <v>6226.8132419999993</v>
      </c>
      <c r="O86" s="347"/>
      <c r="P86" s="236">
        <f t="shared" si="70"/>
        <v>0</v>
      </c>
      <c r="Q86" s="236">
        <f t="shared" si="58"/>
        <v>0</v>
      </c>
      <c r="R86" s="236">
        <f t="shared" si="71"/>
        <v>0</v>
      </c>
      <c r="S86" s="348" t="b">
        <f t="shared" si="60"/>
        <v>1</v>
      </c>
      <c r="T86" s="394" t="s">
        <v>47</v>
      </c>
      <c r="U86" s="394" t="s">
        <v>487</v>
      </c>
      <c r="V86" s="394"/>
      <c r="W86" s="394" t="s">
        <v>71</v>
      </c>
      <c r="X86" s="394" t="s">
        <v>184</v>
      </c>
      <c r="Y86" s="406">
        <v>41227</v>
      </c>
      <c r="Z86" s="396">
        <v>4108.3639999999996</v>
      </c>
      <c r="AA86" s="396"/>
      <c r="AB86" s="396"/>
      <c r="AC86" s="407">
        <v>45.13</v>
      </c>
      <c r="AD86" s="272">
        <v>4063.2339999999995</v>
      </c>
      <c r="AE86" s="396"/>
      <c r="AF86" s="397"/>
      <c r="AG86" s="396"/>
      <c r="AH86" s="396">
        <v>0</v>
      </c>
      <c r="AI86" s="398" t="s">
        <v>192</v>
      </c>
      <c r="AJ86" s="398" t="s">
        <v>192</v>
      </c>
      <c r="AK86" s="396"/>
      <c r="AL86" s="399"/>
      <c r="AM86" s="399"/>
      <c r="AN86" s="412"/>
      <c r="AO86" s="394">
        <v>0</v>
      </c>
      <c r="AP86" s="272">
        <v>4063.2339999999995</v>
      </c>
      <c r="AQ86" s="399">
        <v>406.32339999999999</v>
      </c>
      <c r="AR86" s="272">
        <v>3656.9105999999992</v>
      </c>
      <c r="AS86" s="399">
        <v>0</v>
      </c>
      <c r="AT86" s="399">
        <v>10.23</v>
      </c>
      <c r="AU86" s="399" t="s">
        <v>192</v>
      </c>
      <c r="AV86" s="272" t="e">
        <v>#VALUE!</v>
      </c>
      <c r="AW86" s="408"/>
      <c r="AX86" s="409"/>
      <c r="AY86" s="410">
        <v>-3656.9105999999992</v>
      </c>
      <c r="AZ86" s="394"/>
      <c r="BA86" s="411"/>
      <c r="BB86" s="349">
        <f>+FISCAL!L84*4.9%</f>
        <v>0</v>
      </c>
      <c r="BC86" s="350">
        <f>+FISCAL!L84*1%</f>
        <v>0</v>
      </c>
      <c r="BD86" s="348" t="b">
        <f t="shared" si="61"/>
        <v>1</v>
      </c>
      <c r="BE86" s="400" t="s">
        <v>357</v>
      </c>
      <c r="BF86" s="401" t="s">
        <v>487</v>
      </c>
      <c r="BG86" s="402">
        <v>534.29999999999995</v>
      </c>
      <c r="BH86" s="402">
        <v>89.05</v>
      </c>
      <c r="BI86" s="402">
        <v>4108.3599999999997</v>
      </c>
      <c r="BJ86" s="381">
        <f t="shared" si="62"/>
        <v>4731.7099999999991</v>
      </c>
      <c r="BK86" s="402">
        <v>0</v>
      </c>
      <c r="BL86" s="402">
        <v>755.3</v>
      </c>
      <c r="BM86" s="402">
        <v>123.12</v>
      </c>
      <c r="BN86" s="402">
        <f t="shared" si="78"/>
        <v>231.85378999999998</v>
      </c>
      <c r="BO86" s="402">
        <f t="shared" si="79"/>
        <v>47.317099999999989</v>
      </c>
      <c r="BP86" s="402">
        <v>0</v>
      </c>
      <c r="BQ86" s="402">
        <v>0</v>
      </c>
      <c r="BR86" s="402">
        <v>45.13</v>
      </c>
      <c r="BS86" s="403">
        <v>-0.04</v>
      </c>
      <c r="BT86" s="402">
        <v>0</v>
      </c>
      <c r="BU86" s="402">
        <v>0</v>
      </c>
      <c r="BV86" s="402">
        <v>0</v>
      </c>
      <c r="BW86" s="402">
        <v>0</v>
      </c>
      <c r="BX86" s="381">
        <f t="shared" si="74"/>
        <v>1202.6808900000001</v>
      </c>
      <c r="BY86" s="381">
        <f t="shared" si="75"/>
        <v>3529.029109999999</v>
      </c>
      <c r="CA86" s="348" t="b">
        <f t="shared" si="65"/>
        <v>1</v>
      </c>
      <c r="CB86" s="401" t="s">
        <v>487</v>
      </c>
      <c r="CC86" s="404" t="s">
        <v>749</v>
      </c>
      <c r="CD86" s="405" t="s">
        <v>750</v>
      </c>
      <c r="CE86" s="405" t="s">
        <v>751</v>
      </c>
      <c r="CF86" s="405" t="s">
        <v>570</v>
      </c>
      <c r="CG86" s="394"/>
      <c r="CH86" s="350">
        <v>2717650620</v>
      </c>
      <c r="CJ86" s="400" t="s">
        <v>357</v>
      </c>
      <c r="CK86" s="348">
        <v>231.85378999999998</v>
      </c>
      <c r="CL86" s="348">
        <v>47.317099999999989</v>
      </c>
    </row>
    <row r="87" spans="1:90" s="65" customFormat="1" ht="15.75">
      <c r="A87" s="181" t="s">
        <v>483</v>
      </c>
      <c r="B87" s="206" t="s">
        <v>479</v>
      </c>
      <c r="C87" s="393">
        <f>+FISCAL!F87</f>
        <v>3402.3100000000004</v>
      </c>
      <c r="D87" s="196">
        <v>0</v>
      </c>
      <c r="E87" s="196"/>
      <c r="F87" s="164"/>
      <c r="G87" s="236">
        <f t="shared" si="66"/>
        <v>3402.3100000000004</v>
      </c>
      <c r="H87" s="197">
        <f t="shared" si="53"/>
        <v>-45.13</v>
      </c>
      <c r="I87" s="236">
        <f t="shared" si="67"/>
        <v>68.046200000000013</v>
      </c>
      <c r="J87" s="197">
        <f t="shared" si="54"/>
        <v>255.17325000000002</v>
      </c>
      <c r="K87" s="197">
        <f>+FISCAL!M87</f>
        <v>0</v>
      </c>
      <c r="L87" s="236">
        <f t="shared" si="68"/>
        <v>3680.3994500000003</v>
      </c>
      <c r="M87" s="197">
        <f t="shared" si="55"/>
        <v>588.86391200000003</v>
      </c>
      <c r="N87" s="197">
        <f t="shared" si="69"/>
        <v>4269.2633620000006</v>
      </c>
      <c r="O87" s="164"/>
      <c r="P87" s="197">
        <f t="shared" si="70"/>
        <v>0</v>
      </c>
      <c r="Q87" s="197">
        <f t="shared" si="58"/>
        <v>0</v>
      </c>
      <c r="R87" s="197">
        <f t="shared" si="71"/>
        <v>0</v>
      </c>
      <c r="S87" s="65" t="b">
        <f t="shared" si="60"/>
        <v>1</v>
      </c>
      <c r="T87" s="275" t="s">
        <v>47</v>
      </c>
      <c r="U87" s="275" t="s">
        <v>479</v>
      </c>
      <c r="V87" s="275"/>
      <c r="W87" s="275"/>
      <c r="X87" s="275" t="s">
        <v>180</v>
      </c>
      <c r="Y87" s="305">
        <v>42660</v>
      </c>
      <c r="Z87" s="277">
        <v>2891.0279999999998</v>
      </c>
      <c r="AA87" s="277"/>
      <c r="AB87" s="277"/>
      <c r="AC87" s="299">
        <v>45.13</v>
      </c>
      <c r="AD87" s="300">
        <v>2845.8979999999997</v>
      </c>
      <c r="AE87" s="277"/>
      <c r="AF87" s="317"/>
      <c r="AG87" s="277"/>
      <c r="AH87" s="277"/>
      <c r="AI87" s="318"/>
      <c r="AJ87" s="318"/>
      <c r="AK87" s="277"/>
      <c r="AL87" s="273"/>
      <c r="AM87" s="273"/>
      <c r="AN87" s="302"/>
      <c r="AO87" s="275"/>
      <c r="AP87" s="300">
        <v>2845.8979999999997</v>
      </c>
      <c r="AQ87" s="273">
        <v>284.58979999999997</v>
      </c>
      <c r="AR87" s="300">
        <v>2561.3081999999995</v>
      </c>
      <c r="AS87" s="273"/>
      <c r="AT87" s="273"/>
      <c r="AU87" s="273"/>
      <c r="AV87" s="300"/>
      <c r="AW87" s="306"/>
      <c r="AX87" s="307"/>
      <c r="AY87" s="301"/>
      <c r="AZ87" s="275">
        <v>2954141431</v>
      </c>
      <c r="BA87" s="278"/>
      <c r="BB87" s="232"/>
      <c r="BC87" s="212"/>
      <c r="BD87" s="65" t="b">
        <f t="shared" si="61"/>
        <v>1</v>
      </c>
      <c r="BE87" s="374" t="s">
        <v>483</v>
      </c>
      <c r="BF87" s="373" t="s">
        <v>522</v>
      </c>
      <c r="BG87" s="381">
        <v>438.24</v>
      </c>
      <c r="BH87" s="381">
        <v>73.040000000000006</v>
      </c>
      <c r="BI87" s="381">
        <v>2891.03</v>
      </c>
      <c r="BJ87" s="381">
        <f t="shared" si="62"/>
        <v>3402.3100000000004</v>
      </c>
      <c r="BK87" s="381">
        <v>0</v>
      </c>
      <c r="BL87" s="381">
        <v>471.34</v>
      </c>
      <c r="BM87" s="381">
        <v>50.35</v>
      </c>
      <c r="BN87" s="381"/>
      <c r="BO87" s="381"/>
      <c r="BP87" s="381">
        <v>0</v>
      </c>
      <c r="BQ87" s="381">
        <v>0</v>
      </c>
      <c r="BR87" s="381">
        <v>45.13</v>
      </c>
      <c r="BS87" s="382">
        <v>-0.11</v>
      </c>
      <c r="BT87" s="381">
        <v>0</v>
      </c>
      <c r="BU87" s="381">
        <v>0</v>
      </c>
      <c r="BV87" s="381">
        <v>0</v>
      </c>
      <c r="BW87" s="381">
        <v>0</v>
      </c>
      <c r="BX87" s="381">
        <f t="shared" si="74"/>
        <v>566.70999999999992</v>
      </c>
      <c r="BY87" s="381">
        <f t="shared" si="75"/>
        <v>2835.6000000000004</v>
      </c>
      <c r="BZ87"/>
      <c r="CA87" s="65" t="b">
        <f t="shared" si="65"/>
        <v>1</v>
      </c>
      <c r="CB87" s="373" t="s">
        <v>522</v>
      </c>
      <c r="CC87" s="390" t="s">
        <v>752</v>
      </c>
      <c r="CD87" s="391" t="s">
        <v>753</v>
      </c>
      <c r="CE87" s="391">
        <v>2954141431</v>
      </c>
      <c r="CF87" s="391" t="s">
        <v>570</v>
      </c>
      <c r="CG87" s="275">
        <v>2954141431</v>
      </c>
      <c r="CH87" s="195">
        <v>0</v>
      </c>
      <c r="CJ87" s="374" t="s">
        <v>483</v>
      </c>
    </row>
    <row r="88" spans="1:90" s="65" customFormat="1" ht="15.75">
      <c r="A88" s="181" t="s">
        <v>358</v>
      </c>
      <c r="B88" s="206" t="s">
        <v>359</v>
      </c>
      <c r="C88" s="393">
        <f>+FISCAL!F88</f>
        <v>858.69</v>
      </c>
      <c r="D88" s="196">
        <v>0</v>
      </c>
      <c r="E88" s="196"/>
      <c r="F88" s="164"/>
      <c r="G88" s="236">
        <f t="shared" si="66"/>
        <v>858.69</v>
      </c>
      <c r="H88" s="197">
        <f t="shared" si="53"/>
        <v>-45.13</v>
      </c>
      <c r="I88" s="236">
        <f t="shared" si="67"/>
        <v>17.1738</v>
      </c>
      <c r="J88" s="197">
        <f t="shared" si="54"/>
        <v>64.401750000000007</v>
      </c>
      <c r="K88" s="197">
        <f>+FISCAL!M88</f>
        <v>0</v>
      </c>
      <c r="L88" s="236">
        <f t="shared" si="68"/>
        <v>895.13555000000008</v>
      </c>
      <c r="M88" s="197">
        <f t="shared" si="55"/>
        <v>143.22168800000003</v>
      </c>
      <c r="N88" s="197">
        <f t="shared" si="69"/>
        <v>1038.3572380000001</v>
      </c>
      <c r="O88" s="164"/>
      <c r="P88" s="197">
        <f t="shared" si="70"/>
        <v>0</v>
      </c>
      <c r="Q88" s="197">
        <f t="shared" si="58"/>
        <v>0</v>
      </c>
      <c r="R88" s="197">
        <f t="shared" si="71"/>
        <v>0</v>
      </c>
      <c r="S88" s="65" t="b">
        <f t="shared" si="60"/>
        <v>1</v>
      </c>
      <c r="T88" s="275" t="s">
        <v>45</v>
      </c>
      <c r="U88" s="275" t="s">
        <v>359</v>
      </c>
      <c r="V88" s="275"/>
      <c r="W88" s="275"/>
      <c r="X88" s="275" t="s">
        <v>533</v>
      </c>
      <c r="Y88" s="305">
        <v>42604</v>
      </c>
      <c r="Z88" s="277">
        <v>301.90800000000002</v>
      </c>
      <c r="AA88" s="277"/>
      <c r="AB88" s="277"/>
      <c r="AC88" s="299">
        <v>45.13</v>
      </c>
      <c r="AD88" s="300">
        <v>256.77800000000002</v>
      </c>
      <c r="AE88" s="277"/>
      <c r="AF88" s="317"/>
      <c r="AG88" s="277"/>
      <c r="AH88" s="277"/>
      <c r="AI88" s="318"/>
      <c r="AJ88" s="318"/>
      <c r="AK88" s="277"/>
      <c r="AL88" s="273"/>
      <c r="AM88" s="273"/>
      <c r="AN88" s="275"/>
      <c r="AO88" s="275"/>
      <c r="AP88" s="300">
        <v>256.77800000000002</v>
      </c>
      <c r="AQ88" s="273">
        <v>0</v>
      </c>
      <c r="AR88" s="300">
        <v>256.77800000000002</v>
      </c>
      <c r="AS88" s="273"/>
      <c r="AT88" s="273"/>
      <c r="AU88" s="273"/>
      <c r="AV88" s="300"/>
      <c r="AW88" s="306"/>
      <c r="AX88" s="307"/>
      <c r="AY88" s="301"/>
      <c r="AZ88" s="275">
        <v>1258728658</v>
      </c>
      <c r="BA88" s="278"/>
      <c r="BB88" s="232"/>
      <c r="BC88" s="212"/>
      <c r="BD88" s="65" t="b">
        <f t="shared" si="61"/>
        <v>1</v>
      </c>
      <c r="BE88" s="374" t="s">
        <v>358</v>
      </c>
      <c r="BF88" s="373" t="s">
        <v>359</v>
      </c>
      <c r="BG88" s="381">
        <v>477.24</v>
      </c>
      <c r="BH88" s="381">
        <v>79.540000000000006</v>
      </c>
      <c r="BI88" s="381">
        <v>301.91000000000003</v>
      </c>
      <c r="BJ88" s="381">
        <f t="shared" si="62"/>
        <v>858.69</v>
      </c>
      <c r="BK88" s="382">
        <v>-38.229999999999997</v>
      </c>
      <c r="BL88" s="381">
        <v>0</v>
      </c>
      <c r="BM88" s="381">
        <v>23.25</v>
      </c>
      <c r="BN88" s="381"/>
      <c r="BO88" s="381"/>
      <c r="BP88" s="381">
        <v>0</v>
      </c>
      <c r="BQ88" s="381">
        <v>0</v>
      </c>
      <c r="BR88" s="381">
        <v>45.13</v>
      </c>
      <c r="BS88" s="382">
        <v>-0.06</v>
      </c>
      <c r="BT88" s="381">
        <v>0</v>
      </c>
      <c r="BU88" s="381">
        <v>0</v>
      </c>
      <c r="BV88" s="381">
        <v>0</v>
      </c>
      <c r="BW88" s="381">
        <v>0</v>
      </c>
      <c r="BX88" s="381">
        <f t="shared" si="74"/>
        <v>30.090000000000007</v>
      </c>
      <c r="BY88" s="381">
        <f t="shared" si="75"/>
        <v>828.6</v>
      </c>
      <c r="BZ88"/>
      <c r="CA88" s="65" t="b">
        <f t="shared" si="65"/>
        <v>1</v>
      </c>
      <c r="CB88" s="373" t="s">
        <v>359</v>
      </c>
      <c r="CC88" s="390" t="s">
        <v>754</v>
      </c>
      <c r="CD88" s="391" t="s">
        <v>755</v>
      </c>
      <c r="CE88" s="391" t="s">
        <v>756</v>
      </c>
      <c r="CF88" s="391" t="s">
        <v>570</v>
      </c>
      <c r="CG88" s="275">
        <v>1258728658</v>
      </c>
      <c r="CH88" s="195">
        <v>0</v>
      </c>
      <c r="CJ88" s="374" t="s">
        <v>358</v>
      </c>
    </row>
    <row r="89" spans="1:90" s="65" customFormat="1" ht="15.75">
      <c r="A89" s="225" t="s">
        <v>540</v>
      </c>
      <c r="B89" s="215" t="s">
        <v>534</v>
      </c>
      <c r="C89" s="393">
        <f>+FISCAL!F89</f>
        <v>771.49</v>
      </c>
      <c r="D89" s="196">
        <v>0</v>
      </c>
      <c r="E89" s="196"/>
      <c r="F89" s="164"/>
      <c r="G89" s="236">
        <f t="shared" si="66"/>
        <v>771.49</v>
      </c>
      <c r="H89" s="197">
        <f t="shared" si="53"/>
        <v>-45.13</v>
      </c>
      <c r="I89" s="236">
        <f t="shared" si="67"/>
        <v>15.4298</v>
      </c>
      <c r="J89" s="197">
        <f t="shared" si="54"/>
        <v>57.861750000000001</v>
      </c>
      <c r="K89" s="197">
        <f>+FISCAL!M89</f>
        <v>0</v>
      </c>
      <c r="L89" s="236">
        <f t="shared" si="68"/>
        <v>799.65155000000004</v>
      </c>
      <c r="M89" s="197">
        <f t="shared" si="55"/>
        <v>127.94424800000002</v>
      </c>
      <c r="N89" s="197">
        <f t="shared" si="69"/>
        <v>927.59579800000006</v>
      </c>
      <c r="O89" s="164"/>
      <c r="P89" s="197">
        <f t="shared" si="70"/>
        <v>0</v>
      </c>
      <c r="Q89" s="197">
        <f t="shared" si="58"/>
        <v>0</v>
      </c>
      <c r="R89" s="197">
        <f t="shared" si="71"/>
        <v>0</v>
      </c>
      <c r="S89" s="65" t="b">
        <f t="shared" si="60"/>
        <v>1</v>
      </c>
      <c r="T89" s="275" t="s">
        <v>47</v>
      </c>
      <c r="U89" s="275" t="s">
        <v>534</v>
      </c>
      <c r="V89" s="275"/>
      <c r="W89" s="275"/>
      <c r="X89" s="275" t="s">
        <v>180</v>
      </c>
      <c r="Y89" s="305">
        <v>42719</v>
      </c>
      <c r="Z89" s="277">
        <v>260.20800000000003</v>
      </c>
      <c r="AA89" s="277"/>
      <c r="AB89" s="277"/>
      <c r="AC89" s="299">
        <v>45.13</v>
      </c>
      <c r="AD89" s="300"/>
      <c r="AE89" s="277"/>
      <c r="AF89" s="317"/>
      <c r="AG89" s="277"/>
      <c r="AH89" s="277"/>
      <c r="AI89" s="318"/>
      <c r="AJ89" s="318"/>
      <c r="AK89" s="277"/>
      <c r="AL89" s="273"/>
      <c r="AM89" s="273"/>
      <c r="AN89" s="275"/>
      <c r="AO89" s="275"/>
      <c r="AP89" s="300"/>
      <c r="AQ89" s="273"/>
      <c r="AR89" s="300"/>
      <c r="AS89" s="273"/>
      <c r="AT89" s="273"/>
      <c r="AU89" s="273"/>
      <c r="AV89" s="300"/>
      <c r="AW89" s="306"/>
      <c r="AX89" s="307"/>
      <c r="AY89" s="301"/>
      <c r="AZ89" s="275" t="s">
        <v>531</v>
      </c>
      <c r="BA89" s="278"/>
      <c r="BB89" s="232"/>
      <c r="BC89" s="212"/>
      <c r="BD89" s="65" t="b">
        <f t="shared" si="61"/>
        <v>1</v>
      </c>
      <c r="BE89" s="374" t="s">
        <v>540</v>
      </c>
      <c r="BF89" s="373" t="s">
        <v>541</v>
      </c>
      <c r="BG89" s="381">
        <v>438.24</v>
      </c>
      <c r="BH89" s="381">
        <v>73.040000000000006</v>
      </c>
      <c r="BI89" s="381">
        <v>260.20999999999998</v>
      </c>
      <c r="BJ89" s="381">
        <f t="shared" si="62"/>
        <v>771.49</v>
      </c>
      <c r="BK89" s="382">
        <v>-49.37</v>
      </c>
      <c r="BL89" s="381">
        <v>0</v>
      </c>
      <c r="BM89" s="381">
        <v>0</v>
      </c>
      <c r="BN89" s="381"/>
      <c r="BO89" s="381"/>
      <c r="BP89" s="381">
        <v>0</v>
      </c>
      <c r="BQ89" s="381">
        <v>0</v>
      </c>
      <c r="BR89" s="381">
        <v>45.13</v>
      </c>
      <c r="BS89" s="381">
        <v>0.13</v>
      </c>
      <c r="BT89" s="381">
        <v>0</v>
      </c>
      <c r="BU89" s="381">
        <v>0</v>
      </c>
      <c r="BV89" s="381">
        <v>0</v>
      </c>
      <c r="BW89" s="381">
        <v>0</v>
      </c>
      <c r="BX89" s="381">
        <f t="shared" si="74"/>
        <v>-4.109999999999995</v>
      </c>
      <c r="BY89" s="381">
        <f t="shared" si="75"/>
        <v>775.6</v>
      </c>
      <c r="BZ89"/>
      <c r="CA89" s="65" t="b">
        <f t="shared" si="65"/>
        <v>1</v>
      </c>
      <c r="CB89" s="373" t="s">
        <v>541</v>
      </c>
      <c r="CC89" s="390" t="e">
        <v>#N/A</v>
      </c>
      <c r="CD89" s="391" t="e">
        <v>#N/A</v>
      </c>
      <c r="CE89" s="391" t="e">
        <v>#N/A</v>
      </c>
      <c r="CF89" s="391" t="e">
        <v>#N/A</v>
      </c>
      <c r="CG89" s="275" t="s">
        <v>531</v>
      </c>
      <c r="CH89" s="195" t="e">
        <v>#N/A</v>
      </c>
      <c r="CJ89" s="374" t="s">
        <v>540</v>
      </c>
    </row>
    <row r="90" spans="1:90" s="65" customFormat="1" ht="15.75">
      <c r="A90" s="181" t="s">
        <v>360</v>
      </c>
      <c r="B90" s="206" t="s">
        <v>361</v>
      </c>
      <c r="C90" s="393">
        <f>+FISCAL!F90</f>
        <v>3317.84</v>
      </c>
      <c r="D90" s="196">
        <v>0</v>
      </c>
      <c r="E90" s="196"/>
      <c r="F90" s="164"/>
      <c r="G90" s="236">
        <f t="shared" si="66"/>
        <v>3317.84</v>
      </c>
      <c r="H90" s="197">
        <f t="shared" si="53"/>
        <v>-45.13</v>
      </c>
      <c r="I90" s="236">
        <f t="shared" si="67"/>
        <v>66.356800000000007</v>
      </c>
      <c r="J90" s="197">
        <f t="shared" si="54"/>
        <v>248.83799999999999</v>
      </c>
      <c r="K90" s="197">
        <f>+FISCAL!M90</f>
        <v>0</v>
      </c>
      <c r="L90" s="236">
        <f t="shared" si="68"/>
        <v>3587.9048000000003</v>
      </c>
      <c r="M90" s="197">
        <f t="shared" si="55"/>
        <v>574.06476800000007</v>
      </c>
      <c r="N90" s="197">
        <f t="shared" si="69"/>
        <v>4161.9695680000004</v>
      </c>
      <c r="O90" s="164"/>
      <c r="P90" s="197">
        <f t="shared" si="70"/>
        <v>0</v>
      </c>
      <c r="Q90" s="197">
        <f t="shared" si="58"/>
        <v>0</v>
      </c>
      <c r="R90" s="197">
        <f t="shared" si="71"/>
        <v>0</v>
      </c>
      <c r="S90" s="65" t="b">
        <f t="shared" si="60"/>
        <v>1</v>
      </c>
      <c r="T90" s="275" t="s">
        <v>45</v>
      </c>
      <c r="U90" s="275" t="s">
        <v>361</v>
      </c>
      <c r="V90" s="275"/>
      <c r="W90" s="275" t="s">
        <v>50</v>
      </c>
      <c r="X90" s="275" t="s">
        <v>95</v>
      </c>
      <c r="Y90" s="305">
        <v>42319</v>
      </c>
      <c r="Z90" s="277">
        <v>2578.6379999999999</v>
      </c>
      <c r="AA90" s="277"/>
      <c r="AB90" s="277"/>
      <c r="AC90" s="299">
        <v>45.13</v>
      </c>
      <c r="AD90" s="300">
        <v>2533.5079999999998</v>
      </c>
      <c r="AE90" s="277"/>
      <c r="AF90" s="317"/>
      <c r="AG90" s="277"/>
      <c r="AH90" s="277">
        <v>0</v>
      </c>
      <c r="AI90" s="318"/>
      <c r="AJ90" s="318"/>
      <c r="AK90" s="277"/>
      <c r="AL90" s="273"/>
      <c r="AM90" s="273"/>
      <c r="AN90" s="275"/>
      <c r="AO90" s="275">
        <v>0</v>
      </c>
      <c r="AP90" s="300">
        <v>2533.5079999999998</v>
      </c>
      <c r="AQ90" s="273">
        <v>253.35079999999999</v>
      </c>
      <c r="AR90" s="300">
        <v>2280.1571999999996</v>
      </c>
      <c r="AS90" s="273">
        <v>0</v>
      </c>
      <c r="AT90" s="273">
        <v>19.23</v>
      </c>
      <c r="AU90" s="273">
        <v>0</v>
      </c>
      <c r="AV90" s="300">
        <v>2552.7379999999998</v>
      </c>
      <c r="AW90" s="306"/>
      <c r="AX90" s="307"/>
      <c r="AY90" s="301">
        <v>-2280.1571999999996</v>
      </c>
      <c r="AZ90" s="275"/>
      <c r="BA90" s="278"/>
      <c r="BB90" s="232"/>
      <c r="BC90" s="212"/>
      <c r="BD90" s="65" t="b">
        <f t="shared" si="61"/>
        <v>1</v>
      </c>
      <c r="BE90" s="374" t="s">
        <v>360</v>
      </c>
      <c r="BF90" s="373" t="s">
        <v>361</v>
      </c>
      <c r="BG90" s="381">
        <v>633.6</v>
      </c>
      <c r="BH90" s="381">
        <v>105.6</v>
      </c>
      <c r="BI90" s="381">
        <v>2578.64</v>
      </c>
      <c r="BJ90" s="381">
        <f t="shared" si="62"/>
        <v>3317.84</v>
      </c>
      <c r="BK90" s="381">
        <v>0</v>
      </c>
      <c r="BL90" s="381">
        <v>453.3</v>
      </c>
      <c r="BM90" s="381">
        <v>74.53</v>
      </c>
      <c r="BN90" s="381"/>
      <c r="BO90" s="381"/>
      <c r="BP90" s="381">
        <v>0</v>
      </c>
      <c r="BQ90" s="381">
        <v>0</v>
      </c>
      <c r="BR90" s="381">
        <v>45.13</v>
      </c>
      <c r="BS90" s="381">
        <v>0.08</v>
      </c>
      <c r="BT90" s="381">
        <v>0</v>
      </c>
      <c r="BU90" s="381">
        <v>0</v>
      </c>
      <c r="BV90" s="381">
        <v>0</v>
      </c>
      <c r="BW90" s="381">
        <v>0</v>
      </c>
      <c r="BX90" s="381">
        <f t="shared" si="74"/>
        <v>573.04000000000008</v>
      </c>
      <c r="BY90" s="381">
        <f t="shared" si="75"/>
        <v>2744.8</v>
      </c>
      <c r="BZ90"/>
      <c r="CA90" s="65" t="b">
        <f t="shared" si="65"/>
        <v>1</v>
      </c>
      <c r="CB90" s="373" t="s">
        <v>361</v>
      </c>
      <c r="CC90" s="390" t="s">
        <v>757</v>
      </c>
      <c r="CD90" s="391" t="s">
        <v>758</v>
      </c>
      <c r="CE90" s="391" t="s">
        <v>759</v>
      </c>
      <c r="CF90" s="391" t="s">
        <v>570</v>
      </c>
      <c r="CG90" s="275"/>
      <c r="CH90" s="195">
        <v>2947375638</v>
      </c>
      <c r="CJ90" s="374" t="s">
        <v>360</v>
      </c>
    </row>
    <row r="91" spans="1:90" s="65" customFormat="1" ht="15.75">
      <c r="A91" s="181" t="s">
        <v>484</v>
      </c>
      <c r="B91" s="207" t="s">
        <v>488</v>
      </c>
      <c r="C91" s="393">
        <f>+FISCAL!F91</f>
        <v>769.56</v>
      </c>
      <c r="D91" s="196">
        <v>0</v>
      </c>
      <c r="E91" s="196"/>
      <c r="F91" s="164"/>
      <c r="G91" s="236">
        <f t="shared" si="66"/>
        <v>769.56</v>
      </c>
      <c r="H91" s="197">
        <f t="shared" si="53"/>
        <v>-45.13</v>
      </c>
      <c r="I91" s="236">
        <f t="shared" si="67"/>
        <v>15.3912</v>
      </c>
      <c r="J91" s="197">
        <f t="shared" si="54"/>
        <v>57.716999999999992</v>
      </c>
      <c r="K91" s="197">
        <f>+FISCAL!M91</f>
        <v>0</v>
      </c>
      <c r="L91" s="236">
        <f t="shared" si="68"/>
        <v>797.53819999999996</v>
      </c>
      <c r="M91" s="197">
        <f t="shared" si="55"/>
        <v>127.606112</v>
      </c>
      <c r="N91" s="197">
        <f t="shared" si="69"/>
        <v>925.1443119999999</v>
      </c>
      <c r="O91" s="164"/>
      <c r="P91" s="197">
        <f t="shared" si="70"/>
        <v>0</v>
      </c>
      <c r="Q91" s="197">
        <f t="shared" si="58"/>
        <v>0</v>
      </c>
      <c r="R91" s="197">
        <f t="shared" si="71"/>
        <v>0</v>
      </c>
      <c r="S91" s="65" t="b">
        <f t="shared" si="60"/>
        <v>1</v>
      </c>
      <c r="T91" s="275" t="s">
        <v>47</v>
      </c>
      <c r="U91" s="275" t="s">
        <v>488</v>
      </c>
      <c r="V91" s="275"/>
      <c r="W91" s="275"/>
      <c r="X91" s="275" t="s">
        <v>180</v>
      </c>
      <c r="Y91" s="305">
        <v>42654</v>
      </c>
      <c r="Z91" s="277">
        <v>212.77699999999999</v>
      </c>
      <c r="AA91" s="277"/>
      <c r="AB91" s="277"/>
      <c r="AC91" s="299">
        <v>45.13</v>
      </c>
      <c r="AD91" s="300">
        <v>167.64699999999999</v>
      </c>
      <c r="AE91" s="277"/>
      <c r="AF91" s="317"/>
      <c r="AG91" s="277"/>
      <c r="AH91" s="277"/>
      <c r="AI91" s="318"/>
      <c r="AJ91" s="318"/>
      <c r="AK91" s="277"/>
      <c r="AL91" s="273"/>
      <c r="AM91" s="273"/>
      <c r="AN91" s="275"/>
      <c r="AO91" s="275"/>
      <c r="AP91" s="300">
        <v>167.64699999999999</v>
      </c>
      <c r="AQ91" s="273">
        <v>0</v>
      </c>
      <c r="AR91" s="300">
        <v>167.64699999999999</v>
      </c>
      <c r="AS91" s="273"/>
      <c r="AT91" s="273"/>
      <c r="AU91" s="273"/>
      <c r="AV91" s="300"/>
      <c r="AW91" s="306"/>
      <c r="AX91" s="307"/>
      <c r="AY91" s="301"/>
      <c r="AZ91" s="275">
        <v>1126929044</v>
      </c>
      <c r="BA91" s="278"/>
      <c r="BB91" s="232"/>
      <c r="BC91" s="212"/>
      <c r="BD91" s="65" t="b">
        <f t="shared" si="61"/>
        <v>1</v>
      </c>
      <c r="BE91" s="374" t="s">
        <v>484</v>
      </c>
      <c r="BF91" s="373" t="s">
        <v>488</v>
      </c>
      <c r="BG91" s="381">
        <v>477.24</v>
      </c>
      <c r="BH91" s="381">
        <v>79.540000000000006</v>
      </c>
      <c r="BI91" s="381">
        <v>212.78</v>
      </c>
      <c r="BJ91" s="381">
        <f t="shared" si="62"/>
        <v>769.56</v>
      </c>
      <c r="BK91" s="382">
        <v>-49.5</v>
      </c>
      <c r="BL91" s="381">
        <v>0</v>
      </c>
      <c r="BM91" s="381">
        <v>24.82</v>
      </c>
      <c r="BN91" s="381"/>
      <c r="BO91" s="381"/>
      <c r="BP91" s="381">
        <v>0</v>
      </c>
      <c r="BQ91" s="381">
        <v>0</v>
      </c>
      <c r="BR91" s="381">
        <v>45.13</v>
      </c>
      <c r="BS91" s="382">
        <v>-0.09</v>
      </c>
      <c r="BT91" s="381">
        <v>0</v>
      </c>
      <c r="BU91" s="381">
        <v>0</v>
      </c>
      <c r="BV91" s="381">
        <v>0</v>
      </c>
      <c r="BW91" s="381">
        <v>0</v>
      </c>
      <c r="BX91" s="381">
        <f t="shared" si="74"/>
        <v>20.360000000000003</v>
      </c>
      <c r="BY91" s="381">
        <f t="shared" si="75"/>
        <v>749.19999999999993</v>
      </c>
      <c r="BZ91"/>
      <c r="CA91" s="65" t="b">
        <f t="shared" si="65"/>
        <v>1</v>
      </c>
      <c r="CB91" s="373" t="s">
        <v>488</v>
      </c>
      <c r="CC91" s="390" t="s">
        <v>760</v>
      </c>
      <c r="CD91" s="391" t="s">
        <v>761</v>
      </c>
      <c r="CE91" s="391">
        <v>1126929044</v>
      </c>
      <c r="CF91" s="391" t="s">
        <v>570</v>
      </c>
      <c r="CG91" s="275">
        <v>1126929044</v>
      </c>
      <c r="CH91" s="195">
        <v>0</v>
      </c>
      <c r="CJ91" s="374" t="s">
        <v>484</v>
      </c>
    </row>
    <row r="92" spans="1:90" s="348" customFormat="1" ht="15.75">
      <c r="A92" s="234" t="s">
        <v>364</v>
      </c>
      <c r="B92" s="346" t="s">
        <v>365</v>
      </c>
      <c r="C92" s="393">
        <f>+FISCAL!F92</f>
        <v>1989.01</v>
      </c>
      <c r="D92" s="235">
        <v>0</v>
      </c>
      <c r="E92" s="235"/>
      <c r="F92" s="347"/>
      <c r="G92" s="236">
        <f t="shared" si="66"/>
        <v>1989.01</v>
      </c>
      <c r="H92" s="236">
        <f t="shared" si="53"/>
        <v>-45.13</v>
      </c>
      <c r="I92" s="236">
        <f t="shared" si="67"/>
        <v>39.780200000000001</v>
      </c>
      <c r="J92" s="236">
        <f t="shared" si="54"/>
        <v>149.17574999999999</v>
      </c>
      <c r="K92" s="197">
        <f>+FISCAL!M92</f>
        <v>97.46</v>
      </c>
      <c r="L92" s="236">
        <f t="shared" si="68"/>
        <v>2230.2959499999997</v>
      </c>
      <c r="M92" s="236">
        <f t="shared" si="55"/>
        <v>356.84735199999994</v>
      </c>
      <c r="N92" s="236">
        <f t="shared" si="69"/>
        <v>2587.1433019999995</v>
      </c>
      <c r="O92" s="347"/>
      <c r="P92" s="236">
        <f t="shared" si="70"/>
        <v>0</v>
      </c>
      <c r="Q92" s="236">
        <f t="shared" si="58"/>
        <v>0</v>
      </c>
      <c r="R92" s="236">
        <f t="shared" si="71"/>
        <v>0</v>
      </c>
      <c r="S92" s="348" t="b">
        <f t="shared" si="60"/>
        <v>1</v>
      </c>
      <c r="T92" s="394" t="s">
        <v>47</v>
      </c>
      <c r="U92" s="394" t="s">
        <v>365</v>
      </c>
      <c r="V92" s="394"/>
      <c r="W92" s="394" t="s">
        <v>72</v>
      </c>
      <c r="X92" s="394" t="s">
        <v>533</v>
      </c>
      <c r="Y92" s="406">
        <v>41981</v>
      </c>
      <c r="Z92" s="396">
        <v>1525.028</v>
      </c>
      <c r="AA92" s="396"/>
      <c r="AB92" s="396"/>
      <c r="AC92" s="407">
        <v>45.13</v>
      </c>
      <c r="AD92" s="272">
        <v>1479.8979999999999</v>
      </c>
      <c r="AE92" s="396"/>
      <c r="AF92" s="99">
        <v>1</v>
      </c>
      <c r="AG92" s="396"/>
      <c r="AH92" s="396">
        <v>300</v>
      </c>
      <c r="AI92" s="398" t="s">
        <v>192</v>
      </c>
      <c r="AJ92" s="398" t="s">
        <v>192</v>
      </c>
      <c r="AK92" s="396"/>
      <c r="AL92" s="399"/>
      <c r="AM92" s="399"/>
      <c r="AN92" s="394"/>
      <c r="AO92" s="394">
        <v>0</v>
      </c>
      <c r="AP92" s="272">
        <v>1178.8979999999999</v>
      </c>
      <c r="AQ92" s="399">
        <v>0</v>
      </c>
      <c r="AR92" s="272">
        <v>1178.8979999999999</v>
      </c>
      <c r="AS92" s="399">
        <v>147.9898</v>
      </c>
      <c r="AT92" s="399">
        <v>10.23</v>
      </c>
      <c r="AU92" s="399" t="s">
        <v>192</v>
      </c>
      <c r="AV92" s="272" t="e">
        <v>#VALUE!</v>
      </c>
      <c r="AW92" s="408"/>
      <c r="AX92" s="408"/>
      <c r="AY92" s="410">
        <v>-1178.8979999999999</v>
      </c>
      <c r="AZ92" s="394"/>
      <c r="BA92" s="394"/>
      <c r="BB92" s="349">
        <f>+FISCAL!L90*4.9%</f>
        <v>0</v>
      </c>
      <c r="BC92" s="350">
        <f>+FISCAL!L90*1%</f>
        <v>0</v>
      </c>
      <c r="BD92" s="348" t="b">
        <f t="shared" si="61"/>
        <v>1</v>
      </c>
      <c r="BE92" s="400" t="s">
        <v>364</v>
      </c>
      <c r="BF92" s="401" t="s">
        <v>365</v>
      </c>
      <c r="BG92" s="402">
        <v>397.7</v>
      </c>
      <c r="BH92" s="402">
        <v>66.28</v>
      </c>
      <c r="BI92" s="402">
        <v>1525.03</v>
      </c>
      <c r="BJ92" s="381">
        <f t="shared" si="62"/>
        <v>1989.01</v>
      </c>
      <c r="BK92" s="402">
        <v>0</v>
      </c>
      <c r="BL92" s="402">
        <v>182.62</v>
      </c>
      <c r="BM92" s="402">
        <v>19.989999999999998</v>
      </c>
      <c r="BN92" s="435">
        <f>+BJ92*4.9%</f>
        <v>97.461489999999998</v>
      </c>
      <c r="BO92" s="435">
        <f t="shared" ref="BO92:BO94" si="80">+BJ92*1%</f>
        <v>19.8901</v>
      </c>
      <c r="BP92" s="402">
        <v>0</v>
      </c>
      <c r="BQ92" s="402">
        <v>0</v>
      </c>
      <c r="BR92" s="402">
        <v>45.13</v>
      </c>
      <c r="BS92" s="403">
        <v>-0.11</v>
      </c>
      <c r="BT92" s="402">
        <v>0</v>
      </c>
      <c r="BU92" s="402">
        <v>0</v>
      </c>
      <c r="BV92" s="402">
        <v>300</v>
      </c>
      <c r="BW92" s="402">
        <v>0</v>
      </c>
      <c r="BX92" s="381">
        <f t="shared" si="74"/>
        <v>664.9815900000001</v>
      </c>
      <c r="BY92" s="381">
        <f t="shared" si="75"/>
        <v>1324.0284099999999</v>
      </c>
      <c r="CA92" s="348" t="b">
        <f t="shared" si="65"/>
        <v>1</v>
      </c>
      <c r="CB92" s="401" t="s">
        <v>365</v>
      </c>
      <c r="CC92" s="404" t="s">
        <v>762</v>
      </c>
      <c r="CD92" s="405" t="s">
        <v>763</v>
      </c>
      <c r="CE92" s="405" t="s">
        <v>764</v>
      </c>
      <c r="CF92" s="405" t="s">
        <v>570</v>
      </c>
      <c r="CG92" s="394"/>
      <c r="CH92" s="350">
        <v>2878931011</v>
      </c>
      <c r="CJ92" s="400" t="s">
        <v>364</v>
      </c>
      <c r="CK92" s="348">
        <v>102.00869</v>
      </c>
      <c r="CL92" s="348">
        <v>20.818100000000001</v>
      </c>
    </row>
    <row r="93" spans="1:90" s="348" customFormat="1" ht="15.75">
      <c r="A93" s="234" t="s">
        <v>366</v>
      </c>
      <c r="B93" s="346" t="s">
        <v>367</v>
      </c>
      <c r="C93" s="393">
        <f>+FISCAL!F93</f>
        <v>3309.19</v>
      </c>
      <c r="D93" s="235">
        <v>0</v>
      </c>
      <c r="E93" s="235"/>
      <c r="F93" s="347"/>
      <c r="G93" s="236">
        <f t="shared" si="66"/>
        <v>3309.19</v>
      </c>
      <c r="H93" s="236">
        <f t="shared" si="53"/>
        <v>-45.13</v>
      </c>
      <c r="I93" s="236">
        <f t="shared" si="67"/>
        <v>66.183800000000005</v>
      </c>
      <c r="J93" s="236">
        <f t="shared" si="54"/>
        <v>248.18924999999999</v>
      </c>
      <c r="K93" s="197">
        <f>+FISCAL!M93</f>
        <v>162.15</v>
      </c>
      <c r="L93" s="236">
        <f t="shared" si="68"/>
        <v>3740.5830499999997</v>
      </c>
      <c r="M93" s="236">
        <f t="shared" si="55"/>
        <v>598.49328800000001</v>
      </c>
      <c r="N93" s="236">
        <f t="shared" si="69"/>
        <v>4339.0763379999999</v>
      </c>
      <c r="O93" s="347"/>
      <c r="P93" s="236">
        <f t="shared" si="70"/>
        <v>0</v>
      </c>
      <c r="Q93" s="236">
        <f t="shared" si="58"/>
        <v>0</v>
      </c>
      <c r="R93" s="236">
        <f t="shared" si="71"/>
        <v>0</v>
      </c>
      <c r="S93" s="348" t="b">
        <f t="shared" si="60"/>
        <v>1</v>
      </c>
      <c r="T93" s="394" t="s">
        <v>47</v>
      </c>
      <c r="U93" s="394" t="s">
        <v>367</v>
      </c>
      <c r="V93" s="394"/>
      <c r="W93" s="394" t="s">
        <v>139</v>
      </c>
      <c r="X93" s="394" t="s">
        <v>184</v>
      </c>
      <c r="Y93" s="413">
        <v>41284</v>
      </c>
      <c r="Z93" s="396">
        <v>2685.8410000000003</v>
      </c>
      <c r="AA93" s="396"/>
      <c r="AB93" s="396"/>
      <c r="AC93" s="407">
        <v>45.13</v>
      </c>
      <c r="AD93" s="272">
        <v>2640.7110000000002</v>
      </c>
      <c r="AE93" s="396"/>
      <c r="AF93" s="397"/>
      <c r="AG93" s="396"/>
      <c r="AH93" s="396">
        <v>0</v>
      </c>
      <c r="AI93" s="398" t="s">
        <v>192</v>
      </c>
      <c r="AJ93" s="398" t="s">
        <v>192</v>
      </c>
      <c r="AK93" s="396"/>
      <c r="AL93" s="399"/>
      <c r="AM93" s="399"/>
      <c r="AN93" s="394"/>
      <c r="AO93" s="394">
        <v>0</v>
      </c>
      <c r="AP93" s="272">
        <v>2640.7110000000002</v>
      </c>
      <c r="AQ93" s="399">
        <v>264.07110000000006</v>
      </c>
      <c r="AR93" s="272">
        <v>2376.6399000000001</v>
      </c>
      <c r="AS93" s="399">
        <v>0</v>
      </c>
      <c r="AT93" s="399">
        <v>10.23</v>
      </c>
      <c r="AU93" s="399" t="s">
        <v>192</v>
      </c>
      <c r="AV93" s="272" t="e">
        <v>#VALUE!</v>
      </c>
      <c r="AW93" s="408"/>
      <c r="AX93" s="409"/>
      <c r="AY93" s="410">
        <v>-2376.6399000000001</v>
      </c>
      <c r="AZ93" s="394">
        <v>2948910731</v>
      </c>
      <c r="BA93" s="411"/>
      <c r="BB93" s="349">
        <f>+FISCAL!L91*4.9%</f>
        <v>0</v>
      </c>
      <c r="BC93" s="350">
        <f>+FISCAL!L91*1%</f>
        <v>0</v>
      </c>
      <c r="BD93" s="348" t="b">
        <f t="shared" si="61"/>
        <v>1</v>
      </c>
      <c r="BE93" s="400" t="s">
        <v>366</v>
      </c>
      <c r="BF93" s="401" t="s">
        <v>367</v>
      </c>
      <c r="BG93" s="402">
        <v>534.29999999999995</v>
      </c>
      <c r="BH93" s="402">
        <v>89.05</v>
      </c>
      <c r="BI93" s="402">
        <v>2685.84</v>
      </c>
      <c r="BJ93" s="381">
        <f t="shared" si="62"/>
        <v>3309.19</v>
      </c>
      <c r="BK93" s="402">
        <v>0</v>
      </c>
      <c r="BL93" s="402">
        <v>451.45</v>
      </c>
      <c r="BM93" s="402">
        <v>102.65</v>
      </c>
      <c r="BN93" s="402">
        <f t="shared" ref="BN93:BN94" si="81">+BJ93*4.9%</f>
        <v>162.15031000000002</v>
      </c>
      <c r="BO93" s="402">
        <f t="shared" si="80"/>
        <v>33.091900000000003</v>
      </c>
      <c r="BP93" s="402">
        <v>0</v>
      </c>
      <c r="BQ93" s="402">
        <v>0</v>
      </c>
      <c r="BR93" s="402">
        <v>45.13</v>
      </c>
      <c r="BS93" s="403">
        <v>-0.04</v>
      </c>
      <c r="BT93" s="402">
        <v>0</v>
      </c>
      <c r="BU93" s="402">
        <v>0</v>
      </c>
      <c r="BV93" s="402">
        <v>0</v>
      </c>
      <c r="BW93" s="402">
        <v>0</v>
      </c>
      <c r="BX93" s="381">
        <f t="shared" si="74"/>
        <v>794.43221000000005</v>
      </c>
      <c r="BY93" s="381">
        <f t="shared" si="75"/>
        <v>2514.7577900000001</v>
      </c>
      <c r="CA93" s="348" t="b">
        <f t="shared" si="65"/>
        <v>1</v>
      </c>
      <c r="CB93" s="401" t="s">
        <v>367</v>
      </c>
      <c r="CC93" s="404" t="s">
        <v>765</v>
      </c>
      <c r="CD93" s="405" t="s">
        <v>766</v>
      </c>
      <c r="CE93" s="405" t="s">
        <v>767</v>
      </c>
      <c r="CF93" s="405" t="s">
        <v>570</v>
      </c>
      <c r="CG93" s="394">
        <v>2948910731</v>
      </c>
      <c r="CH93" s="350">
        <v>0</v>
      </c>
      <c r="CJ93" s="400" t="s">
        <v>366</v>
      </c>
      <c r="CK93" s="348">
        <v>162.15031000000002</v>
      </c>
      <c r="CL93" s="348">
        <v>33.091900000000003</v>
      </c>
    </row>
    <row r="94" spans="1:90" s="348" customFormat="1" ht="15.75">
      <c r="A94" s="234" t="s">
        <v>368</v>
      </c>
      <c r="B94" s="346" t="s">
        <v>369</v>
      </c>
      <c r="C94" s="393">
        <f>+FISCAL!F94</f>
        <v>4315.3600000000006</v>
      </c>
      <c r="D94" s="235">
        <v>0</v>
      </c>
      <c r="E94" s="235"/>
      <c r="F94" s="347"/>
      <c r="G94" s="236">
        <f t="shared" si="66"/>
        <v>4315.3600000000006</v>
      </c>
      <c r="H94" s="236">
        <f t="shared" si="53"/>
        <v>-45.13</v>
      </c>
      <c r="I94" s="236">
        <f t="shared" si="67"/>
        <v>86.307200000000009</v>
      </c>
      <c r="J94" s="236">
        <f t="shared" si="54"/>
        <v>323.65200000000004</v>
      </c>
      <c r="K94" s="197">
        <f>+FISCAL!M94</f>
        <v>211.45</v>
      </c>
      <c r="L94" s="236">
        <f t="shared" si="68"/>
        <v>4891.6392000000005</v>
      </c>
      <c r="M94" s="236">
        <f t="shared" si="55"/>
        <v>782.66227200000014</v>
      </c>
      <c r="N94" s="236">
        <f t="shared" si="69"/>
        <v>5674.301472000001</v>
      </c>
      <c r="O94" s="347"/>
      <c r="P94" s="236">
        <f t="shared" si="70"/>
        <v>0</v>
      </c>
      <c r="Q94" s="236">
        <f t="shared" si="58"/>
        <v>0</v>
      </c>
      <c r="R94" s="236">
        <f t="shared" si="71"/>
        <v>0</v>
      </c>
      <c r="S94" s="348" t="b">
        <f t="shared" si="60"/>
        <v>1</v>
      </c>
      <c r="T94" s="394" t="s">
        <v>47</v>
      </c>
      <c r="U94" s="394" t="s">
        <v>369</v>
      </c>
      <c r="V94" s="394"/>
      <c r="W94" s="394" t="s">
        <v>73</v>
      </c>
      <c r="X94" s="394" t="s">
        <v>184</v>
      </c>
      <c r="Y94" s="413">
        <v>41227</v>
      </c>
      <c r="Z94" s="396">
        <v>3692.0080000000003</v>
      </c>
      <c r="AA94" s="396"/>
      <c r="AB94" s="396"/>
      <c r="AC94" s="407">
        <v>45.13</v>
      </c>
      <c r="AD94" s="272">
        <v>3646.8780000000002</v>
      </c>
      <c r="AE94" s="396"/>
      <c r="AF94" s="397"/>
      <c r="AG94" s="396"/>
      <c r="AH94" s="396">
        <v>0</v>
      </c>
      <c r="AI94" s="398" t="s">
        <v>192</v>
      </c>
      <c r="AJ94" s="398" t="s">
        <v>192</v>
      </c>
      <c r="AK94" s="396"/>
      <c r="AL94" s="399"/>
      <c r="AM94" s="399"/>
      <c r="AN94" s="394"/>
      <c r="AO94" s="394">
        <v>0</v>
      </c>
      <c r="AP94" s="272">
        <v>3646.8780000000002</v>
      </c>
      <c r="AQ94" s="399">
        <v>364.68780000000004</v>
      </c>
      <c r="AR94" s="272">
        <v>3282.1902</v>
      </c>
      <c r="AS94" s="399">
        <v>0</v>
      </c>
      <c r="AT94" s="399">
        <v>10.23</v>
      </c>
      <c r="AU94" s="399" t="s">
        <v>192</v>
      </c>
      <c r="AV94" s="272" t="e">
        <v>#VALUE!</v>
      </c>
      <c r="AW94" s="408"/>
      <c r="AX94" s="408"/>
      <c r="AY94" s="410">
        <v>-3282.1902</v>
      </c>
      <c r="AZ94" s="394"/>
      <c r="BA94" s="411"/>
      <c r="BB94" s="349">
        <f>+FISCAL!L92*4.9%</f>
        <v>0</v>
      </c>
      <c r="BC94" s="350">
        <f>+FISCAL!L92*1%</f>
        <v>0</v>
      </c>
      <c r="BD94" s="348" t="b">
        <f t="shared" si="61"/>
        <v>1</v>
      </c>
      <c r="BE94" s="400" t="s">
        <v>368</v>
      </c>
      <c r="BF94" s="401" t="s">
        <v>369</v>
      </c>
      <c r="BG94" s="402">
        <v>534.29999999999995</v>
      </c>
      <c r="BH94" s="402">
        <v>89.05</v>
      </c>
      <c r="BI94" s="402">
        <v>3692.01</v>
      </c>
      <c r="BJ94" s="381">
        <f t="shared" si="62"/>
        <v>4315.3600000000006</v>
      </c>
      <c r="BK94" s="402">
        <v>0</v>
      </c>
      <c r="BL94" s="402">
        <v>666.37</v>
      </c>
      <c r="BM94" s="402">
        <v>87.25</v>
      </c>
      <c r="BN94" s="402">
        <f t="shared" si="81"/>
        <v>211.45264000000003</v>
      </c>
      <c r="BO94" s="402">
        <f t="shared" si="80"/>
        <v>43.153600000000004</v>
      </c>
      <c r="BP94" s="402">
        <v>0</v>
      </c>
      <c r="BQ94" s="402">
        <v>0</v>
      </c>
      <c r="BR94" s="402">
        <v>45.13</v>
      </c>
      <c r="BS94" s="402">
        <v>0.01</v>
      </c>
      <c r="BT94" s="402">
        <v>0</v>
      </c>
      <c r="BU94" s="402">
        <v>0</v>
      </c>
      <c r="BV94" s="402">
        <v>0</v>
      </c>
      <c r="BW94" s="402">
        <v>0</v>
      </c>
      <c r="BX94" s="381">
        <f t="shared" si="74"/>
        <v>1053.3662400000001</v>
      </c>
      <c r="BY94" s="381">
        <f t="shared" si="75"/>
        <v>3261.9937600000003</v>
      </c>
      <c r="CA94" s="348" t="b">
        <f t="shared" si="65"/>
        <v>1</v>
      </c>
      <c r="CB94" s="401" t="s">
        <v>369</v>
      </c>
      <c r="CC94" s="404" t="s">
        <v>768</v>
      </c>
      <c r="CD94" s="405" t="s">
        <v>769</v>
      </c>
      <c r="CE94" s="405" t="s">
        <v>770</v>
      </c>
      <c r="CF94" s="405" t="s">
        <v>570</v>
      </c>
      <c r="CG94" s="394"/>
      <c r="CH94" s="350">
        <v>2695890233</v>
      </c>
      <c r="CJ94" s="400" t="s">
        <v>368</v>
      </c>
      <c r="CK94" s="348">
        <v>211.45264000000003</v>
      </c>
      <c r="CL94" s="348">
        <v>43.153600000000004</v>
      </c>
    </row>
    <row r="95" spans="1:90" s="65" customFormat="1" ht="15.75">
      <c r="A95" s="181" t="s">
        <v>370</v>
      </c>
      <c r="B95" s="206" t="s">
        <v>371</v>
      </c>
      <c r="C95" s="393">
        <f>+FISCAL!F95</f>
        <v>2143.2200000000003</v>
      </c>
      <c r="D95" s="196">
        <v>0</v>
      </c>
      <c r="E95" s="196"/>
      <c r="F95" s="164"/>
      <c r="G95" s="236">
        <f t="shared" si="66"/>
        <v>2143.2200000000003</v>
      </c>
      <c r="H95" s="197">
        <f t="shared" si="53"/>
        <v>-45.13</v>
      </c>
      <c r="I95" s="236">
        <f t="shared" si="67"/>
        <v>42.864400000000003</v>
      </c>
      <c r="J95" s="197">
        <f t="shared" si="54"/>
        <v>160.7415</v>
      </c>
      <c r="K95" s="197">
        <f>+FISCAL!M95</f>
        <v>0</v>
      </c>
      <c r="L95" s="236">
        <f t="shared" si="68"/>
        <v>2301.6959000000002</v>
      </c>
      <c r="M95" s="197">
        <f t="shared" si="55"/>
        <v>368.27134400000006</v>
      </c>
      <c r="N95" s="197">
        <f t="shared" si="69"/>
        <v>2669.9672440000004</v>
      </c>
      <c r="O95" s="164"/>
      <c r="P95" s="197">
        <f t="shared" si="70"/>
        <v>0</v>
      </c>
      <c r="Q95" s="197">
        <f t="shared" si="58"/>
        <v>0</v>
      </c>
      <c r="R95" s="197">
        <f t="shared" si="71"/>
        <v>0</v>
      </c>
      <c r="S95" s="65" t="b">
        <f t="shared" si="60"/>
        <v>1</v>
      </c>
      <c r="T95" s="275" t="s">
        <v>45</v>
      </c>
      <c r="U95" s="275" t="s">
        <v>371</v>
      </c>
      <c r="V95" s="275"/>
      <c r="W95" s="275" t="s">
        <v>51</v>
      </c>
      <c r="X95" s="275" t="s">
        <v>95</v>
      </c>
      <c r="Y95" s="304">
        <v>41493</v>
      </c>
      <c r="Z95" s="277">
        <v>1527.2190000000001</v>
      </c>
      <c r="AA95" s="277"/>
      <c r="AB95" s="277"/>
      <c r="AC95" s="299">
        <v>45.13</v>
      </c>
      <c r="AD95" s="300">
        <v>1482.0889999999999</v>
      </c>
      <c r="AE95" s="277"/>
      <c r="AF95" s="99">
        <v>1</v>
      </c>
      <c r="AG95" s="277"/>
      <c r="AH95" s="277">
        <v>0</v>
      </c>
      <c r="AI95" s="318"/>
      <c r="AJ95" s="318"/>
      <c r="AK95" s="277"/>
      <c r="AL95" s="273"/>
      <c r="AM95" s="273"/>
      <c r="AN95" s="275"/>
      <c r="AO95" s="275">
        <v>0</v>
      </c>
      <c r="AP95" s="300">
        <v>1481.0889999999999</v>
      </c>
      <c r="AQ95" s="273">
        <v>0</v>
      </c>
      <c r="AR95" s="300">
        <v>1481.0889999999999</v>
      </c>
      <c r="AS95" s="273">
        <v>148.2089</v>
      </c>
      <c r="AT95" s="273">
        <v>10.23</v>
      </c>
      <c r="AU95" s="273">
        <v>0</v>
      </c>
      <c r="AV95" s="300">
        <v>1640.5279</v>
      </c>
      <c r="AW95" s="306"/>
      <c r="AX95" s="307"/>
      <c r="AY95" s="301">
        <v>-1481.0889999999999</v>
      </c>
      <c r="AZ95" s="275"/>
      <c r="BA95" s="278"/>
      <c r="BB95" s="232"/>
      <c r="BC95" s="212"/>
      <c r="BD95" s="65" t="b">
        <f t="shared" si="61"/>
        <v>1</v>
      </c>
      <c r="BE95" s="374" t="s">
        <v>370</v>
      </c>
      <c r="BF95" s="373" t="s">
        <v>371</v>
      </c>
      <c r="BG95" s="428">
        <v>528</v>
      </c>
      <c r="BH95" s="428">
        <v>88</v>
      </c>
      <c r="BI95" s="381">
        <v>1527.22</v>
      </c>
      <c r="BJ95" s="381">
        <f t="shared" si="62"/>
        <v>2143.2200000000003</v>
      </c>
      <c r="BK95" s="381">
        <v>0</v>
      </c>
      <c r="BL95" s="381">
        <v>210.25</v>
      </c>
      <c r="BM95" s="381">
        <v>97.07</v>
      </c>
      <c r="BN95" s="381"/>
      <c r="BO95" s="381"/>
      <c r="BP95" s="381">
        <v>0</v>
      </c>
      <c r="BQ95" s="381">
        <v>0</v>
      </c>
      <c r="BR95" s="381">
        <v>45.13</v>
      </c>
      <c r="BS95" s="382">
        <v>-0.13</v>
      </c>
      <c r="BT95" s="381">
        <v>0</v>
      </c>
      <c r="BU95" s="381">
        <v>0</v>
      </c>
      <c r="BV95" s="381">
        <v>0</v>
      </c>
      <c r="BW95" s="381">
        <v>0</v>
      </c>
      <c r="BX95" s="381">
        <f t="shared" si="74"/>
        <v>352.32</v>
      </c>
      <c r="BY95" s="381">
        <f t="shared" si="75"/>
        <v>1790.9000000000003</v>
      </c>
      <c r="BZ95"/>
      <c r="CA95" s="65" t="b">
        <f t="shared" si="65"/>
        <v>1</v>
      </c>
      <c r="CB95" s="373" t="s">
        <v>371</v>
      </c>
      <c r="CC95" s="390" t="s">
        <v>771</v>
      </c>
      <c r="CD95" s="391" t="s">
        <v>772</v>
      </c>
      <c r="CE95" s="391" t="s">
        <v>773</v>
      </c>
      <c r="CF95" s="391" t="s">
        <v>570</v>
      </c>
      <c r="CG95" s="275"/>
      <c r="CH95" s="195">
        <v>2919443924</v>
      </c>
      <c r="CJ95" s="374" t="s">
        <v>370</v>
      </c>
    </row>
    <row r="96" spans="1:90" s="348" customFormat="1" ht="15.75">
      <c r="A96" s="234" t="s">
        <v>372</v>
      </c>
      <c r="B96" s="346" t="s">
        <v>373</v>
      </c>
      <c r="C96" s="393">
        <f>+FISCAL!F96</f>
        <v>2431.52</v>
      </c>
      <c r="D96" s="235">
        <v>0</v>
      </c>
      <c r="E96" s="235"/>
      <c r="F96" s="347"/>
      <c r="G96" s="236">
        <f t="shared" si="66"/>
        <v>2431.52</v>
      </c>
      <c r="H96" s="236">
        <f t="shared" si="53"/>
        <v>-45.13</v>
      </c>
      <c r="I96" s="236">
        <f t="shared" si="67"/>
        <v>48.630400000000002</v>
      </c>
      <c r="J96" s="236">
        <f t="shared" si="54"/>
        <v>182.364</v>
      </c>
      <c r="K96" s="197">
        <f>+FISCAL!M96</f>
        <v>119.14</v>
      </c>
      <c r="L96" s="236">
        <f t="shared" si="68"/>
        <v>2736.5243999999998</v>
      </c>
      <c r="M96" s="236">
        <f t="shared" si="55"/>
        <v>437.84390399999995</v>
      </c>
      <c r="N96" s="236">
        <f t="shared" si="69"/>
        <v>3174.3683039999996</v>
      </c>
      <c r="O96" s="347"/>
      <c r="P96" s="236">
        <f t="shared" si="70"/>
        <v>0</v>
      </c>
      <c r="Q96" s="236">
        <f t="shared" si="58"/>
        <v>0</v>
      </c>
      <c r="R96" s="236">
        <f t="shared" si="71"/>
        <v>0</v>
      </c>
      <c r="S96" s="348" t="b">
        <f t="shared" si="60"/>
        <v>1</v>
      </c>
      <c r="T96" s="394" t="s">
        <v>47</v>
      </c>
      <c r="U96" s="394" t="s">
        <v>373</v>
      </c>
      <c r="V96" s="394"/>
      <c r="W96" s="394"/>
      <c r="X96" s="394" t="s">
        <v>533</v>
      </c>
      <c r="Y96" s="406">
        <v>42493</v>
      </c>
      <c r="Z96" s="396">
        <v>1874.7439999999999</v>
      </c>
      <c r="AA96" s="396"/>
      <c r="AB96" s="396"/>
      <c r="AC96" s="407">
        <v>45.13</v>
      </c>
      <c r="AD96" s="272">
        <v>1829.6139999999998</v>
      </c>
      <c r="AE96" s="396"/>
      <c r="AF96" s="397"/>
      <c r="AG96" s="396"/>
      <c r="AH96" s="396">
        <v>0</v>
      </c>
      <c r="AI96" s="398" t="s">
        <v>192</v>
      </c>
      <c r="AJ96" s="398" t="s">
        <v>192</v>
      </c>
      <c r="AK96" s="396"/>
      <c r="AL96" s="399"/>
      <c r="AM96" s="399"/>
      <c r="AN96" s="394"/>
      <c r="AO96" s="394">
        <v>0</v>
      </c>
      <c r="AP96" s="272">
        <v>1829.6139999999998</v>
      </c>
      <c r="AQ96" s="399">
        <v>0</v>
      </c>
      <c r="AR96" s="272">
        <v>1829.6139999999998</v>
      </c>
      <c r="AS96" s="399">
        <v>182.9614</v>
      </c>
      <c r="AT96" s="399">
        <v>10.23</v>
      </c>
      <c r="AU96" s="399" t="s">
        <v>192</v>
      </c>
      <c r="AV96" s="272" t="e">
        <v>#VALUE!</v>
      </c>
      <c r="AW96" s="408"/>
      <c r="AX96" s="408"/>
      <c r="AY96" s="410">
        <v>-1829.6139999999998</v>
      </c>
      <c r="AZ96" s="394"/>
      <c r="BA96" s="411"/>
      <c r="BB96" s="349">
        <f>+FISCAL!L94*4.9%</f>
        <v>0</v>
      </c>
      <c r="BC96" s="350">
        <f>+FISCAL!L94*1%</f>
        <v>0</v>
      </c>
      <c r="BD96" s="348" t="b">
        <f t="shared" si="61"/>
        <v>1</v>
      </c>
      <c r="BE96" s="400" t="s">
        <v>372</v>
      </c>
      <c r="BF96" s="401" t="s">
        <v>373</v>
      </c>
      <c r="BG96" s="402">
        <v>477.24</v>
      </c>
      <c r="BH96" s="402">
        <v>79.540000000000006</v>
      </c>
      <c r="BI96" s="402">
        <v>1874.74</v>
      </c>
      <c r="BJ96" s="381">
        <f t="shared" si="62"/>
        <v>2431.52</v>
      </c>
      <c r="BK96" s="402">
        <v>0</v>
      </c>
      <c r="BL96" s="402">
        <v>263.98</v>
      </c>
      <c r="BM96" s="402">
        <v>28.92</v>
      </c>
      <c r="BN96" s="402">
        <f>+BJ96*4.9%</f>
        <v>119.14448</v>
      </c>
      <c r="BO96" s="402">
        <f>+BJ96*1%</f>
        <v>24.315200000000001</v>
      </c>
      <c r="BP96" s="402">
        <v>0</v>
      </c>
      <c r="BQ96" s="402">
        <v>0</v>
      </c>
      <c r="BR96" s="402">
        <v>45.13</v>
      </c>
      <c r="BS96" s="403">
        <v>-0.11</v>
      </c>
      <c r="BT96" s="402">
        <v>0</v>
      </c>
      <c r="BU96" s="402">
        <v>0</v>
      </c>
      <c r="BV96" s="402">
        <v>0</v>
      </c>
      <c r="BW96" s="402">
        <v>0</v>
      </c>
      <c r="BX96" s="381">
        <f t="shared" si="74"/>
        <v>481.37968000000001</v>
      </c>
      <c r="BY96" s="381">
        <f t="shared" si="75"/>
        <v>1950.14032</v>
      </c>
      <c r="CA96" s="348" t="b">
        <f t="shared" si="65"/>
        <v>1</v>
      </c>
      <c r="CB96" s="401" t="s">
        <v>373</v>
      </c>
      <c r="CC96" s="404" t="s">
        <v>774</v>
      </c>
      <c r="CD96" s="405" t="s">
        <v>775</v>
      </c>
      <c r="CE96" s="405" t="s">
        <v>776</v>
      </c>
      <c r="CF96" s="405" t="s">
        <v>570</v>
      </c>
      <c r="CG96" s="394"/>
      <c r="CH96" s="350">
        <v>1293502899</v>
      </c>
      <c r="CJ96" s="400" t="s">
        <v>372</v>
      </c>
      <c r="CK96" s="348">
        <v>119.14448</v>
      </c>
      <c r="CL96" s="348">
        <v>24.315200000000001</v>
      </c>
    </row>
    <row r="97" spans="1:90" s="65" customFormat="1" ht="15.75">
      <c r="A97" s="185" t="s">
        <v>374</v>
      </c>
      <c r="B97" s="206" t="s">
        <v>148</v>
      </c>
      <c r="C97" s="393">
        <f>+FISCAL!F97</f>
        <v>1625.0500000000002</v>
      </c>
      <c r="D97" s="196">
        <v>0</v>
      </c>
      <c r="E97" s="196"/>
      <c r="F97" s="164"/>
      <c r="G97" s="236">
        <f t="shared" si="66"/>
        <v>1625.0500000000002</v>
      </c>
      <c r="H97" s="197">
        <f t="shared" si="53"/>
        <v>0</v>
      </c>
      <c r="I97" s="236">
        <f t="shared" si="67"/>
        <v>32.501000000000005</v>
      </c>
      <c r="J97" s="197">
        <f t="shared" si="54"/>
        <v>121.87875000000001</v>
      </c>
      <c r="K97" s="197">
        <f>+FISCAL!M97</f>
        <v>0</v>
      </c>
      <c r="L97" s="236">
        <f t="shared" si="68"/>
        <v>1779.4297500000002</v>
      </c>
      <c r="M97" s="197">
        <f t="shared" si="55"/>
        <v>284.70876000000004</v>
      </c>
      <c r="N97" s="197">
        <f t="shared" si="69"/>
        <v>2064.1385100000002</v>
      </c>
      <c r="O97" s="164"/>
      <c r="P97" s="197">
        <f t="shared" si="70"/>
        <v>0</v>
      </c>
      <c r="Q97" s="197">
        <f t="shared" si="58"/>
        <v>0</v>
      </c>
      <c r="R97" s="197">
        <f t="shared" si="71"/>
        <v>0</v>
      </c>
      <c r="S97" s="65" t="b">
        <f t="shared" si="60"/>
        <v>1</v>
      </c>
      <c r="T97" s="270" t="s">
        <v>31</v>
      </c>
      <c r="U97" s="275" t="s">
        <v>148</v>
      </c>
      <c r="V97" s="270"/>
      <c r="W97" s="270"/>
      <c r="X97" s="270" t="s">
        <v>97</v>
      </c>
      <c r="Y97" s="316">
        <v>40813</v>
      </c>
      <c r="Z97" s="326"/>
      <c r="AA97" s="271"/>
      <c r="AB97" s="271"/>
      <c r="AC97" s="271"/>
      <c r="AD97" s="300">
        <v>0</v>
      </c>
      <c r="AE97" s="277"/>
      <c r="AF97" s="317"/>
      <c r="AG97" s="277"/>
      <c r="AH97" s="277"/>
      <c r="AI97" s="318"/>
      <c r="AJ97" s="318"/>
      <c r="AK97" s="277"/>
      <c r="AL97" s="273"/>
      <c r="AM97" s="273"/>
      <c r="AN97" s="275"/>
      <c r="AO97" s="275"/>
      <c r="AP97" s="300">
        <v>0</v>
      </c>
      <c r="AQ97" s="273">
        <v>0</v>
      </c>
      <c r="AR97" s="300">
        <v>0</v>
      </c>
      <c r="AS97" s="311">
        <v>0</v>
      </c>
      <c r="AT97" s="311"/>
      <c r="AU97" s="311"/>
      <c r="AV97" s="310">
        <v>0</v>
      </c>
      <c r="AW97" s="294"/>
      <c r="AX97" s="294"/>
      <c r="AY97" s="285"/>
      <c r="AZ97" s="270"/>
      <c r="BA97" s="278"/>
      <c r="BB97" s="232"/>
      <c r="BC97" s="212"/>
      <c r="BD97" s="65" t="b">
        <f t="shared" si="61"/>
        <v>1</v>
      </c>
      <c r="BE97" s="374" t="s">
        <v>374</v>
      </c>
      <c r="BF97" s="373" t="s">
        <v>375</v>
      </c>
      <c r="BG97" s="381">
        <v>1392.9</v>
      </c>
      <c r="BH97" s="381">
        <v>232.15</v>
      </c>
      <c r="BI97" s="381">
        <v>0</v>
      </c>
      <c r="BJ97" s="381">
        <f t="shared" si="62"/>
        <v>1625.0500000000002</v>
      </c>
      <c r="BK97" s="381">
        <v>0</v>
      </c>
      <c r="BL97" s="381">
        <v>69.87</v>
      </c>
      <c r="BM97" s="381">
        <v>41.77</v>
      </c>
      <c r="BN97" s="381"/>
      <c r="BO97" s="381"/>
      <c r="BP97" s="381">
        <v>0</v>
      </c>
      <c r="BQ97" s="381">
        <v>0</v>
      </c>
      <c r="BR97" s="381">
        <v>0</v>
      </c>
      <c r="BS97" s="381">
        <v>0.01</v>
      </c>
      <c r="BT97" s="381">
        <v>0</v>
      </c>
      <c r="BU97" s="381">
        <v>0</v>
      </c>
      <c r="BV97" s="381">
        <v>0</v>
      </c>
      <c r="BW97" s="381">
        <v>0</v>
      </c>
      <c r="BX97" s="381">
        <f t="shared" si="74"/>
        <v>111.65000000000002</v>
      </c>
      <c r="BY97" s="381">
        <f t="shared" si="75"/>
        <v>1513.4</v>
      </c>
      <c r="BZ97"/>
      <c r="CA97" s="65" t="b">
        <f t="shared" si="65"/>
        <v>1</v>
      </c>
      <c r="CB97" s="373" t="s">
        <v>375</v>
      </c>
      <c r="CC97" s="390" t="s">
        <v>777</v>
      </c>
      <c r="CD97" s="391" t="s">
        <v>778</v>
      </c>
      <c r="CE97" s="391" t="s">
        <v>779</v>
      </c>
      <c r="CF97" s="391" t="s">
        <v>570</v>
      </c>
      <c r="CG97" s="270"/>
      <c r="CH97" s="195">
        <v>2631133012</v>
      </c>
      <c r="CJ97" s="374" t="s">
        <v>374</v>
      </c>
    </row>
    <row r="98" spans="1:90" s="65" customFormat="1" ht="15.75">
      <c r="A98" s="225" t="s">
        <v>526</v>
      </c>
      <c r="B98" s="183" t="s">
        <v>514</v>
      </c>
      <c r="C98" s="393">
        <f>+FISCAL!F98</f>
        <v>1000.01</v>
      </c>
      <c r="D98" s="196">
        <v>0</v>
      </c>
      <c r="E98" s="196"/>
      <c r="F98" s="164"/>
      <c r="G98" s="236">
        <f t="shared" si="66"/>
        <v>1000.01</v>
      </c>
      <c r="H98" s="197">
        <f t="shared" si="53"/>
        <v>-45.13</v>
      </c>
      <c r="I98" s="236">
        <f t="shared" si="67"/>
        <v>20.0002</v>
      </c>
      <c r="J98" s="197">
        <f t="shared" si="54"/>
        <v>75.000749999999996</v>
      </c>
      <c r="K98" s="197">
        <f>+FISCAL!M98</f>
        <v>0</v>
      </c>
      <c r="L98" s="236">
        <f t="shared" si="68"/>
        <v>1049.88095</v>
      </c>
      <c r="M98" s="197">
        <f t="shared" si="55"/>
        <v>167.980952</v>
      </c>
      <c r="N98" s="197">
        <f t="shared" si="69"/>
        <v>1217.8619020000001</v>
      </c>
      <c r="O98" s="164"/>
      <c r="P98" s="197">
        <f t="shared" si="70"/>
        <v>0</v>
      </c>
      <c r="Q98" s="197">
        <f t="shared" si="58"/>
        <v>0</v>
      </c>
      <c r="R98" s="197">
        <f t="shared" si="71"/>
        <v>0</v>
      </c>
      <c r="S98" s="65" t="b">
        <f t="shared" si="60"/>
        <v>1</v>
      </c>
      <c r="T98" s="275" t="s">
        <v>45</v>
      </c>
      <c r="U98" s="275" t="s">
        <v>514</v>
      </c>
      <c r="V98" s="275"/>
      <c r="W98" s="275"/>
      <c r="X98" s="275" t="s">
        <v>180</v>
      </c>
      <c r="Y98" s="305">
        <v>42716</v>
      </c>
      <c r="Z98" s="277"/>
      <c r="AA98" s="277"/>
      <c r="AB98" s="277"/>
      <c r="AC98" s="299">
        <v>45.13</v>
      </c>
      <c r="AD98" s="300">
        <v>-45.13</v>
      </c>
      <c r="AE98" s="277"/>
      <c r="AF98" s="99">
        <v>1</v>
      </c>
      <c r="AG98" s="277"/>
      <c r="AH98" s="277"/>
      <c r="AI98" s="318"/>
      <c r="AJ98" s="318"/>
      <c r="AK98" s="277"/>
      <c r="AL98" s="273"/>
      <c r="AM98" s="273"/>
      <c r="AN98" s="275"/>
      <c r="AO98" s="275">
        <v>327</v>
      </c>
      <c r="AP98" s="300">
        <v>-373.13</v>
      </c>
      <c r="AQ98" s="273">
        <v>0</v>
      </c>
      <c r="AR98" s="300">
        <v>-373.13</v>
      </c>
      <c r="AS98" s="273"/>
      <c r="AT98" s="273"/>
      <c r="AU98" s="273"/>
      <c r="AV98" s="300"/>
      <c r="AW98" s="306"/>
      <c r="AX98" s="306"/>
      <c r="AY98" s="301"/>
      <c r="AZ98" s="275"/>
      <c r="BA98" s="278"/>
      <c r="BB98" s="232"/>
      <c r="BC98" s="212"/>
      <c r="BD98" s="65" t="b">
        <f t="shared" si="61"/>
        <v>1</v>
      </c>
      <c r="BE98" s="374" t="s">
        <v>526</v>
      </c>
      <c r="BF98" s="373" t="s">
        <v>527</v>
      </c>
      <c r="BG98" s="429">
        <v>857.15</v>
      </c>
      <c r="BH98" s="429">
        <v>142.86000000000001</v>
      </c>
      <c r="BI98" s="381">
        <v>0</v>
      </c>
      <c r="BJ98" s="381">
        <f t="shared" si="62"/>
        <v>1000.01</v>
      </c>
      <c r="BK98" s="381">
        <v>-27.82</v>
      </c>
      <c r="BL98" s="381">
        <v>0</v>
      </c>
      <c r="BM98" s="381">
        <v>26.65</v>
      </c>
      <c r="BN98" s="381"/>
      <c r="BO98" s="381"/>
      <c r="BP98" s="381">
        <v>327</v>
      </c>
      <c r="BQ98" s="381">
        <v>0</v>
      </c>
      <c r="BR98" s="381">
        <v>45.13</v>
      </c>
      <c r="BS98" s="381">
        <v>0.09</v>
      </c>
      <c r="BT98" s="381">
        <v>0</v>
      </c>
      <c r="BU98" s="381">
        <v>0</v>
      </c>
      <c r="BV98" s="381">
        <v>0</v>
      </c>
      <c r="BW98" s="381">
        <v>0</v>
      </c>
      <c r="BX98" s="381">
        <f t="shared" si="74"/>
        <v>371.04999999999995</v>
      </c>
      <c r="BY98" s="381">
        <f t="shared" si="75"/>
        <v>628.96</v>
      </c>
      <c r="BZ98"/>
      <c r="CA98" s="65" t="b">
        <f t="shared" si="65"/>
        <v>1</v>
      </c>
      <c r="CB98" s="373" t="s">
        <v>527</v>
      </c>
      <c r="CC98" s="390" t="e">
        <v>#N/A</v>
      </c>
      <c r="CD98" s="391" t="e">
        <v>#N/A</v>
      </c>
      <c r="CE98" s="391" t="e">
        <v>#N/A</v>
      </c>
      <c r="CF98" s="391" t="e">
        <v>#N/A</v>
      </c>
      <c r="CG98" s="275"/>
      <c r="CH98" s="195" t="e">
        <v>#N/A</v>
      </c>
      <c r="CJ98" s="374" t="s">
        <v>526</v>
      </c>
    </row>
    <row r="99" spans="1:90" s="348" customFormat="1" ht="15.75">
      <c r="A99" s="234" t="s">
        <v>376</v>
      </c>
      <c r="B99" s="352" t="s">
        <v>377</v>
      </c>
      <c r="C99" s="393">
        <f>+FISCAL!F99</f>
        <v>1261.4000000000001</v>
      </c>
      <c r="D99" s="235">
        <v>0</v>
      </c>
      <c r="E99" s="235"/>
      <c r="F99" s="347"/>
      <c r="G99" s="236">
        <f t="shared" si="66"/>
        <v>1261.4000000000001</v>
      </c>
      <c r="H99" s="236">
        <f t="shared" si="53"/>
        <v>-45.13</v>
      </c>
      <c r="I99" s="236">
        <f t="shared" si="67"/>
        <v>25.228000000000002</v>
      </c>
      <c r="J99" s="236">
        <f t="shared" si="54"/>
        <v>94.605000000000004</v>
      </c>
      <c r="K99" s="197">
        <f>+FISCAL!M99</f>
        <v>61.81</v>
      </c>
      <c r="L99" s="236">
        <f t="shared" si="68"/>
        <v>1397.913</v>
      </c>
      <c r="M99" s="236">
        <f t="shared" si="55"/>
        <v>223.66607999999999</v>
      </c>
      <c r="N99" s="236">
        <f t="shared" si="69"/>
        <v>1621.57908</v>
      </c>
      <c r="O99" s="347"/>
      <c r="P99" s="236">
        <f t="shared" si="70"/>
        <v>0</v>
      </c>
      <c r="Q99" s="236">
        <f t="shared" si="58"/>
        <v>0</v>
      </c>
      <c r="R99" s="236">
        <f t="shared" si="71"/>
        <v>0</v>
      </c>
      <c r="S99" s="348" t="b">
        <f t="shared" si="60"/>
        <v>1</v>
      </c>
      <c r="T99" s="394" t="s">
        <v>47</v>
      </c>
      <c r="U99" s="394" t="s">
        <v>377</v>
      </c>
      <c r="V99" s="394"/>
      <c r="W99" s="394" t="s">
        <v>74</v>
      </c>
      <c r="X99" s="394" t="s">
        <v>533</v>
      </c>
      <c r="Y99" s="406">
        <v>42242</v>
      </c>
      <c r="Z99" s="396">
        <v>704.62300000000005</v>
      </c>
      <c r="AA99" s="396"/>
      <c r="AB99" s="396"/>
      <c r="AC99" s="407">
        <v>45.13</v>
      </c>
      <c r="AD99" s="272">
        <v>659.49300000000005</v>
      </c>
      <c r="AE99" s="396"/>
      <c r="AF99" s="397"/>
      <c r="AG99" s="396"/>
      <c r="AH99" s="396">
        <v>0</v>
      </c>
      <c r="AI99" s="398" t="s">
        <v>192</v>
      </c>
      <c r="AJ99" s="398" t="s">
        <v>192</v>
      </c>
      <c r="AK99" s="396"/>
      <c r="AL99" s="399"/>
      <c r="AM99" s="399"/>
      <c r="AN99" s="394"/>
      <c r="AO99" s="394">
        <v>0</v>
      </c>
      <c r="AP99" s="272">
        <v>659.49300000000005</v>
      </c>
      <c r="AQ99" s="399">
        <v>0</v>
      </c>
      <c r="AR99" s="272">
        <v>659.49300000000005</v>
      </c>
      <c r="AS99" s="399">
        <v>65.949300000000008</v>
      </c>
      <c r="AT99" s="399">
        <v>10.23</v>
      </c>
      <c r="AU99" s="399" t="s">
        <v>192</v>
      </c>
      <c r="AV99" s="272" t="e">
        <v>#VALUE!</v>
      </c>
      <c r="AW99" s="408"/>
      <c r="AX99" s="408"/>
      <c r="AY99" s="410">
        <v>-659.49300000000005</v>
      </c>
      <c r="AZ99" s="394"/>
      <c r="BA99" s="411"/>
      <c r="BB99" s="349">
        <f>+FISCAL!L97*4.9%</f>
        <v>0</v>
      </c>
      <c r="BC99" s="350">
        <f>+FISCAL!L97*1%</f>
        <v>0</v>
      </c>
      <c r="BD99" s="348" t="b">
        <f t="shared" si="61"/>
        <v>1</v>
      </c>
      <c r="BE99" s="400" t="s">
        <v>376</v>
      </c>
      <c r="BF99" s="401" t="s">
        <v>377</v>
      </c>
      <c r="BG99" s="402">
        <v>477.24</v>
      </c>
      <c r="BH99" s="402">
        <v>79.540000000000006</v>
      </c>
      <c r="BI99" s="402">
        <v>704.62</v>
      </c>
      <c r="BJ99" s="381">
        <f t="shared" si="62"/>
        <v>1261.4000000000001</v>
      </c>
      <c r="BK99" s="402">
        <v>0</v>
      </c>
      <c r="BL99" s="402">
        <v>20.85</v>
      </c>
      <c r="BM99" s="402">
        <v>35.35</v>
      </c>
      <c r="BN99" s="402">
        <f>+BJ99*4.9%</f>
        <v>61.808600000000006</v>
      </c>
      <c r="BO99" s="402">
        <f>+BJ99*1%</f>
        <v>12.614000000000001</v>
      </c>
      <c r="BP99" s="402">
        <v>0</v>
      </c>
      <c r="BQ99" s="402">
        <v>0</v>
      </c>
      <c r="BR99" s="402">
        <v>45.13</v>
      </c>
      <c r="BS99" s="403">
        <v>-0.13</v>
      </c>
      <c r="BT99" s="402">
        <v>0</v>
      </c>
      <c r="BU99" s="402">
        <v>0</v>
      </c>
      <c r="BV99" s="402">
        <v>0</v>
      </c>
      <c r="BW99" s="402">
        <v>0</v>
      </c>
      <c r="BX99" s="381">
        <f t="shared" si="74"/>
        <v>175.62260000000001</v>
      </c>
      <c r="BY99" s="381">
        <f t="shared" si="75"/>
        <v>1085.7774000000002</v>
      </c>
      <c r="CA99" s="348" t="b">
        <f t="shared" si="65"/>
        <v>1</v>
      </c>
      <c r="CB99" s="401" t="s">
        <v>377</v>
      </c>
      <c r="CC99" s="404" t="s">
        <v>780</v>
      </c>
      <c r="CD99" s="405" t="s">
        <v>781</v>
      </c>
      <c r="CE99" s="405" t="s">
        <v>782</v>
      </c>
      <c r="CF99" s="405" t="s">
        <v>570</v>
      </c>
      <c r="CG99" s="394"/>
      <c r="CH99" s="350">
        <v>2616789951</v>
      </c>
      <c r="CJ99" s="400" t="s">
        <v>376</v>
      </c>
      <c r="CK99" s="348">
        <v>61.808600000000006</v>
      </c>
      <c r="CL99" s="348">
        <v>12.614000000000001</v>
      </c>
    </row>
    <row r="100" spans="1:90" s="65" customFormat="1" ht="15.75">
      <c r="A100" s="181" t="s">
        <v>378</v>
      </c>
      <c r="B100" s="206" t="s">
        <v>379</v>
      </c>
      <c r="C100" s="393">
        <f>+FISCAL!F100</f>
        <v>2640.09</v>
      </c>
      <c r="D100" s="196">
        <v>0</v>
      </c>
      <c r="E100" s="196"/>
      <c r="F100" s="164"/>
      <c r="G100" s="236">
        <f t="shared" si="66"/>
        <v>2640.09</v>
      </c>
      <c r="H100" s="197">
        <f t="shared" si="53"/>
        <v>-45.13</v>
      </c>
      <c r="I100" s="236">
        <f t="shared" si="67"/>
        <v>52.801800000000007</v>
      </c>
      <c r="J100" s="197">
        <f t="shared" si="54"/>
        <v>198.00675000000001</v>
      </c>
      <c r="K100" s="197">
        <f>+FISCAL!M100</f>
        <v>0</v>
      </c>
      <c r="L100" s="236">
        <f t="shared" si="68"/>
        <v>2845.7685500000002</v>
      </c>
      <c r="M100" s="197">
        <f t="shared" si="55"/>
        <v>455.32296800000006</v>
      </c>
      <c r="N100" s="197">
        <f t="shared" si="69"/>
        <v>3301.0915180000002</v>
      </c>
      <c r="O100" s="164"/>
      <c r="P100" s="197">
        <f t="shared" si="70"/>
        <v>0</v>
      </c>
      <c r="Q100" s="197">
        <f t="shared" si="58"/>
        <v>0</v>
      </c>
      <c r="R100" s="197">
        <f t="shared" si="71"/>
        <v>0</v>
      </c>
      <c r="S100" s="65" t="b">
        <f t="shared" si="60"/>
        <v>1</v>
      </c>
      <c r="T100" s="275" t="s">
        <v>45</v>
      </c>
      <c r="U100" s="275" t="s">
        <v>379</v>
      </c>
      <c r="V100" s="275"/>
      <c r="W100" s="275" t="s">
        <v>52</v>
      </c>
      <c r="X100" s="275" t="s">
        <v>95</v>
      </c>
      <c r="Y100" s="305">
        <v>42170</v>
      </c>
      <c r="Z100" s="277">
        <v>1900.8869999999999</v>
      </c>
      <c r="AA100" s="277"/>
      <c r="AB100" s="277"/>
      <c r="AC100" s="299">
        <v>45.13</v>
      </c>
      <c r="AD100" s="300">
        <v>1855.7569999999998</v>
      </c>
      <c r="AE100" s="317">
        <v>250</v>
      </c>
      <c r="AF100" s="317"/>
      <c r="AG100" s="277"/>
      <c r="AH100" s="277">
        <v>0</v>
      </c>
      <c r="AI100" s="318"/>
      <c r="AJ100" s="318"/>
      <c r="AK100" s="277"/>
      <c r="AL100" s="273"/>
      <c r="AM100" s="273"/>
      <c r="AN100" s="275"/>
      <c r="AO100" s="275">
        <v>0</v>
      </c>
      <c r="AP100" s="300">
        <v>1605.7569999999998</v>
      </c>
      <c r="AQ100" s="273">
        <v>0</v>
      </c>
      <c r="AR100" s="300">
        <v>1605.7569999999998</v>
      </c>
      <c r="AS100" s="273">
        <v>185.57569999999998</v>
      </c>
      <c r="AT100" s="273">
        <v>10.23</v>
      </c>
      <c r="AU100" s="273">
        <v>0</v>
      </c>
      <c r="AV100" s="300">
        <v>2051.5626999999999</v>
      </c>
      <c r="AW100" s="306"/>
      <c r="AX100" s="307"/>
      <c r="AY100" s="301">
        <v>-1605.7569999999998</v>
      </c>
      <c r="AZ100" s="275"/>
      <c r="BA100" s="278" t="s">
        <v>190</v>
      </c>
      <c r="BB100" s="232"/>
      <c r="BC100" s="212"/>
      <c r="BD100" s="65" t="b">
        <f t="shared" si="61"/>
        <v>1</v>
      </c>
      <c r="BE100" s="374" t="s">
        <v>378</v>
      </c>
      <c r="BF100" s="373" t="s">
        <v>379</v>
      </c>
      <c r="BG100" s="381">
        <v>633.6</v>
      </c>
      <c r="BH100" s="381">
        <v>105.6</v>
      </c>
      <c r="BI100" s="381">
        <v>1900.89</v>
      </c>
      <c r="BJ100" s="381">
        <f t="shared" si="62"/>
        <v>2640.09</v>
      </c>
      <c r="BK100" s="381">
        <v>0</v>
      </c>
      <c r="BL100" s="381">
        <v>308.52999999999997</v>
      </c>
      <c r="BM100" s="381">
        <v>91.42</v>
      </c>
      <c r="BN100" s="381"/>
      <c r="BO100" s="381"/>
      <c r="BP100" s="381">
        <v>0</v>
      </c>
      <c r="BQ100" s="381">
        <v>0</v>
      </c>
      <c r="BR100" s="381">
        <v>45.13</v>
      </c>
      <c r="BS100" s="381">
        <v>0.01</v>
      </c>
      <c r="BT100" s="381">
        <v>0</v>
      </c>
      <c r="BU100" s="381">
        <v>0</v>
      </c>
      <c r="BV100" s="381">
        <v>0</v>
      </c>
      <c r="BW100" s="381">
        <v>250</v>
      </c>
      <c r="BX100" s="381">
        <f t="shared" si="74"/>
        <v>695.08999999999992</v>
      </c>
      <c r="BY100" s="381">
        <f t="shared" si="75"/>
        <v>1945.0000000000002</v>
      </c>
      <c r="BZ100"/>
      <c r="CA100" s="65" t="b">
        <f t="shared" si="65"/>
        <v>1</v>
      </c>
      <c r="CB100" s="373" t="s">
        <v>379</v>
      </c>
      <c r="CC100" s="390" t="s">
        <v>783</v>
      </c>
      <c r="CD100" s="391" t="s">
        <v>784</v>
      </c>
      <c r="CE100" s="391" t="s">
        <v>785</v>
      </c>
      <c r="CF100" s="391" t="s">
        <v>570</v>
      </c>
      <c r="CG100" s="275"/>
      <c r="CH100" s="195">
        <v>1438110301</v>
      </c>
      <c r="CJ100" s="374" t="s">
        <v>378</v>
      </c>
    </row>
    <row r="101" spans="1:90" s="348" customFormat="1" ht="15.75">
      <c r="A101" s="234" t="s">
        <v>380</v>
      </c>
      <c r="B101" s="346" t="s">
        <v>381</v>
      </c>
      <c r="C101" s="393">
        <f>+FISCAL!F101</f>
        <v>2603.91</v>
      </c>
      <c r="D101" s="235">
        <v>0</v>
      </c>
      <c r="E101" s="235"/>
      <c r="F101" s="347"/>
      <c r="G101" s="236">
        <f t="shared" si="66"/>
        <v>2603.91</v>
      </c>
      <c r="H101" s="236">
        <f t="shared" si="53"/>
        <v>-45.13</v>
      </c>
      <c r="I101" s="236">
        <f t="shared" si="67"/>
        <v>52.078199999999995</v>
      </c>
      <c r="J101" s="236">
        <f t="shared" si="54"/>
        <v>195.29324999999997</v>
      </c>
      <c r="K101" s="197">
        <f>+FISCAL!M101</f>
        <v>127.59</v>
      </c>
      <c r="L101" s="236">
        <f t="shared" si="68"/>
        <v>2933.74145</v>
      </c>
      <c r="M101" s="236">
        <f t="shared" si="55"/>
        <v>469.39863200000002</v>
      </c>
      <c r="N101" s="236">
        <f t="shared" si="69"/>
        <v>3403.1400819999999</v>
      </c>
      <c r="O101" s="347"/>
      <c r="P101" s="236">
        <f t="shared" si="70"/>
        <v>0</v>
      </c>
      <c r="Q101" s="236">
        <f t="shared" si="58"/>
        <v>0</v>
      </c>
      <c r="R101" s="236">
        <f t="shared" si="71"/>
        <v>0</v>
      </c>
      <c r="S101" s="348" t="b">
        <f t="shared" si="60"/>
        <v>1</v>
      </c>
      <c r="T101" s="394" t="s">
        <v>47</v>
      </c>
      <c r="U101" s="394" t="s">
        <v>381</v>
      </c>
      <c r="V101" s="394"/>
      <c r="W101" s="394" t="s">
        <v>75</v>
      </c>
      <c r="X101" s="394" t="s">
        <v>183</v>
      </c>
      <c r="Y101" s="406">
        <v>36868</v>
      </c>
      <c r="Z101" s="396">
        <v>1980.5549999999998</v>
      </c>
      <c r="AA101" s="396"/>
      <c r="AB101" s="396"/>
      <c r="AC101" s="407">
        <v>45.13</v>
      </c>
      <c r="AD101" s="272">
        <v>1935.4249999999997</v>
      </c>
      <c r="AE101" s="396"/>
      <c r="AF101" s="397"/>
      <c r="AG101" s="396"/>
      <c r="AH101" s="396">
        <v>0</v>
      </c>
      <c r="AI101" s="398" t="s">
        <v>192</v>
      </c>
      <c r="AJ101" s="398" t="s">
        <v>192</v>
      </c>
      <c r="AK101" s="396"/>
      <c r="AL101" s="399"/>
      <c r="AM101" s="399"/>
      <c r="AN101" s="394"/>
      <c r="AO101" s="394">
        <v>0</v>
      </c>
      <c r="AP101" s="272">
        <v>1935.4249999999997</v>
      </c>
      <c r="AQ101" s="399">
        <v>0</v>
      </c>
      <c r="AR101" s="272">
        <v>1935.4249999999997</v>
      </c>
      <c r="AS101" s="399">
        <v>193.54249999999999</v>
      </c>
      <c r="AT101" s="399">
        <v>10.23</v>
      </c>
      <c r="AU101" s="399" t="s">
        <v>192</v>
      </c>
      <c r="AV101" s="272" t="e">
        <v>#VALUE!</v>
      </c>
      <c r="AW101" s="408"/>
      <c r="AX101" s="408"/>
      <c r="AY101" s="410">
        <v>-1935.4249999999997</v>
      </c>
      <c r="AZ101" s="394"/>
      <c r="BA101" s="394"/>
      <c r="BB101" s="349">
        <f>+FISCAL!L99*4.9%</f>
        <v>0</v>
      </c>
      <c r="BC101" s="350">
        <f>+FISCAL!L99*1%</f>
        <v>0</v>
      </c>
      <c r="BD101" s="348" t="b">
        <f t="shared" si="61"/>
        <v>1</v>
      </c>
      <c r="BE101" s="400" t="s">
        <v>380</v>
      </c>
      <c r="BF101" s="401" t="s">
        <v>381</v>
      </c>
      <c r="BG101" s="402">
        <v>534.29999999999995</v>
      </c>
      <c r="BH101" s="402">
        <v>89.05</v>
      </c>
      <c r="BI101" s="402">
        <v>1980.56</v>
      </c>
      <c r="BJ101" s="381">
        <f t="shared" si="62"/>
        <v>2603.91</v>
      </c>
      <c r="BK101" s="402">
        <v>0</v>
      </c>
      <c r="BL101" s="402">
        <v>300.81</v>
      </c>
      <c r="BM101" s="402">
        <v>69.86</v>
      </c>
      <c r="BN101" s="402">
        <f t="shared" ref="BN101:BN102" si="82">+BJ101*4.9%</f>
        <v>127.59159</v>
      </c>
      <c r="BO101" s="402">
        <f t="shared" ref="BO101:BO102" si="83">+BJ101*1%</f>
        <v>26.039099999999998</v>
      </c>
      <c r="BP101" s="402">
        <v>0</v>
      </c>
      <c r="BQ101" s="402">
        <v>0</v>
      </c>
      <c r="BR101" s="402">
        <v>45.13</v>
      </c>
      <c r="BS101" s="403">
        <v>-0.09</v>
      </c>
      <c r="BT101" s="402">
        <v>0</v>
      </c>
      <c r="BU101" s="402">
        <v>0</v>
      </c>
      <c r="BV101" s="402">
        <v>0</v>
      </c>
      <c r="BW101" s="402">
        <v>0</v>
      </c>
      <c r="BX101" s="381">
        <f t="shared" si="74"/>
        <v>569.34069</v>
      </c>
      <c r="BY101" s="381">
        <f t="shared" si="75"/>
        <v>2034.5693099999999</v>
      </c>
      <c r="CA101" s="348" t="b">
        <f t="shared" si="65"/>
        <v>1</v>
      </c>
      <c r="CB101" s="401" t="s">
        <v>381</v>
      </c>
      <c r="CC101" s="404" t="s">
        <v>786</v>
      </c>
      <c r="CD101" s="405" t="s">
        <v>787</v>
      </c>
      <c r="CE101" s="405" t="s">
        <v>788</v>
      </c>
      <c r="CF101" s="405" t="s">
        <v>570</v>
      </c>
      <c r="CG101" s="394"/>
      <c r="CH101" s="350">
        <v>2695890268</v>
      </c>
      <c r="CJ101" s="400" t="s">
        <v>380</v>
      </c>
      <c r="CK101" s="348">
        <v>127.59159</v>
      </c>
      <c r="CL101" s="348">
        <v>26.039099999999998</v>
      </c>
    </row>
    <row r="102" spans="1:90" s="348" customFormat="1" ht="15.75">
      <c r="A102" s="234" t="s">
        <v>382</v>
      </c>
      <c r="B102" s="346" t="s">
        <v>383</v>
      </c>
      <c r="C102" s="393">
        <f>+FISCAL!F102</f>
        <v>5791.96</v>
      </c>
      <c r="D102" s="235">
        <v>0</v>
      </c>
      <c r="E102" s="235"/>
      <c r="F102" s="347"/>
      <c r="G102" s="236">
        <f t="shared" si="66"/>
        <v>5791.96</v>
      </c>
      <c r="H102" s="236">
        <f t="shared" si="53"/>
        <v>-45.13</v>
      </c>
      <c r="I102" s="236">
        <f t="shared" si="67"/>
        <v>115.83920000000001</v>
      </c>
      <c r="J102" s="236">
        <f t="shared" si="54"/>
        <v>434.39699999999999</v>
      </c>
      <c r="K102" s="197">
        <f>+FISCAL!M102</f>
        <v>283.81</v>
      </c>
      <c r="L102" s="236">
        <f t="shared" si="68"/>
        <v>6580.8762000000006</v>
      </c>
      <c r="M102" s="236">
        <f t="shared" si="55"/>
        <v>1052.940192</v>
      </c>
      <c r="N102" s="236">
        <f t="shared" si="69"/>
        <v>7633.8163920000006</v>
      </c>
      <c r="O102" s="347"/>
      <c r="P102" s="236">
        <f t="shared" si="70"/>
        <v>0</v>
      </c>
      <c r="Q102" s="236">
        <f t="shared" si="58"/>
        <v>0</v>
      </c>
      <c r="R102" s="236">
        <f t="shared" si="71"/>
        <v>0</v>
      </c>
      <c r="S102" s="348" t="b">
        <f t="shared" si="60"/>
        <v>1</v>
      </c>
      <c r="T102" s="394" t="s">
        <v>47</v>
      </c>
      <c r="U102" s="394" t="s">
        <v>383</v>
      </c>
      <c r="V102" s="394"/>
      <c r="W102" s="394" t="s">
        <v>76</v>
      </c>
      <c r="X102" s="394" t="s">
        <v>181</v>
      </c>
      <c r="Y102" s="406">
        <v>41949</v>
      </c>
      <c r="Z102" s="396">
        <v>5280.6779999999999</v>
      </c>
      <c r="AA102" s="396"/>
      <c r="AB102" s="396"/>
      <c r="AC102" s="407">
        <v>45.13</v>
      </c>
      <c r="AD102" s="272">
        <v>5235.5479999999998</v>
      </c>
      <c r="AE102" s="396"/>
      <c r="AF102" s="397"/>
      <c r="AG102" s="396"/>
      <c r="AH102" s="396">
        <v>250</v>
      </c>
      <c r="AI102" s="398" t="s">
        <v>192</v>
      </c>
      <c r="AJ102" s="398" t="s">
        <v>192</v>
      </c>
      <c r="AK102" s="396"/>
      <c r="AL102" s="399"/>
      <c r="AM102" s="399"/>
      <c r="AN102" s="394"/>
      <c r="AO102" s="394">
        <v>0</v>
      </c>
      <c r="AP102" s="272">
        <v>4985.5479999999998</v>
      </c>
      <c r="AQ102" s="399">
        <v>523.5548</v>
      </c>
      <c r="AR102" s="272">
        <v>4461.9931999999999</v>
      </c>
      <c r="AS102" s="399">
        <v>0</v>
      </c>
      <c r="AT102" s="399">
        <v>10.23</v>
      </c>
      <c r="AU102" s="399" t="s">
        <v>192</v>
      </c>
      <c r="AV102" s="272" t="e">
        <v>#VALUE!</v>
      </c>
      <c r="AW102" s="408"/>
      <c r="AX102" s="409"/>
      <c r="AY102" s="410">
        <v>-4461.9931999999999</v>
      </c>
      <c r="AZ102" s="394"/>
      <c r="BA102" s="394"/>
      <c r="BB102" s="349">
        <f>+FISCAL!L100*4.9%</f>
        <v>0</v>
      </c>
      <c r="BC102" s="350">
        <f>+FISCAL!L100*1%</f>
        <v>0</v>
      </c>
      <c r="BD102" s="348" t="b">
        <f t="shared" si="61"/>
        <v>1</v>
      </c>
      <c r="BE102" s="400" t="s">
        <v>382</v>
      </c>
      <c r="BF102" s="401" t="s">
        <v>383</v>
      </c>
      <c r="BG102" s="402">
        <v>438.24</v>
      </c>
      <c r="BH102" s="402">
        <v>73.040000000000006</v>
      </c>
      <c r="BI102" s="402">
        <v>5280.68</v>
      </c>
      <c r="BJ102" s="381">
        <f t="shared" si="62"/>
        <v>5791.96</v>
      </c>
      <c r="BK102" s="402">
        <v>0</v>
      </c>
      <c r="BL102" s="402">
        <v>1003.58</v>
      </c>
      <c r="BM102" s="402">
        <v>122.71</v>
      </c>
      <c r="BN102" s="402">
        <f t="shared" si="82"/>
        <v>283.80604</v>
      </c>
      <c r="BO102" s="402">
        <f t="shared" si="83"/>
        <v>57.919600000000003</v>
      </c>
      <c r="BP102" s="402">
        <v>0</v>
      </c>
      <c r="BQ102" s="402">
        <v>0</v>
      </c>
      <c r="BR102" s="402">
        <v>45.13</v>
      </c>
      <c r="BS102" s="402">
        <v>0.14000000000000001</v>
      </c>
      <c r="BT102" s="402">
        <v>0</v>
      </c>
      <c r="BU102" s="402">
        <v>0</v>
      </c>
      <c r="BV102" s="402">
        <v>250</v>
      </c>
      <c r="BW102" s="402">
        <v>0</v>
      </c>
      <c r="BX102" s="381">
        <f t="shared" si="74"/>
        <v>1763.2856400000001</v>
      </c>
      <c r="BY102" s="381">
        <f t="shared" si="75"/>
        <v>4028.67436</v>
      </c>
      <c r="CA102" s="348" t="b">
        <f t="shared" si="65"/>
        <v>1</v>
      </c>
      <c r="CB102" s="401" t="s">
        <v>383</v>
      </c>
      <c r="CC102" s="404" t="s">
        <v>789</v>
      </c>
      <c r="CD102" s="405" t="s">
        <v>790</v>
      </c>
      <c r="CE102" s="405" t="s">
        <v>791</v>
      </c>
      <c r="CF102" s="405" t="s">
        <v>570</v>
      </c>
      <c r="CG102" s="394"/>
      <c r="CH102" s="350">
        <v>2880995371</v>
      </c>
      <c r="CJ102" s="400" t="s">
        <v>382</v>
      </c>
      <c r="CK102" s="348">
        <v>283.80604</v>
      </c>
      <c r="CL102" s="348">
        <v>57.919600000000003</v>
      </c>
    </row>
    <row r="103" spans="1:90" s="65" customFormat="1" ht="15.75">
      <c r="A103" s="181" t="s">
        <v>528</v>
      </c>
      <c r="B103" s="183" t="s">
        <v>515</v>
      </c>
      <c r="C103" s="393">
        <f>+FISCAL!F103</f>
        <v>899.40000000000009</v>
      </c>
      <c r="D103" s="196">
        <v>0</v>
      </c>
      <c r="E103" s="196"/>
      <c r="F103" s="164"/>
      <c r="G103" s="236">
        <f t="shared" si="66"/>
        <v>899.40000000000009</v>
      </c>
      <c r="H103" s="197">
        <f t="shared" si="53"/>
        <v>-45.13</v>
      </c>
      <c r="I103" s="236">
        <f t="shared" si="67"/>
        <v>17.988000000000003</v>
      </c>
      <c r="J103" s="197">
        <f t="shared" si="54"/>
        <v>67.454999999999998</v>
      </c>
      <c r="K103" s="197">
        <f>+FISCAL!M103</f>
        <v>0</v>
      </c>
      <c r="L103" s="236">
        <f t="shared" si="68"/>
        <v>939.71300000000019</v>
      </c>
      <c r="M103" s="197">
        <f t="shared" si="55"/>
        <v>150.35408000000004</v>
      </c>
      <c r="N103" s="197">
        <f t="shared" si="69"/>
        <v>1090.0670800000003</v>
      </c>
      <c r="O103" s="164"/>
      <c r="P103" s="197">
        <f t="shared" si="70"/>
        <v>0</v>
      </c>
      <c r="Q103" s="197">
        <f t="shared" si="58"/>
        <v>0</v>
      </c>
      <c r="R103" s="197">
        <f t="shared" si="71"/>
        <v>0</v>
      </c>
      <c r="S103" s="65" t="b">
        <f t="shared" si="60"/>
        <v>1</v>
      </c>
      <c r="T103" s="275" t="s">
        <v>47</v>
      </c>
      <c r="U103" s="275" t="s">
        <v>515</v>
      </c>
      <c r="V103" s="275"/>
      <c r="W103" s="275"/>
      <c r="X103" s="275" t="s">
        <v>180</v>
      </c>
      <c r="Y103" s="305">
        <v>42712</v>
      </c>
      <c r="Z103" s="277">
        <v>388.11500000000001</v>
      </c>
      <c r="AA103" s="277"/>
      <c r="AB103" s="277"/>
      <c r="AC103" s="299">
        <v>45.13</v>
      </c>
      <c r="AD103" s="300"/>
      <c r="AE103" s="277"/>
      <c r="AF103" s="317"/>
      <c r="AG103" s="277"/>
      <c r="AH103" s="277"/>
      <c r="AI103" s="318"/>
      <c r="AJ103" s="318"/>
      <c r="AK103" s="277"/>
      <c r="AL103" s="273"/>
      <c r="AM103" s="273"/>
      <c r="AN103" s="275"/>
      <c r="AO103" s="275"/>
      <c r="AP103" s="300"/>
      <c r="AQ103" s="273"/>
      <c r="AR103" s="300"/>
      <c r="AS103" s="273"/>
      <c r="AT103" s="273"/>
      <c r="AU103" s="273"/>
      <c r="AV103" s="300"/>
      <c r="AW103" s="306"/>
      <c r="AX103" s="306"/>
      <c r="AY103" s="301"/>
      <c r="AZ103" s="275"/>
      <c r="BA103" s="278"/>
      <c r="BB103" s="232"/>
      <c r="BC103" s="212"/>
      <c r="BD103" s="65" t="b">
        <f t="shared" si="61"/>
        <v>1</v>
      </c>
      <c r="BE103" s="374" t="s">
        <v>528</v>
      </c>
      <c r="BF103" s="373" t="s">
        <v>529</v>
      </c>
      <c r="BG103" s="381">
        <v>438.24</v>
      </c>
      <c r="BH103" s="381">
        <v>73.040000000000006</v>
      </c>
      <c r="BI103" s="381">
        <v>388.12</v>
      </c>
      <c r="BJ103" s="381">
        <f t="shared" si="62"/>
        <v>899.40000000000009</v>
      </c>
      <c r="BK103" s="382">
        <v>-35.619999999999997</v>
      </c>
      <c r="BL103" s="381">
        <v>0</v>
      </c>
      <c r="BM103" s="381">
        <v>0</v>
      </c>
      <c r="BN103" s="381"/>
      <c r="BO103" s="381"/>
      <c r="BP103" s="381">
        <v>0</v>
      </c>
      <c r="BQ103" s="381">
        <v>0</v>
      </c>
      <c r="BR103" s="381">
        <v>45.13</v>
      </c>
      <c r="BS103" s="382">
        <v>-0.11</v>
      </c>
      <c r="BT103" s="381">
        <v>0</v>
      </c>
      <c r="BU103" s="381">
        <v>0</v>
      </c>
      <c r="BV103" s="381">
        <v>0</v>
      </c>
      <c r="BW103" s="381">
        <v>0</v>
      </c>
      <c r="BX103" s="381">
        <f t="shared" si="74"/>
        <v>9.4000000000000057</v>
      </c>
      <c r="BY103" s="381">
        <f t="shared" si="75"/>
        <v>890.00000000000011</v>
      </c>
      <c r="BZ103"/>
      <c r="CA103" s="65" t="b">
        <f t="shared" si="65"/>
        <v>1</v>
      </c>
      <c r="CB103" s="373" t="s">
        <v>529</v>
      </c>
      <c r="CC103" s="390" t="e">
        <v>#N/A</v>
      </c>
      <c r="CD103" s="391" t="e">
        <v>#N/A</v>
      </c>
      <c r="CE103" s="391" t="e">
        <v>#N/A</v>
      </c>
      <c r="CF103" s="391" t="e">
        <v>#N/A</v>
      </c>
      <c r="CG103" s="275"/>
      <c r="CH103" s="195" t="e">
        <v>#N/A</v>
      </c>
      <c r="CJ103" s="374" t="s">
        <v>528</v>
      </c>
    </row>
    <row r="104" spans="1:90" s="65" customFormat="1" ht="15.75">
      <c r="A104" s="181" t="s">
        <v>384</v>
      </c>
      <c r="B104" s="224" t="s">
        <v>385</v>
      </c>
      <c r="C104" s="393">
        <f>+FISCAL!F104</f>
        <v>5188.57</v>
      </c>
      <c r="D104" s="196">
        <v>0</v>
      </c>
      <c r="E104" s="196"/>
      <c r="F104" s="164"/>
      <c r="G104" s="236">
        <f t="shared" si="66"/>
        <v>5188.57</v>
      </c>
      <c r="H104" s="197">
        <f t="shared" si="53"/>
        <v>-45.13</v>
      </c>
      <c r="I104" s="236">
        <f t="shared" si="67"/>
        <v>103.7714</v>
      </c>
      <c r="J104" s="197">
        <f t="shared" si="54"/>
        <v>389.14274999999998</v>
      </c>
      <c r="K104" s="197">
        <f>+FISCAL!M104</f>
        <v>0</v>
      </c>
      <c r="L104" s="236">
        <f t="shared" si="68"/>
        <v>5636.3541499999992</v>
      </c>
      <c r="M104" s="197">
        <f t="shared" si="55"/>
        <v>901.81666399999995</v>
      </c>
      <c r="N104" s="197">
        <f t="shared" si="69"/>
        <v>6538.1708139999992</v>
      </c>
      <c r="O104" s="164"/>
      <c r="P104" s="197">
        <f t="shared" si="70"/>
        <v>0</v>
      </c>
      <c r="Q104" s="197">
        <f t="shared" si="58"/>
        <v>0</v>
      </c>
      <c r="R104" s="197">
        <f t="shared" si="71"/>
        <v>0</v>
      </c>
      <c r="S104" s="65" t="b">
        <f t="shared" si="60"/>
        <v>1</v>
      </c>
      <c r="T104" s="275" t="s">
        <v>45</v>
      </c>
      <c r="U104" s="275" t="s">
        <v>385</v>
      </c>
      <c r="V104" s="275"/>
      <c r="W104" s="275" t="s">
        <v>53</v>
      </c>
      <c r="X104" s="275" t="s">
        <v>95</v>
      </c>
      <c r="Y104" s="305">
        <v>42129</v>
      </c>
      <c r="Z104" s="277">
        <v>4449.3690000000006</v>
      </c>
      <c r="AA104" s="279"/>
      <c r="AB104" s="277"/>
      <c r="AC104" s="299">
        <v>45.13</v>
      </c>
      <c r="AD104" s="300">
        <v>4404.2390000000005</v>
      </c>
      <c r="AE104" s="277"/>
      <c r="AF104" s="317"/>
      <c r="AG104" s="277"/>
      <c r="AH104" s="277">
        <v>0</v>
      </c>
      <c r="AI104" s="318"/>
      <c r="AJ104" s="318"/>
      <c r="AK104" s="277"/>
      <c r="AL104" s="273"/>
      <c r="AM104" s="273"/>
      <c r="AN104" s="275"/>
      <c r="AO104" s="275">
        <v>0</v>
      </c>
      <c r="AP104" s="300">
        <v>4404.2390000000005</v>
      </c>
      <c r="AQ104" s="273">
        <v>440.42390000000006</v>
      </c>
      <c r="AR104" s="300">
        <v>3963.8151000000003</v>
      </c>
      <c r="AS104" s="273">
        <v>0</v>
      </c>
      <c r="AT104" s="273">
        <v>10.23</v>
      </c>
      <c r="AU104" s="273">
        <v>0</v>
      </c>
      <c r="AV104" s="300">
        <v>4414.4690000000001</v>
      </c>
      <c r="AW104" s="306"/>
      <c r="AX104" s="307"/>
      <c r="AY104" s="301">
        <v>-3963.8151000000003</v>
      </c>
      <c r="AZ104" s="275"/>
      <c r="BA104" s="278"/>
      <c r="BB104" s="232"/>
      <c r="BC104" s="212"/>
      <c r="BD104" s="65" t="b">
        <f t="shared" si="61"/>
        <v>1</v>
      </c>
      <c r="BE104" s="374" t="s">
        <v>384</v>
      </c>
      <c r="BF104" s="373" t="s">
        <v>385</v>
      </c>
      <c r="BG104" s="381">
        <v>633.6</v>
      </c>
      <c r="BH104" s="381">
        <v>105.6</v>
      </c>
      <c r="BI104" s="381">
        <v>4449.37</v>
      </c>
      <c r="BJ104" s="381">
        <f t="shared" si="62"/>
        <v>5188.57</v>
      </c>
      <c r="BK104" s="381">
        <v>0</v>
      </c>
      <c r="BL104" s="381">
        <v>861.66</v>
      </c>
      <c r="BM104" s="381">
        <v>139.80000000000001</v>
      </c>
      <c r="BN104" s="381"/>
      <c r="BO104" s="381"/>
      <c r="BP104" s="381">
        <v>0</v>
      </c>
      <c r="BQ104" s="381">
        <v>0</v>
      </c>
      <c r="BR104" s="381">
        <v>45.13</v>
      </c>
      <c r="BS104" s="382">
        <v>-0.02</v>
      </c>
      <c r="BT104" s="381">
        <v>0</v>
      </c>
      <c r="BU104" s="381">
        <v>0</v>
      </c>
      <c r="BV104" s="381">
        <v>0</v>
      </c>
      <c r="BW104" s="381">
        <v>0</v>
      </c>
      <c r="BX104" s="381">
        <f t="shared" si="74"/>
        <v>1046.5700000000002</v>
      </c>
      <c r="BY104" s="381">
        <f t="shared" si="75"/>
        <v>4142</v>
      </c>
      <c r="BZ104"/>
      <c r="CA104" s="65" t="b">
        <f t="shared" si="65"/>
        <v>1</v>
      </c>
      <c r="CB104" s="373" t="s">
        <v>385</v>
      </c>
      <c r="CC104" s="390" t="s">
        <v>792</v>
      </c>
      <c r="CD104" s="391" t="s">
        <v>793</v>
      </c>
      <c r="CE104" s="391" t="s">
        <v>794</v>
      </c>
      <c r="CF104" s="391" t="s">
        <v>570</v>
      </c>
      <c r="CG104" s="275"/>
      <c r="CH104" s="195">
        <v>2898414041</v>
      </c>
      <c r="CJ104" s="374" t="s">
        <v>384</v>
      </c>
    </row>
    <row r="105" spans="1:90" s="65" customFormat="1" ht="15.75">
      <c r="A105" s="181" t="s">
        <v>386</v>
      </c>
      <c r="B105" s="206" t="s">
        <v>387</v>
      </c>
      <c r="C105" s="393">
        <f>+FISCAL!F105</f>
        <v>3028.38</v>
      </c>
      <c r="D105" s="196">
        <v>0</v>
      </c>
      <c r="E105" s="196"/>
      <c r="F105" s="164"/>
      <c r="G105" s="236">
        <f t="shared" si="66"/>
        <v>3028.38</v>
      </c>
      <c r="H105" s="197">
        <f t="shared" si="53"/>
        <v>-45.13</v>
      </c>
      <c r="I105" s="236">
        <f t="shared" si="67"/>
        <v>60.567600000000006</v>
      </c>
      <c r="J105" s="197">
        <f t="shared" si="54"/>
        <v>227.1285</v>
      </c>
      <c r="K105" s="197">
        <f>+FISCAL!M105</f>
        <v>0</v>
      </c>
      <c r="L105" s="236">
        <f t="shared" si="68"/>
        <v>3270.9460999999997</v>
      </c>
      <c r="M105" s="197">
        <f t="shared" si="55"/>
        <v>523.35137599999996</v>
      </c>
      <c r="N105" s="197">
        <f t="shared" si="69"/>
        <v>3794.2974759999997</v>
      </c>
      <c r="O105" s="164"/>
      <c r="P105" s="197">
        <f t="shared" si="70"/>
        <v>0</v>
      </c>
      <c r="Q105" s="197">
        <f t="shared" si="58"/>
        <v>0</v>
      </c>
      <c r="R105" s="197">
        <f t="shared" si="71"/>
        <v>0</v>
      </c>
      <c r="S105" s="65" t="b">
        <f t="shared" si="60"/>
        <v>1</v>
      </c>
      <c r="T105" s="275" t="s">
        <v>45</v>
      </c>
      <c r="U105" s="275" t="s">
        <v>387</v>
      </c>
      <c r="V105" s="275"/>
      <c r="W105" s="275"/>
      <c r="X105" s="275" t="s">
        <v>180</v>
      </c>
      <c r="Y105" s="305">
        <v>42422</v>
      </c>
      <c r="Z105" s="277">
        <v>2289.1840000000002</v>
      </c>
      <c r="AA105" s="277"/>
      <c r="AB105" s="277"/>
      <c r="AC105" s="299">
        <v>45.13</v>
      </c>
      <c r="AD105" s="300">
        <v>2244.0540000000001</v>
      </c>
      <c r="AE105" s="277"/>
      <c r="AF105" s="317"/>
      <c r="AG105" s="277"/>
      <c r="AH105" s="277">
        <v>0</v>
      </c>
      <c r="AI105" s="318"/>
      <c r="AJ105" s="318"/>
      <c r="AK105" s="277"/>
      <c r="AL105" s="273"/>
      <c r="AM105" s="273"/>
      <c r="AN105" s="275"/>
      <c r="AO105" s="275">
        <v>0</v>
      </c>
      <c r="AP105" s="300">
        <v>2244.0540000000001</v>
      </c>
      <c r="AQ105" s="273">
        <v>0</v>
      </c>
      <c r="AR105" s="300">
        <v>2244.0540000000001</v>
      </c>
      <c r="AS105" s="273">
        <v>224.40540000000001</v>
      </c>
      <c r="AT105" s="273">
        <v>10.23</v>
      </c>
      <c r="AU105" s="273">
        <v>0</v>
      </c>
      <c r="AV105" s="300">
        <v>2478.6894000000002</v>
      </c>
      <c r="AW105" s="306"/>
      <c r="AX105" s="307"/>
      <c r="AY105" s="301">
        <v>-2244.0540000000001</v>
      </c>
      <c r="AZ105" s="275"/>
      <c r="BA105" s="278"/>
      <c r="BB105" s="232"/>
      <c r="BC105" s="212"/>
      <c r="BD105" s="65" t="b">
        <f t="shared" si="61"/>
        <v>1</v>
      </c>
      <c r="BE105" s="374" t="s">
        <v>386</v>
      </c>
      <c r="BF105" s="373" t="s">
        <v>387</v>
      </c>
      <c r="BG105" s="381">
        <v>633.6</v>
      </c>
      <c r="BH105" s="381">
        <v>105.6</v>
      </c>
      <c r="BI105" s="381">
        <v>2289.1799999999998</v>
      </c>
      <c r="BJ105" s="381">
        <f t="shared" si="62"/>
        <v>3028.38</v>
      </c>
      <c r="BK105" s="381">
        <v>0</v>
      </c>
      <c r="BL105" s="381">
        <v>391.47</v>
      </c>
      <c r="BM105" s="381">
        <v>134.26</v>
      </c>
      <c r="BN105" s="381"/>
      <c r="BO105" s="381"/>
      <c r="BP105" s="381">
        <v>0</v>
      </c>
      <c r="BQ105" s="381">
        <v>0</v>
      </c>
      <c r="BR105" s="381">
        <v>45.13</v>
      </c>
      <c r="BS105" s="382">
        <v>-0.08</v>
      </c>
      <c r="BT105" s="381">
        <v>0</v>
      </c>
      <c r="BU105" s="381">
        <v>0</v>
      </c>
      <c r="BV105" s="381">
        <v>0</v>
      </c>
      <c r="BW105" s="381">
        <v>0</v>
      </c>
      <c r="BX105" s="381">
        <f t="shared" si="74"/>
        <v>570.78</v>
      </c>
      <c r="BY105" s="381">
        <f t="shared" si="75"/>
        <v>2457.6000000000004</v>
      </c>
      <c r="BZ105"/>
      <c r="CA105" s="65" t="b">
        <f t="shared" si="65"/>
        <v>1</v>
      </c>
      <c r="CB105" s="373" t="s">
        <v>387</v>
      </c>
      <c r="CC105" s="390" t="s">
        <v>795</v>
      </c>
      <c r="CD105" s="391" t="s">
        <v>796</v>
      </c>
      <c r="CE105" s="391" t="s">
        <v>797</v>
      </c>
      <c r="CF105" s="391" t="s">
        <v>570</v>
      </c>
      <c r="CG105" s="275"/>
      <c r="CH105" s="195">
        <v>1133093700</v>
      </c>
      <c r="CJ105" s="374" t="s">
        <v>386</v>
      </c>
    </row>
    <row r="106" spans="1:90" s="348" customFormat="1" ht="15.75">
      <c r="A106" s="234" t="s">
        <v>388</v>
      </c>
      <c r="B106" s="346" t="s">
        <v>389</v>
      </c>
      <c r="C106" s="393">
        <f>+FISCAL!F106</f>
        <v>2935.88</v>
      </c>
      <c r="D106" s="235">
        <v>0</v>
      </c>
      <c r="E106" s="235"/>
      <c r="F106" s="347"/>
      <c r="G106" s="236">
        <f t="shared" si="66"/>
        <v>2935.88</v>
      </c>
      <c r="H106" s="236">
        <f t="shared" si="53"/>
        <v>-45.13</v>
      </c>
      <c r="I106" s="236">
        <f t="shared" si="67"/>
        <v>58.717600000000004</v>
      </c>
      <c r="J106" s="236">
        <f t="shared" si="54"/>
        <v>220.191</v>
      </c>
      <c r="K106" s="197">
        <f>+FISCAL!M106</f>
        <v>143.86000000000001</v>
      </c>
      <c r="L106" s="236">
        <f t="shared" si="68"/>
        <v>3313.5185999999999</v>
      </c>
      <c r="M106" s="236">
        <f t="shared" si="55"/>
        <v>530.16297599999996</v>
      </c>
      <c r="N106" s="236">
        <f t="shared" si="69"/>
        <v>3843.6815759999999</v>
      </c>
      <c r="O106" s="347"/>
      <c r="P106" s="236">
        <f t="shared" si="70"/>
        <v>0</v>
      </c>
      <c r="Q106" s="236">
        <f t="shared" si="58"/>
        <v>0</v>
      </c>
      <c r="R106" s="236">
        <f t="shared" si="71"/>
        <v>0</v>
      </c>
      <c r="S106" s="348" t="b">
        <f t="shared" si="60"/>
        <v>1</v>
      </c>
      <c r="T106" s="394" t="s">
        <v>47</v>
      </c>
      <c r="U106" s="394" t="s">
        <v>389</v>
      </c>
      <c r="V106" s="394"/>
      <c r="W106" s="394" t="s">
        <v>77</v>
      </c>
      <c r="X106" s="394" t="s">
        <v>184</v>
      </c>
      <c r="Y106" s="406">
        <v>41227</v>
      </c>
      <c r="Z106" s="396">
        <v>2312.5250000000001</v>
      </c>
      <c r="AA106" s="396"/>
      <c r="AB106" s="396"/>
      <c r="AC106" s="407">
        <v>45.13</v>
      </c>
      <c r="AD106" s="272">
        <v>2267.395</v>
      </c>
      <c r="AE106" s="396"/>
      <c r="AF106" s="397"/>
      <c r="AG106" s="396"/>
      <c r="AH106" s="396">
        <v>200</v>
      </c>
      <c r="AI106" s="398" t="s">
        <v>192</v>
      </c>
      <c r="AJ106" s="398" t="s">
        <v>192</v>
      </c>
      <c r="AK106" s="396"/>
      <c r="AL106" s="399"/>
      <c r="AM106" s="399"/>
      <c r="AN106" s="394"/>
      <c r="AO106" s="394">
        <v>0</v>
      </c>
      <c r="AP106" s="272">
        <v>2067.395</v>
      </c>
      <c r="AQ106" s="399">
        <v>226.73950000000002</v>
      </c>
      <c r="AR106" s="272">
        <v>1840.6554999999998</v>
      </c>
      <c r="AS106" s="399">
        <v>0</v>
      </c>
      <c r="AT106" s="399">
        <v>10.23</v>
      </c>
      <c r="AU106" s="399" t="s">
        <v>192</v>
      </c>
      <c r="AV106" s="272" t="e">
        <v>#VALUE!</v>
      </c>
      <c r="AW106" s="408"/>
      <c r="AX106" s="408"/>
      <c r="AY106" s="410">
        <v>-1840.6554999999998</v>
      </c>
      <c r="AZ106" s="394"/>
      <c r="BA106" s="411"/>
      <c r="BB106" s="349">
        <f>+FISCAL!L104*4.9%</f>
        <v>0</v>
      </c>
      <c r="BC106" s="350">
        <f>+FISCAL!L104*1%</f>
        <v>0</v>
      </c>
      <c r="BD106" s="348" t="b">
        <f t="shared" si="61"/>
        <v>1</v>
      </c>
      <c r="BE106" s="400" t="s">
        <v>388</v>
      </c>
      <c r="BF106" s="401" t="s">
        <v>389</v>
      </c>
      <c r="BG106" s="402">
        <v>534.29999999999995</v>
      </c>
      <c r="BH106" s="402">
        <v>89.05</v>
      </c>
      <c r="BI106" s="402">
        <v>2312.5300000000002</v>
      </c>
      <c r="BJ106" s="381">
        <f t="shared" si="62"/>
        <v>2935.88</v>
      </c>
      <c r="BK106" s="402">
        <v>0</v>
      </c>
      <c r="BL106" s="402">
        <v>371.71</v>
      </c>
      <c r="BM106" s="402">
        <v>98.38</v>
      </c>
      <c r="BN106" s="402">
        <f>+BJ106*4.9%</f>
        <v>143.85812000000001</v>
      </c>
      <c r="BO106" s="402">
        <f>+BJ106*1%</f>
        <v>29.358800000000002</v>
      </c>
      <c r="BP106" s="402">
        <v>0</v>
      </c>
      <c r="BQ106" s="402">
        <v>0</v>
      </c>
      <c r="BR106" s="402">
        <v>45.13</v>
      </c>
      <c r="BS106" s="402">
        <v>0.06</v>
      </c>
      <c r="BT106" s="402">
        <v>0</v>
      </c>
      <c r="BU106" s="402">
        <v>0</v>
      </c>
      <c r="BV106" s="402">
        <v>200</v>
      </c>
      <c r="BW106" s="402">
        <v>0</v>
      </c>
      <c r="BX106" s="381">
        <f t="shared" si="74"/>
        <v>888.49691999999993</v>
      </c>
      <c r="BY106" s="381">
        <f t="shared" si="75"/>
        <v>2047.3830800000001</v>
      </c>
      <c r="CA106" s="348" t="b">
        <f t="shared" si="65"/>
        <v>1</v>
      </c>
      <c r="CB106" s="401" t="s">
        <v>389</v>
      </c>
      <c r="CC106" s="404" t="s">
        <v>798</v>
      </c>
      <c r="CD106" s="405" t="s">
        <v>799</v>
      </c>
      <c r="CE106" s="405" t="s">
        <v>800</v>
      </c>
      <c r="CF106" s="405" t="s">
        <v>570</v>
      </c>
      <c r="CG106" s="394"/>
      <c r="CH106" s="350">
        <v>2754185048</v>
      </c>
      <c r="CJ106" s="400" t="s">
        <v>388</v>
      </c>
      <c r="CK106" s="348">
        <v>143.85812000000001</v>
      </c>
      <c r="CL106" s="348">
        <v>29.358800000000002</v>
      </c>
    </row>
    <row r="107" spans="1:90" s="65" customFormat="1" ht="15.75">
      <c r="A107" s="65" t="s">
        <v>494</v>
      </c>
      <c r="B107" s="206" t="s">
        <v>493</v>
      </c>
      <c r="C107" s="393">
        <f>+FISCAL!F107</f>
        <v>2510.2200000000003</v>
      </c>
      <c r="D107" s="196">
        <v>0</v>
      </c>
      <c r="E107" s="196"/>
      <c r="F107" s="164"/>
      <c r="G107" s="236">
        <f t="shared" si="66"/>
        <v>2510.2200000000003</v>
      </c>
      <c r="H107" s="197">
        <f t="shared" si="53"/>
        <v>-45.13</v>
      </c>
      <c r="I107" s="236">
        <f t="shared" si="67"/>
        <v>50.204400000000007</v>
      </c>
      <c r="J107" s="197">
        <f t="shared" si="54"/>
        <v>188.26650000000001</v>
      </c>
      <c r="K107" s="197">
        <f>+FISCAL!M107</f>
        <v>0</v>
      </c>
      <c r="L107" s="236">
        <f t="shared" si="68"/>
        <v>2703.5609000000004</v>
      </c>
      <c r="M107" s="197">
        <f t="shared" si="55"/>
        <v>432.56974400000007</v>
      </c>
      <c r="N107" s="197">
        <f t="shared" si="69"/>
        <v>3136.1306440000003</v>
      </c>
      <c r="O107" s="164"/>
      <c r="P107" s="197">
        <f t="shared" si="70"/>
        <v>0</v>
      </c>
      <c r="Q107" s="197">
        <f t="shared" si="58"/>
        <v>0</v>
      </c>
      <c r="R107" s="197">
        <f t="shared" si="71"/>
        <v>0</v>
      </c>
      <c r="S107" s="65" t="b">
        <f t="shared" si="60"/>
        <v>1</v>
      </c>
      <c r="T107" s="275" t="s">
        <v>45</v>
      </c>
      <c r="U107" s="275" t="s">
        <v>493</v>
      </c>
      <c r="V107" s="275"/>
      <c r="W107" s="275"/>
      <c r="X107" s="275" t="s">
        <v>95</v>
      </c>
      <c r="Y107" s="305">
        <v>42671</v>
      </c>
      <c r="Z107" s="277">
        <v>1771.23</v>
      </c>
      <c r="AA107" s="277"/>
      <c r="AB107" s="277"/>
      <c r="AC107" s="299">
        <v>45.13</v>
      </c>
      <c r="AD107" s="300">
        <v>1726.1</v>
      </c>
      <c r="AE107" s="277"/>
      <c r="AF107" s="317"/>
      <c r="AG107" s="277"/>
      <c r="AH107" s="277"/>
      <c r="AI107" s="318"/>
      <c r="AJ107" s="318"/>
      <c r="AK107" s="277"/>
      <c r="AL107" s="273"/>
      <c r="AM107" s="273"/>
      <c r="AN107" s="275"/>
      <c r="AO107" s="275"/>
      <c r="AP107" s="300">
        <v>1726.1</v>
      </c>
      <c r="AQ107" s="273">
        <v>0</v>
      </c>
      <c r="AR107" s="300">
        <v>1726.1</v>
      </c>
      <c r="AS107" s="273"/>
      <c r="AT107" s="273"/>
      <c r="AU107" s="273"/>
      <c r="AV107" s="300"/>
      <c r="AW107" s="306"/>
      <c r="AX107" s="306"/>
      <c r="AY107" s="301"/>
      <c r="AZ107" s="278" t="s">
        <v>507</v>
      </c>
      <c r="BA107" s="278" t="s">
        <v>508</v>
      </c>
      <c r="BB107" s="232"/>
      <c r="BC107" s="212"/>
      <c r="BD107" s="65" t="b">
        <f t="shared" si="61"/>
        <v>1</v>
      </c>
      <c r="BE107" s="374" t="s">
        <v>494</v>
      </c>
      <c r="BF107" s="373" t="s">
        <v>523</v>
      </c>
      <c r="BG107" s="381">
        <v>633.41999999999996</v>
      </c>
      <c r="BH107" s="381">
        <v>105.57</v>
      </c>
      <c r="BI107" s="381">
        <v>1771.23</v>
      </c>
      <c r="BJ107" s="381">
        <f t="shared" si="62"/>
        <v>2510.2200000000003</v>
      </c>
      <c r="BK107" s="381">
        <v>0</v>
      </c>
      <c r="BL107" s="381">
        <v>280.79000000000002</v>
      </c>
      <c r="BM107" s="381">
        <v>18.350000000000001</v>
      </c>
      <c r="BN107" s="381"/>
      <c r="BO107" s="381"/>
      <c r="BP107" s="381">
        <v>0</v>
      </c>
      <c r="BQ107" s="381">
        <v>0</v>
      </c>
      <c r="BR107" s="381">
        <v>45.13</v>
      </c>
      <c r="BS107" s="382">
        <v>-0.05</v>
      </c>
      <c r="BT107" s="381">
        <v>0</v>
      </c>
      <c r="BU107" s="381">
        <v>0</v>
      </c>
      <c r="BV107" s="381">
        <v>0</v>
      </c>
      <c r="BW107" s="381">
        <v>0</v>
      </c>
      <c r="BX107" s="381">
        <f t="shared" si="74"/>
        <v>344.22</v>
      </c>
      <c r="BY107" s="381">
        <f t="shared" si="75"/>
        <v>2166</v>
      </c>
      <c r="BZ107"/>
      <c r="CA107" s="65" t="b">
        <f t="shared" si="65"/>
        <v>1</v>
      </c>
      <c r="CB107" s="373" t="s">
        <v>523</v>
      </c>
      <c r="CC107" s="390" t="s">
        <v>801</v>
      </c>
      <c r="CD107" s="391" t="s">
        <v>802</v>
      </c>
      <c r="CE107" s="391">
        <v>0</v>
      </c>
      <c r="CF107" s="391" t="s">
        <v>803</v>
      </c>
      <c r="CG107" s="278" t="s">
        <v>507</v>
      </c>
      <c r="CH107" s="195" t="e">
        <v>#VALUE!</v>
      </c>
      <c r="CJ107" s="374" t="s">
        <v>494</v>
      </c>
    </row>
    <row r="108" spans="1:90" s="65" customFormat="1" ht="15.75">
      <c r="A108" s="65" t="s">
        <v>512</v>
      </c>
      <c r="B108" s="206" t="s">
        <v>509</v>
      </c>
      <c r="C108" s="393">
        <f>+FISCAL!F108</f>
        <v>1020.33</v>
      </c>
      <c r="D108" s="196">
        <v>0</v>
      </c>
      <c r="E108" s="196"/>
      <c r="F108" s="164"/>
      <c r="G108" s="236">
        <f t="shared" si="66"/>
        <v>1020.33</v>
      </c>
      <c r="H108" s="197">
        <f t="shared" si="53"/>
        <v>-45.13</v>
      </c>
      <c r="I108" s="236">
        <f t="shared" si="67"/>
        <v>20.406600000000001</v>
      </c>
      <c r="J108" s="197">
        <f t="shared" si="54"/>
        <v>76.524749999999997</v>
      </c>
      <c r="K108" s="197">
        <f>+FISCAL!M108</f>
        <v>0</v>
      </c>
      <c r="L108" s="236">
        <f t="shared" si="68"/>
        <v>1072.1313500000001</v>
      </c>
      <c r="M108" s="197">
        <f t="shared" si="55"/>
        <v>171.54101600000001</v>
      </c>
      <c r="N108" s="197">
        <f t="shared" si="69"/>
        <v>1243.6723660000002</v>
      </c>
      <c r="O108" s="164"/>
      <c r="P108" s="197">
        <f t="shared" si="70"/>
        <v>0</v>
      </c>
      <c r="Q108" s="197">
        <f t="shared" si="58"/>
        <v>0</v>
      </c>
      <c r="R108" s="197">
        <f t="shared" si="71"/>
        <v>0</v>
      </c>
      <c r="S108" s="65" t="b">
        <f t="shared" si="60"/>
        <v>1</v>
      </c>
      <c r="T108" s="275" t="s">
        <v>47</v>
      </c>
      <c r="U108" s="275" t="s">
        <v>509</v>
      </c>
      <c r="V108" s="275"/>
      <c r="W108" s="275"/>
      <c r="X108" s="275" t="s">
        <v>180</v>
      </c>
      <c r="Y108" s="305">
        <v>42699</v>
      </c>
      <c r="Z108" s="277">
        <v>509.05399999999997</v>
      </c>
      <c r="AA108" s="277"/>
      <c r="AB108" s="277"/>
      <c r="AC108" s="299">
        <v>45.13</v>
      </c>
      <c r="AD108" s="300">
        <v>463.92399999999998</v>
      </c>
      <c r="AE108" s="277"/>
      <c r="AF108" s="317"/>
      <c r="AG108" s="277"/>
      <c r="AH108" s="277"/>
      <c r="AI108" s="318"/>
      <c r="AJ108" s="318"/>
      <c r="AK108" s="277"/>
      <c r="AL108" s="273"/>
      <c r="AM108" s="273"/>
      <c r="AN108" s="275"/>
      <c r="AO108" s="275"/>
      <c r="AP108" s="300">
        <v>463.92399999999998</v>
      </c>
      <c r="AQ108" s="273">
        <v>0</v>
      </c>
      <c r="AR108" s="300">
        <v>463.92399999999998</v>
      </c>
      <c r="AS108" s="273"/>
      <c r="AT108" s="273"/>
      <c r="AU108" s="273"/>
      <c r="AV108" s="300"/>
      <c r="AW108" s="306"/>
      <c r="AX108" s="307"/>
      <c r="AY108" s="301"/>
      <c r="AZ108" s="275" t="s">
        <v>208</v>
      </c>
      <c r="BA108" s="275"/>
      <c r="BB108" s="232"/>
      <c r="BC108" s="212"/>
      <c r="BD108" s="65" t="b">
        <f t="shared" si="61"/>
        <v>1</v>
      </c>
      <c r="BE108" s="374" t="s">
        <v>512</v>
      </c>
      <c r="BF108" s="373" t="s">
        <v>524</v>
      </c>
      <c r="BG108" s="381">
        <v>438.24</v>
      </c>
      <c r="BH108" s="381">
        <v>73.040000000000006</v>
      </c>
      <c r="BI108" s="381">
        <v>509.05</v>
      </c>
      <c r="BJ108" s="381">
        <f t="shared" si="62"/>
        <v>1020.33</v>
      </c>
      <c r="BK108" s="382">
        <v>-25.61</v>
      </c>
      <c r="BL108" s="381">
        <v>0</v>
      </c>
      <c r="BM108" s="381">
        <v>0</v>
      </c>
      <c r="BN108" s="381"/>
      <c r="BO108" s="381"/>
      <c r="BP108" s="381">
        <v>0</v>
      </c>
      <c r="BQ108" s="381">
        <v>0</v>
      </c>
      <c r="BR108" s="381">
        <v>45.13</v>
      </c>
      <c r="BS108" s="381">
        <v>0.01</v>
      </c>
      <c r="BT108" s="381">
        <v>0</v>
      </c>
      <c r="BU108" s="381">
        <v>0</v>
      </c>
      <c r="BV108" s="381">
        <v>0</v>
      </c>
      <c r="BW108" s="381">
        <v>0</v>
      </c>
      <c r="BX108" s="381">
        <f t="shared" si="74"/>
        <v>19.530000000000005</v>
      </c>
      <c r="BY108" s="381">
        <f t="shared" si="75"/>
        <v>1000.8000000000001</v>
      </c>
      <c r="BZ108"/>
      <c r="CA108" s="65" t="b">
        <f t="shared" si="65"/>
        <v>0</v>
      </c>
      <c r="CB108" s="373" t="s">
        <v>567</v>
      </c>
      <c r="CC108" s="390" t="e">
        <v>#N/A</v>
      </c>
      <c r="CD108" s="391" t="e">
        <v>#N/A</v>
      </c>
      <c r="CE108" s="391" t="e">
        <v>#N/A</v>
      </c>
      <c r="CF108" s="391" t="e">
        <v>#N/A</v>
      </c>
      <c r="CG108" s="275" t="s">
        <v>208</v>
      </c>
      <c r="CH108" s="195" t="e">
        <v>#N/A</v>
      </c>
      <c r="CJ108" s="374" t="s">
        <v>512</v>
      </c>
    </row>
    <row r="109" spans="1:90" s="65" customFormat="1" ht="15.75">
      <c r="A109" s="181" t="s">
        <v>392</v>
      </c>
      <c r="B109" s="206" t="s">
        <v>393</v>
      </c>
      <c r="C109" s="393">
        <f>+FISCAL!F109</f>
        <v>1235.48</v>
      </c>
      <c r="D109" s="196">
        <v>0</v>
      </c>
      <c r="E109" s="196"/>
      <c r="F109" s="164"/>
      <c r="G109" s="236">
        <f t="shared" si="66"/>
        <v>1235.48</v>
      </c>
      <c r="H109" s="197">
        <f t="shared" si="53"/>
        <v>-45.13</v>
      </c>
      <c r="I109" s="236">
        <f t="shared" si="67"/>
        <v>24.709600000000002</v>
      </c>
      <c r="J109" s="197">
        <f t="shared" si="54"/>
        <v>92.661000000000001</v>
      </c>
      <c r="K109" s="197">
        <f>+FISCAL!M109</f>
        <v>0</v>
      </c>
      <c r="L109" s="236">
        <f t="shared" si="68"/>
        <v>1307.7205999999999</v>
      </c>
      <c r="M109" s="197">
        <f t="shared" si="55"/>
        <v>209.23529599999998</v>
      </c>
      <c r="N109" s="197">
        <f t="shared" si="69"/>
        <v>1516.9558959999999</v>
      </c>
      <c r="O109" s="164"/>
      <c r="P109" s="197">
        <f t="shared" si="70"/>
        <v>0</v>
      </c>
      <c r="Q109" s="197">
        <f t="shared" si="58"/>
        <v>0</v>
      </c>
      <c r="R109" s="197">
        <f t="shared" si="71"/>
        <v>0</v>
      </c>
      <c r="S109" s="65" t="b">
        <f t="shared" si="60"/>
        <v>1</v>
      </c>
      <c r="T109" s="275" t="s">
        <v>47</v>
      </c>
      <c r="U109" s="275" t="s">
        <v>393</v>
      </c>
      <c r="V109" s="275"/>
      <c r="W109" s="275"/>
      <c r="X109" s="275" t="s">
        <v>180</v>
      </c>
      <c r="Y109" s="305">
        <v>42635</v>
      </c>
      <c r="Z109" s="277">
        <v>678.7</v>
      </c>
      <c r="AA109" s="277"/>
      <c r="AB109" s="277"/>
      <c r="AC109" s="299">
        <v>45.13</v>
      </c>
      <c r="AD109" s="300">
        <v>633.57000000000005</v>
      </c>
      <c r="AE109" s="277"/>
      <c r="AF109" s="317"/>
      <c r="AG109" s="277"/>
      <c r="AH109" s="277"/>
      <c r="AI109" s="318"/>
      <c r="AJ109" s="318"/>
      <c r="AK109" s="277"/>
      <c r="AL109" s="273"/>
      <c r="AM109" s="273"/>
      <c r="AN109" s="275"/>
      <c r="AO109" s="275"/>
      <c r="AP109" s="300">
        <v>633.57000000000005</v>
      </c>
      <c r="AQ109" s="273">
        <v>0</v>
      </c>
      <c r="AR109" s="300">
        <v>633.57000000000005</v>
      </c>
      <c r="AS109" s="273"/>
      <c r="AT109" s="273"/>
      <c r="AU109" s="273"/>
      <c r="AV109" s="300"/>
      <c r="AW109" s="306"/>
      <c r="AX109" s="306"/>
      <c r="AY109" s="301"/>
      <c r="AZ109" s="275">
        <v>1133340031</v>
      </c>
      <c r="BA109" s="275"/>
      <c r="BB109" s="232"/>
      <c r="BC109" s="212"/>
      <c r="BD109" s="65" t="b">
        <f t="shared" si="61"/>
        <v>1</v>
      </c>
      <c r="BE109" s="374" t="s">
        <v>392</v>
      </c>
      <c r="BF109" s="373" t="s">
        <v>393</v>
      </c>
      <c r="BG109" s="381">
        <v>477.24</v>
      </c>
      <c r="BH109" s="381">
        <v>79.540000000000006</v>
      </c>
      <c r="BI109" s="381">
        <v>678.7</v>
      </c>
      <c r="BJ109" s="381">
        <f t="shared" si="62"/>
        <v>1235.48</v>
      </c>
      <c r="BK109" s="381">
        <v>0</v>
      </c>
      <c r="BL109" s="381">
        <v>18.03</v>
      </c>
      <c r="BM109" s="381">
        <v>29.47</v>
      </c>
      <c r="BN109" s="381"/>
      <c r="BO109" s="381"/>
      <c r="BP109" s="381">
        <v>0</v>
      </c>
      <c r="BQ109" s="381">
        <v>0</v>
      </c>
      <c r="BR109" s="381">
        <v>45.13</v>
      </c>
      <c r="BS109" s="381">
        <v>0.05</v>
      </c>
      <c r="BT109" s="381">
        <v>0</v>
      </c>
      <c r="BU109" s="381">
        <v>0</v>
      </c>
      <c r="BV109" s="381">
        <v>0</v>
      </c>
      <c r="BW109" s="381">
        <v>0</v>
      </c>
      <c r="BX109" s="381">
        <f t="shared" si="74"/>
        <v>92.679999999999993</v>
      </c>
      <c r="BY109" s="381">
        <f t="shared" si="75"/>
        <v>1142.8</v>
      </c>
      <c r="BZ109"/>
      <c r="CA109" s="65" t="b">
        <f t="shared" si="65"/>
        <v>1</v>
      </c>
      <c r="CB109" s="373" t="s">
        <v>393</v>
      </c>
      <c r="CC109" s="390" t="s">
        <v>804</v>
      </c>
      <c r="CD109" s="391" t="s">
        <v>805</v>
      </c>
      <c r="CE109" s="391" t="s">
        <v>806</v>
      </c>
      <c r="CF109" s="391" t="s">
        <v>570</v>
      </c>
      <c r="CG109" s="275">
        <v>1133340031</v>
      </c>
      <c r="CH109" s="195">
        <v>0</v>
      </c>
      <c r="CJ109" s="374" t="s">
        <v>392</v>
      </c>
    </row>
    <row r="110" spans="1:90" s="348" customFormat="1" ht="15.75">
      <c r="A110" s="234" t="s">
        <v>394</v>
      </c>
      <c r="B110" s="346" t="s">
        <v>395</v>
      </c>
      <c r="C110" s="393">
        <f>+FISCAL!F110</f>
        <v>1683.9499999999998</v>
      </c>
      <c r="D110" s="235">
        <v>0</v>
      </c>
      <c r="E110" s="235"/>
      <c r="F110" s="347"/>
      <c r="G110" s="236">
        <f t="shared" si="66"/>
        <v>1683.9499999999998</v>
      </c>
      <c r="H110" s="236">
        <f t="shared" si="53"/>
        <v>-45.13</v>
      </c>
      <c r="I110" s="236">
        <f t="shared" si="67"/>
        <v>33.678999999999995</v>
      </c>
      <c r="J110" s="236">
        <f t="shared" si="54"/>
        <v>126.29624999999999</v>
      </c>
      <c r="K110" s="197">
        <f>+FISCAL!M110</f>
        <v>82.51</v>
      </c>
      <c r="L110" s="236">
        <f t="shared" si="68"/>
        <v>1881.3052499999997</v>
      </c>
      <c r="M110" s="236">
        <f t="shared" si="55"/>
        <v>301.00883999999996</v>
      </c>
      <c r="N110" s="236">
        <f t="shared" si="69"/>
        <v>2182.3140899999999</v>
      </c>
      <c r="O110" s="347"/>
      <c r="P110" s="236">
        <f t="shared" si="70"/>
        <v>0</v>
      </c>
      <c r="Q110" s="236">
        <f t="shared" si="58"/>
        <v>0</v>
      </c>
      <c r="R110" s="236">
        <f t="shared" si="71"/>
        <v>0</v>
      </c>
      <c r="S110" s="348" t="b">
        <f t="shared" si="60"/>
        <v>1</v>
      </c>
      <c r="T110" s="394" t="s">
        <v>47</v>
      </c>
      <c r="U110" s="394" t="s">
        <v>395</v>
      </c>
      <c r="V110" s="394"/>
      <c r="W110" s="394" t="s">
        <v>79</v>
      </c>
      <c r="X110" s="394" t="s">
        <v>184</v>
      </c>
      <c r="Y110" s="406">
        <v>41703</v>
      </c>
      <c r="Z110" s="396">
        <v>1060.5999999999999</v>
      </c>
      <c r="AA110" s="396"/>
      <c r="AB110" s="396"/>
      <c r="AC110" s="407">
        <v>45.13</v>
      </c>
      <c r="AD110" s="272">
        <v>1015.4699999999999</v>
      </c>
      <c r="AE110" s="396"/>
      <c r="AF110" s="397"/>
      <c r="AG110" s="396"/>
      <c r="AH110" s="396">
        <v>0</v>
      </c>
      <c r="AI110" s="398" t="s">
        <v>192</v>
      </c>
      <c r="AJ110" s="398" t="s">
        <v>192</v>
      </c>
      <c r="AK110" s="396"/>
      <c r="AL110" s="399"/>
      <c r="AM110" s="399"/>
      <c r="AN110" s="394"/>
      <c r="AO110" s="394">
        <v>0</v>
      </c>
      <c r="AP110" s="272">
        <v>1015.4699999999999</v>
      </c>
      <c r="AQ110" s="399">
        <v>0</v>
      </c>
      <c r="AR110" s="272">
        <v>1015.4699999999999</v>
      </c>
      <c r="AS110" s="399">
        <v>101.547</v>
      </c>
      <c r="AT110" s="399">
        <v>10.23</v>
      </c>
      <c r="AU110" s="399" t="s">
        <v>192</v>
      </c>
      <c r="AV110" s="272" t="e">
        <v>#VALUE!</v>
      </c>
      <c r="AW110" s="408"/>
      <c r="AX110" s="408"/>
      <c r="AY110" s="410">
        <v>-1015.4699999999999</v>
      </c>
      <c r="AZ110" s="394"/>
      <c r="BA110" s="394"/>
      <c r="BB110" s="349">
        <f>+FISCAL!L108*4.9%</f>
        <v>0</v>
      </c>
      <c r="BC110" s="350">
        <f>+FISCAL!L108*1%</f>
        <v>0</v>
      </c>
      <c r="BD110" s="348" t="b">
        <f t="shared" si="61"/>
        <v>1</v>
      </c>
      <c r="BE110" s="400" t="s">
        <v>394</v>
      </c>
      <c r="BF110" s="401" t="s">
        <v>395</v>
      </c>
      <c r="BG110" s="402">
        <v>534.29999999999995</v>
      </c>
      <c r="BH110" s="402">
        <v>89.05</v>
      </c>
      <c r="BI110" s="402">
        <v>1060.5999999999999</v>
      </c>
      <c r="BJ110" s="381">
        <f t="shared" si="62"/>
        <v>1683.9499999999998</v>
      </c>
      <c r="BK110" s="402">
        <v>0</v>
      </c>
      <c r="BL110" s="402">
        <v>84.55</v>
      </c>
      <c r="BM110" s="402">
        <v>40.57</v>
      </c>
      <c r="BN110" s="402">
        <f t="shared" ref="BN110:BN111" si="84">+BJ110*4.9%</f>
        <v>82.513549999999995</v>
      </c>
      <c r="BO110" s="402">
        <f t="shared" ref="BO110:BO111" si="85">+BJ110*1%</f>
        <v>16.839499999999997</v>
      </c>
      <c r="BP110" s="402">
        <v>0</v>
      </c>
      <c r="BQ110" s="402">
        <v>0</v>
      </c>
      <c r="BR110" s="402">
        <v>45.13</v>
      </c>
      <c r="BS110" s="402">
        <v>0.1</v>
      </c>
      <c r="BT110" s="402">
        <v>0</v>
      </c>
      <c r="BU110" s="402">
        <v>0</v>
      </c>
      <c r="BV110" s="402">
        <v>0</v>
      </c>
      <c r="BW110" s="402">
        <v>0</v>
      </c>
      <c r="BX110" s="381">
        <f t="shared" si="74"/>
        <v>269.70305000000002</v>
      </c>
      <c r="BY110" s="381">
        <f t="shared" si="75"/>
        <v>1414.2469499999997</v>
      </c>
      <c r="CA110" s="348" t="b">
        <f t="shared" si="65"/>
        <v>1</v>
      </c>
      <c r="CB110" s="401" t="s">
        <v>395</v>
      </c>
      <c r="CC110" s="404" t="s">
        <v>807</v>
      </c>
      <c r="CD110" s="405" t="s">
        <v>808</v>
      </c>
      <c r="CE110" s="405" t="s">
        <v>809</v>
      </c>
      <c r="CF110" s="405" t="s">
        <v>570</v>
      </c>
      <c r="CG110" s="394"/>
      <c r="CH110" s="350">
        <v>2837433751</v>
      </c>
      <c r="CJ110" s="400" t="s">
        <v>394</v>
      </c>
      <c r="CK110" s="348">
        <v>82.513549999999995</v>
      </c>
      <c r="CL110" s="348">
        <v>16.839499999999997</v>
      </c>
    </row>
    <row r="111" spans="1:90" s="348" customFormat="1" ht="15.75">
      <c r="A111" s="234" t="s">
        <v>396</v>
      </c>
      <c r="B111" s="346" t="s">
        <v>397</v>
      </c>
      <c r="C111" s="393">
        <f>+FISCAL!F111</f>
        <v>3395.16</v>
      </c>
      <c r="D111" s="235">
        <v>0</v>
      </c>
      <c r="E111" s="235"/>
      <c r="F111" s="347"/>
      <c r="G111" s="236">
        <f t="shared" si="66"/>
        <v>3395.16</v>
      </c>
      <c r="H111" s="236">
        <f t="shared" si="53"/>
        <v>-45.13</v>
      </c>
      <c r="I111" s="236">
        <f t="shared" si="67"/>
        <v>67.903199999999998</v>
      </c>
      <c r="J111" s="236">
        <f t="shared" si="54"/>
        <v>254.63699999999997</v>
      </c>
      <c r="K111" s="197">
        <f>+FISCAL!M111</f>
        <v>166.36</v>
      </c>
      <c r="L111" s="236">
        <f t="shared" si="68"/>
        <v>3838.9302000000002</v>
      </c>
      <c r="M111" s="236">
        <f t="shared" si="55"/>
        <v>614.22883200000001</v>
      </c>
      <c r="N111" s="236">
        <f t="shared" si="69"/>
        <v>4453.1590320000005</v>
      </c>
      <c r="O111" s="347"/>
      <c r="P111" s="236">
        <f t="shared" si="70"/>
        <v>0</v>
      </c>
      <c r="Q111" s="236">
        <f t="shared" si="58"/>
        <v>0</v>
      </c>
      <c r="R111" s="236">
        <f t="shared" si="71"/>
        <v>0</v>
      </c>
      <c r="S111" s="348" t="b">
        <f t="shared" si="60"/>
        <v>1</v>
      </c>
      <c r="T111" s="394" t="s">
        <v>47</v>
      </c>
      <c r="U111" s="394" t="s">
        <v>397</v>
      </c>
      <c r="V111" s="394"/>
      <c r="W111" s="394" t="s">
        <v>80</v>
      </c>
      <c r="X111" s="394" t="s">
        <v>184</v>
      </c>
      <c r="Y111" s="406">
        <v>41291</v>
      </c>
      <c r="Z111" s="396">
        <v>2771.8089999999997</v>
      </c>
      <c r="AA111" s="396"/>
      <c r="AB111" s="396"/>
      <c r="AC111" s="407">
        <v>45.13</v>
      </c>
      <c r="AD111" s="272">
        <v>2726.6789999999996</v>
      </c>
      <c r="AE111" s="396"/>
      <c r="AF111" s="397"/>
      <c r="AG111" s="396"/>
      <c r="AH111" s="396">
        <v>200</v>
      </c>
      <c r="AI111" s="398" t="s">
        <v>192</v>
      </c>
      <c r="AJ111" s="398" t="s">
        <v>192</v>
      </c>
      <c r="AK111" s="396"/>
      <c r="AL111" s="399"/>
      <c r="AM111" s="399"/>
      <c r="AN111" s="394"/>
      <c r="AO111" s="394">
        <v>0</v>
      </c>
      <c r="AP111" s="272">
        <v>2526.6789999999996</v>
      </c>
      <c r="AQ111" s="399">
        <v>272.66789999999997</v>
      </c>
      <c r="AR111" s="272">
        <v>2254.0110999999997</v>
      </c>
      <c r="AS111" s="399">
        <v>0</v>
      </c>
      <c r="AT111" s="399">
        <v>10.23</v>
      </c>
      <c r="AU111" s="399" t="s">
        <v>192</v>
      </c>
      <c r="AV111" s="272" t="e">
        <v>#VALUE!</v>
      </c>
      <c r="AW111" s="408"/>
      <c r="AX111" s="408"/>
      <c r="AY111" s="410">
        <v>-2254.0110999999997</v>
      </c>
      <c r="AZ111" s="394"/>
      <c r="BA111" s="411"/>
      <c r="BB111" s="349">
        <f>+FISCAL!L109*4.9%</f>
        <v>0</v>
      </c>
      <c r="BC111" s="350">
        <f>+FISCAL!L109*1%</f>
        <v>0</v>
      </c>
      <c r="BD111" s="348" t="b">
        <f t="shared" si="61"/>
        <v>1</v>
      </c>
      <c r="BE111" s="400" t="s">
        <v>396</v>
      </c>
      <c r="BF111" s="401" t="s">
        <v>397</v>
      </c>
      <c r="BG111" s="402">
        <v>534.29999999999995</v>
      </c>
      <c r="BH111" s="402">
        <v>89.05</v>
      </c>
      <c r="BI111" s="402">
        <v>2771.81</v>
      </c>
      <c r="BJ111" s="381">
        <f t="shared" si="62"/>
        <v>3395.16</v>
      </c>
      <c r="BK111" s="402">
        <v>0</v>
      </c>
      <c r="BL111" s="402">
        <v>469.82</v>
      </c>
      <c r="BM111" s="402">
        <v>79.540000000000006</v>
      </c>
      <c r="BN111" s="402">
        <f t="shared" si="84"/>
        <v>166.36284000000001</v>
      </c>
      <c r="BO111" s="402">
        <f t="shared" si="85"/>
        <v>33.951599999999999</v>
      </c>
      <c r="BP111" s="402">
        <v>0</v>
      </c>
      <c r="BQ111" s="402">
        <v>0</v>
      </c>
      <c r="BR111" s="402">
        <v>45.13</v>
      </c>
      <c r="BS111" s="402">
        <v>7.0000000000000007E-2</v>
      </c>
      <c r="BT111" s="402">
        <v>0</v>
      </c>
      <c r="BU111" s="402">
        <v>0</v>
      </c>
      <c r="BV111" s="402">
        <v>200</v>
      </c>
      <c r="BW111" s="402">
        <v>0</v>
      </c>
      <c r="BX111" s="381">
        <f t="shared" si="74"/>
        <v>994.87444000000005</v>
      </c>
      <c r="BY111" s="381">
        <f t="shared" si="75"/>
        <v>2400.2855599999998</v>
      </c>
      <c r="CA111" s="348" t="b">
        <f t="shared" si="65"/>
        <v>1</v>
      </c>
      <c r="CB111" s="401" t="s">
        <v>397</v>
      </c>
      <c r="CC111" s="404" t="s">
        <v>810</v>
      </c>
      <c r="CD111" s="405" t="s">
        <v>811</v>
      </c>
      <c r="CE111" s="405" t="s">
        <v>812</v>
      </c>
      <c r="CF111" s="405" t="s">
        <v>570</v>
      </c>
      <c r="CG111" s="394"/>
      <c r="CH111" s="350">
        <v>2765753341</v>
      </c>
      <c r="CJ111" s="400" t="s">
        <v>396</v>
      </c>
      <c r="CK111" s="348">
        <v>166.36284000000001</v>
      </c>
      <c r="CL111" s="348">
        <v>33.951599999999999</v>
      </c>
    </row>
    <row r="112" spans="1:90" s="65" customFormat="1" ht="15.75">
      <c r="A112" s="181" t="s">
        <v>398</v>
      </c>
      <c r="B112" s="206" t="s">
        <v>399</v>
      </c>
      <c r="C112" s="393">
        <f>+FISCAL!F112</f>
        <v>3191.2799999999997</v>
      </c>
      <c r="D112" s="196">
        <v>0</v>
      </c>
      <c r="E112" s="196"/>
      <c r="F112" s="164"/>
      <c r="G112" s="236">
        <f t="shared" si="66"/>
        <v>3191.2799999999997</v>
      </c>
      <c r="H112" s="197">
        <f t="shared" si="53"/>
        <v>-45.13</v>
      </c>
      <c r="I112" s="236">
        <f t="shared" si="67"/>
        <v>63.825599999999994</v>
      </c>
      <c r="J112" s="197">
        <f t="shared" si="54"/>
        <v>239.34599999999998</v>
      </c>
      <c r="K112" s="197">
        <f>+FISCAL!M112</f>
        <v>0</v>
      </c>
      <c r="L112" s="236">
        <f t="shared" si="68"/>
        <v>3449.3215999999998</v>
      </c>
      <c r="M112" s="197">
        <f t="shared" si="55"/>
        <v>551.89145599999995</v>
      </c>
      <c r="N112" s="197">
        <f t="shared" si="69"/>
        <v>4001.2130559999996</v>
      </c>
      <c r="O112" s="164"/>
      <c r="P112" s="197">
        <f t="shared" si="70"/>
        <v>0</v>
      </c>
      <c r="Q112" s="197">
        <f t="shared" si="58"/>
        <v>0</v>
      </c>
      <c r="R112" s="197">
        <f t="shared" si="71"/>
        <v>0</v>
      </c>
      <c r="S112" s="65" t="b">
        <f t="shared" si="60"/>
        <v>1</v>
      </c>
      <c r="T112" s="275" t="s">
        <v>45</v>
      </c>
      <c r="U112" s="275" t="s">
        <v>399</v>
      </c>
      <c r="V112" s="275"/>
      <c r="W112" s="275" t="s">
        <v>54</v>
      </c>
      <c r="X112" s="275" t="s">
        <v>95</v>
      </c>
      <c r="Y112" s="305">
        <v>41666</v>
      </c>
      <c r="Z112" s="277">
        <v>2452.08</v>
      </c>
      <c r="AA112" s="277"/>
      <c r="AB112" s="277"/>
      <c r="AC112" s="299">
        <v>45.13</v>
      </c>
      <c r="AD112" s="300">
        <v>2406.9499999999998</v>
      </c>
      <c r="AE112" s="277"/>
      <c r="AF112" s="317"/>
      <c r="AG112" s="277"/>
      <c r="AH112" s="277">
        <v>150</v>
      </c>
      <c r="AI112" s="318"/>
      <c r="AJ112" s="318"/>
      <c r="AK112" s="277"/>
      <c r="AL112" s="273"/>
      <c r="AM112" s="273"/>
      <c r="AN112" s="275"/>
      <c r="AO112" s="275">
        <v>0</v>
      </c>
      <c r="AP112" s="300">
        <v>2256.9499999999998</v>
      </c>
      <c r="AQ112" s="273">
        <v>240.69499999999999</v>
      </c>
      <c r="AR112" s="300">
        <v>2016.2549999999999</v>
      </c>
      <c r="AS112" s="273">
        <v>0</v>
      </c>
      <c r="AT112" s="273">
        <v>10.23</v>
      </c>
      <c r="AU112" s="273">
        <v>0</v>
      </c>
      <c r="AV112" s="300">
        <v>2417.1799999999998</v>
      </c>
      <c r="AW112" s="306"/>
      <c r="AX112" s="307"/>
      <c r="AY112" s="301">
        <v>-2016.2549999999999</v>
      </c>
      <c r="AZ112" s="275"/>
      <c r="BA112" s="275"/>
      <c r="BB112" s="232"/>
      <c r="BC112" s="212"/>
      <c r="BD112" s="65" t="b">
        <f t="shared" si="61"/>
        <v>1</v>
      </c>
      <c r="BE112" s="374" t="s">
        <v>398</v>
      </c>
      <c r="BF112" s="373" t="s">
        <v>399</v>
      </c>
      <c r="BG112" s="381">
        <v>633.6</v>
      </c>
      <c r="BH112" s="381">
        <v>105.6</v>
      </c>
      <c r="BI112" s="381">
        <v>2452.08</v>
      </c>
      <c r="BJ112" s="381">
        <f t="shared" si="62"/>
        <v>3191.2799999999997</v>
      </c>
      <c r="BK112" s="381">
        <v>0</v>
      </c>
      <c r="BL112" s="381">
        <v>426.27</v>
      </c>
      <c r="BM112" s="381">
        <v>75.290000000000006</v>
      </c>
      <c r="BN112" s="381"/>
      <c r="BO112" s="381"/>
      <c r="BP112" s="381">
        <v>0</v>
      </c>
      <c r="BQ112" s="381">
        <v>0</v>
      </c>
      <c r="BR112" s="381">
        <v>45.13</v>
      </c>
      <c r="BS112" s="381">
        <v>0.19</v>
      </c>
      <c r="BT112" s="381">
        <v>0</v>
      </c>
      <c r="BU112" s="381">
        <v>0</v>
      </c>
      <c r="BV112" s="381">
        <v>150</v>
      </c>
      <c r="BW112" s="381">
        <v>0</v>
      </c>
      <c r="BX112" s="381">
        <f t="shared" si="74"/>
        <v>696.88000000000011</v>
      </c>
      <c r="BY112" s="381">
        <f t="shared" si="75"/>
        <v>2494.3999999999996</v>
      </c>
      <c r="BZ112"/>
      <c r="CA112" s="65" t="b">
        <f t="shared" si="65"/>
        <v>1</v>
      </c>
      <c r="CB112" s="373" t="s">
        <v>399</v>
      </c>
      <c r="CC112" s="390" t="s">
        <v>813</v>
      </c>
      <c r="CD112" s="391" t="s">
        <v>814</v>
      </c>
      <c r="CE112" s="391" t="s">
        <v>815</v>
      </c>
      <c r="CF112" s="391" t="s">
        <v>570</v>
      </c>
      <c r="CG112" s="275"/>
      <c r="CH112" s="195">
        <v>2996093906</v>
      </c>
      <c r="CJ112" s="374" t="s">
        <v>398</v>
      </c>
    </row>
    <row r="113" spans="1:90" s="348" customFormat="1" ht="15.75">
      <c r="A113" s="234" t="s">
        <v>402</v>
      </c>
      <c r="B113" s="346" t="s">
        <v>513</v>
      </c>
      <c r="C113" s="393">
        <f>+FISCAL!F113</f>
        <v>3239.25</v>
      </c>
      <c r="D113" s="235">
        <v>0</v>
      </c>
      <c r="E113" s="235"/>
      <c r="F113" s="347"/>
      <c r="G113" s="236">
        <f t="shared" si="66"/>
        <v>3239.25</v>
      </c>
      <c r="H113" s="236">
        <f t="shared" si="53"/>
        <v>-45.13</v>
      </c>
      <c r="I113" s="236">
        <f t="shared" si="67"/>
        <v>64.784999999999997</v>
      </c>
      <c r="J113" s="236">
        <f t="shared" si="54"/>
        <v>242.94374999999999</v>
      </c>
      <c r="K113" s="197">
        <f>+FISCAL!M113</f>
        <v>158.72</v>
      </c>
      <c r="L113" s="236">
        <f t="shared" si="68"/>
        <v>3660.5687499999995</v>
      </c>
      <c r="M113" s="236">
        <f t="shared" si="55"/>
        <v>585.69099999999992</v>
      </c>
      <c r="N113" s="236">
        <f t="shared" si="69"/>
        <v>4246.2597499999993</v>
      </c>
      <c r="O113" s="347"/>
      <c r="P113" s="236">
        <f t="shared" si="70"/>
        <v>0</v>
      </c>
      <c r="Q113" s="236">
        <f t="shared" si="58"/>
        <v>0</v>
      </c>
      <c r="R113" s="236">
        <f t="shared" si="71"/>
        <v>0</v>
      </c>
      <c r="S113" s="348" t="b">
        <f t="shared" si="60"/>
        <v>1</v>
      </c>
      <c r="T113" s="394" t="s">
        <v>47</v>
      </c>
      <c r="U113" s="394" t="s">
        <v>513</v>
      </c>
      <c r="V113" s="394"/>
      <c r="W113" s="394" t="s">
        <v>81</v>
      </c>
      <c r="X113" s="394" t="s">
        <v>183</v>
      </c>
      <c r="Y113" s="406">
        <v>29733</v>
      </c>
      <c r="Z113" s="396">
        <v>2615.9</v>
      </c>
      <c r="AA113" s="396"/>
      <c r="AB113" s="396"/>
      <c r="AC113" s="407">
        <v>45.13</v>
      </c>
      <c r="AD113" s="272">
        <v>2570.77</v>
      </c>
      <c r="AE113" s="396"/>
      <c r="AF113" s="397"/>
      <c r="AG113" s="396"/>
      <c r="AH113" s="396">
        <v>50</v>
      </c>
      <c r="AI113" s="398" t="s">
        <v>192</v>
      </c>
      <c r="AJ113" s="398" t="s">
        <v>192</v>
      </c>
      <c r="AK113" s="396"/>
      <c r="AL113" s="399"/>
      <c r="AM113" s="399"/>
      <c r="AN113" s="394"/>
      <c r="AO113" s="394">
        <v>0</v>
      </c>
      <c r="AP113" s="272">
        <v>2520.77</v>
      </c>
      <c r="AQ113" s="399">
        <v>257.077</v>
      </c>
      <c r="AR113" s="272">
        <v>2263.6930000000002</v>
      </c>
      <c r="AS113" s="399">
        <v>0</v>
      </c>
      <c r="AT113" s="399">
        <v>10.23</v>
      </c>
      <c r="AU113" s="399" t="s">
        <v>192</v>
      </c>
      <c r="AV113" s="272" t="e">
        <v>#VALUE!</v>
      </c>
      <c r="AW113" s="408"/>
      <c r="AX113" s="409"/>
      <c r="AY113" s="410">
        <v>-2263.6930000000002</v>
      </c>
      <c r="AZ113" s="394"/>
      <c r="BA113" s="411"/>
      <c r="BB113" s="349">
        <f>+FISCAL!L111*4.9%</f>
        <v>0</v>
      </c>
      <c r="BC113" s="350">
        <f>+FISCAL!L111*1%</f>
        <v>0</v>
      </c>
      <c r="BD113" s="348" t="b">
        <f t="shared" si="61"/>
        <v>1</v>
      </c>
      <c r="BE113" s="400" t="s">
        <v>402</v>
      </c>
      <c r="BF113" s="401" t="s">
        <v>513</v>
      </c>
      <c r="BG113" s="402">
        <v>534.29999999999995</v>
      </c>
      <c r="BH113" s="402">
        <v>89.05</v>
      </c>
      <c r="BI113" s="402">
        <v>2615.9</v>
      </c>
      <c r="BJ113" s="381">
        <f t="shared" si="62"/>
        <v>3239.25</v>
      </c>
      <c r="BK113" s="402">
        <v>0</v>
      </c>
      <c r="BL113" s="402">
        <v>436.51</v>
      </c>
      <c r="BM113" s="402">
        <v>63.57</v>
      </c>
      <c r="BN113" s="402">
        <f>+BJ113*4.9%</f>
        <v>158.72325000000001</v>
      </c>
      <c r="BO113" s="402">
        <f>+BJ113*1%</f>
        <v>32.392499999999998</v>
      </c>
      <c r="BP113" s="402">
        <v>0</v>
      </c>
      <c r="BQ113" s="402">
        <v>0</v>
      </c>
      <c r="BR113" s="402">
        <v>45.13</v>
      </c>
      <c r="BS113" s="403">
        <v>-0.16</v>
      </c>
      <c r="BT113" s="402">
        <v>0</v>
      </c>
      <c r="BU113" s="402">
        <v>0</v>
      </c>
      <c r="BV113" s="402">
        <v>50</v>
      </c>
      <c r="BW113" s="402">
        <v>0</v>
      </c>
      <c r="BX113" s="381">
        <f t="shared" si="74"/>
        <v>786.16575</v>
      </c>
      <c r="BY113" s="381">
        <f t="shared" si="75"/>
        <v>2453.0842499999999</v>
      </c>
      <c r="CA113" s="348" t="b">
        <f t="shared" si="65"/>
        <v>1</v>
      </c>
      <c r="CB113" s="401" t="s">
        <v>513</v>
      </c>
      <c r="CC113" s="404" t="e">
        <v>#N/A</v>
      </c>
      <c r="CD113" s="405" t="e">
        <v>#N/A</v>
      </c>
      <c r="CE113" s="405" t="e">
        <v>#N/A</v>
      </c>
      <c r="CF113" s="405" t="e">
        <v>#N/A</v>
      </c>
      <c r="CG113" s="394"/>
      <c r="CH113" s="350" t="e">
        <v>#N/A</v>
      </c>
      <c r="CJ113" s="400" t="s">
        <v>402</v>
      </c>
      <c r="CK113" s="348">
        <v>158.72325000000001</v>
      </c>
      <c r="CL113" s="348">
        <v>32.392499999999998</v>
      </c>
    </row>
    <row r="114" spans="1:90" s="488" customFormat="1" ht="15.75">
      <c r="A114" s="504" t="s">
        <v>489</v>
      </c>
      <c r="B114" s="505" t="s">
        <v>535</v>
      </c>
      <c r="C114" s="393">
        <f>+FISCAL!F114</f>
        <v>0</v>
      </c>
      <c r="D114" s="485">
        <v>0</v>
      </c>
      <c r="E114" s="485"/>
      <c r="F114" s="486"/>
      <c r="G114" s="236">
        <f t="shared" si="66"/>
        <v>0</v>
      </c>
      <c r="H114" s="487">
        <v>0</v>
      </c>
      <c r="I114" s="236">
        <f t="shared" si="67"/>
        <v>0</v>
      </c>
      <c r="J114" s="487">
        <f t="shared" si="54"/>
        <v>0</v>
      </c>
      <c r="K114" s="197">
        <f>+FISCAL!M114</f>
        <v>0</v>
      </c>
      <c r="L114" s="236">
        <f t="shared" si="68"/>
        <v>0</v>
      </c>
      <c r="M114" s="487">
        <f t="shared" si="55"/>
        <v>0</v>
      </c>
      <c r="N114" s="487">
        <f t="shared" si="69"/>
        <v>0</v>
      </c>
      <c r="O114" s="486"/>
      <c r="P114" s="487">
        <f t="shared" si="70"/>
        <v>0</v>
      </c>
      <c r="Q114" s="487">
        <f t="shared" si="58"/>
        <v>0</v>
      </c>
      <c r="R114" s="487">
        <f t="shared" si="71"/>
        <v>0</v>
      </c>
      <c r="S114" s="488" t="b">
        <f t="shared" si="60"/>
        <v>1</v>
      </c>
      <c r="T114" s="491" t="s">
        <v>47</v>
      </c>
      <c r="U114" s="491" t="s">
        <v>535</v>
      </c>
      <c r="V114" s="491"/>
      <c r="W114" s="491"/>
      <c r="X114" s="491" t="s">
        <v>180</v>
      </c>
      <c r="Y114" s="506">
        <v>42662</v>
      </c>
      <c r="Z114" s="479">
        <v>416.22300000000001</v>
      </c>
      <c r="AA114" s="479"/>
      <c r="AB114" s="479"/>
      <c r="AC114" s="479">
        <v>45.13</v>
      </c>
      <c r="AD114" s="479">
        <v>371.09300000000002</v>
      </c>
      <c r="AE114" s="479"/>
      <c r="AF114" s="503">
        <v>1</v>
      </c>
      <c r="AG114" s="479"/>
      <c r="AH114" s="479"/>
      <c r="AI114" s="481"/>
      <c r="AJ114" s="481"/>
      <c r="AK114" s="479"/>
      <c r="AL114" s="481"/>
      <c r="AM114" s="481"/>
      <c r="AN114" s="491"/>
      <c r="AO114" s="491"/>
      <c r="AP114" s="479">
        <v>370.09300000000002</v>
      </c>
      <c r="AQ114" s="481">
        <v>0</v>
      </c>
      <c r="AR114" s="479">
        <v>370.09300000000002</v>
      </c>
      <c r="AS114" s="481"/>
      <c r="AT114" s="481"/>
      <c r="AU114" s="481"/>
      <c r="AV114" s="479"/>
      <c r="AW114" s="492"/>
      <c r="AX114" s="507"/>
      <c r="AY114" s="493"/>
      <c r="AZ114" s="491">
        <v>1121368761</v>
      </c>
      <c r="BA114" s="491" t="s">
        <v>852</v>
      </c>
      <c r="BB114" s="494"/>
      <c r="BC114" s="495"/>
      <c r="BD114" s="488" t="b">
        <f t="shared" si="61"/>
        <v>1</v>
      </c>
      <c r="BE114" s="496" t="s">
        <v>489</v>
      </c>
      <c r="BF114" s="497" t="s">
        <v>490</v>
      </c>
      <c r="BG114" s="508">
        <v>397.7</v>
      </c>
      <c r="BH114" s="508">
        <v>66.28</v>
      </c>
      <c r="BI114" s="498">
        <v>416.22</v>
      </c>
      <c r="BJ114" s="498">
        <f t="shared" si="62"/>
        <v>880.2</v>
      </c>
      <c r="BK114" s="498">
        <v>-30.76</v>
      </c>
      <c r="BL114" s="498">
        <v>0</v>
      </c>
      <c r="BM114" s="498">
        <v>29.4</v>
      </c>
      <c r="BN114" s="498"/>
      <c r="BO114" s="498"/>
      <c r="BP114" s="498">
        <v>0</v>
      </c>
      <c r="BQ114" s="498">
        <v>0</v>
      </c>
      <c r="BR114" s="498">
        <v>45.13</v>
      </c>
      <c r="BS114" s="498">
        <v>-0.03</v>
      </c>
      <c r="BT114" s="498">
        <v>0</v>
      </c>
      <c r="BU114" s="498">
        <v>0</v>
      </c>
      <c r="BV114" s="498">
        <v>0</v>
      </c>
      <c r="BW114" s="498">
        <v>0</v>
      </c>
      <c r="BX114" s="498">
        <f t="shared" si="74"/>
        <v>43.739999999999995</v>
      </c>
      <c r="BY114" s="498">
        <f t="shared" si="75"/>
        <v>836.46</v>
      </c>
      <c r="BZ114" s="499"/>
      <c r="CA114" s="488" t="b">
        <f t="shared" si="65"/>
        <v>1</v>
      </c>
      <c r="CB114" s="497" t="s">
        <v>490</v>
      </c>
      <c r="CC114" s="500" t="s">
        <v>816</v>
      </c>
      <c r="CD114" s="501" t="s">
        <v>817</v>
      </c>
      <c r="CE114" s="501">
        <v>1121368761</v>
      </c>
      <c r="CF114" s="501" t="s">
        <v>570</v>
      </c>
      <c r="CG114" s="491">
        <v>1121368761</v>
      </c>
      <c r="CH114" s="502">
        <v>0</v>
      </c>
      <c r="CJ114" s="496" t="s">
        <v>489</v>
      </c>
    </row>
    <row r="115" spans="1:90" s="65" customFormat="1" ht="15.75">
      <c r="A115" s="181" t="s">
        <v>404</v>
      </c>
      <c r="B115" s="206" t="s">
        <v>405</v>
      </c>
      <c r="C115" s="393">
        <f>+FISCAL!F115</f>
        <v>796.9</v>
      </c>
      <c r="D115" s="196">
        <v>0</v>
      </c>
      <c r="E115" s="196"/>
      <c r="F115" s="164"/>
      <c r="G115" s="236">
        <f t="shared" si="66"/>
        <v>796.9</v>
      </c>
      <c r="H115" s="197">
        <f t="shared" si="53"/>
        <v>-45.13</v>
      </c>
      <c r="I115" s="236">
        <f t="shared" si="67"/>
        <v>15.938000000000001</v>
      </c>
      <c r="J115" s="197">
        <f t="shared" si="54"/>
        <v>59.767499999999998</v>
      </c>
      <c r="K115" s="197">
        <f>+FISCAL!M115</f>
        <v>0</v>
      </c>
      <c r="L115" s="236">
        <f t="shared" si="68"/>
        <v>827.47550000000001</v>
      </c>
      <c r="M115" s="197">
        <f t="shared" si="55"/>
        <v>132.39608000000001</v>
      </c>
      <c r="N115" s="197">
        <f t="shared" si="69"/>
        <v>959.87157999999999</v>
      </c>
      <c r="O115" s="164"/>
      <c r="P115" s="197">
        <f t="shared" si="70"/>
        <v>0</v>
      </c>
      <c r="Q115" s="197">
        <f t="shared" si="58"/>
        <v>0</v>
      </c>
      <c r="R115" s="197">
        <f t="shared" si="71"/>
        <v>0</v>
      </c>
      <c r="S115" s="65" t="b">
        <f t="shared" si="60"/>
        <v>1</v>
      </c>
      <c r="T115" s="275" t="s">
        <v>45</v>
      </c>
      <c r="U115" s="275" t="s">
        <v>405</v>
      </c>
      <c r="V115" s="275"/>
      <c r="W115" s="275"/>
      <c r="X115" s="275" t="s">
        <v>533</v>
      </c>
      <c r="Y115" s="305">
        <v>42604</v>
      </c>
      <c r="Z115" s="277">
        <v>240.11500000000001</v>
      </c>
      <c r="AA115" s="277"/>
      <c r="AB115" s="277"/>
      <c r="AC115" s="299">
        <v>45.13</v>
      </c>
      <c r="AD115" s="300">
        <v>194.98500000000001</v>
      </c>
      <c r="AE115" s="277"/>
      <c r="AF115" s="317"/>
      <c r="AG115" s="277"/>
      <c r="AH115" s="277"/>
      <c r="AI115" s="318"/>
      <c r="AJ115" s="318"/>
      <c r="AK115" s="277"/>
      <c r="AL115" s="273"/>
      <c r="AM115" s="273"/>
      <c r="AN115" s="275"/>
      <c r="AO115" s="275"/>
      <c r="AP115" s="300">
        <v>194.98500000000001</v>
      </c>
      <c r="AQ115" s="273">
        <v>0</v>
      </c>
      <c r="AR115" s="300">
        <v>194.98500000000001</v>
      </c>
      <c r="AS115" s="273"/>
      <c r="AT115" s="273"/>
      <c r="AU115" s="273"/>
      <c r="AV115" s="300"/>
      <c r="AW115" s="306"/>
      <c r="AX115" s="313"/>
      <c r="AY115" s="301"/>
      <c r="AZ115" s="275">
        <v>1258728771</v>
      </c>
      <c r="BA115" s="275"/>
      <c r="BB115" s="232"/>
      <c r="BC115" s="212"/>
      <c r="BD115" s="65" t="b">
        <f t="shared" si="61"/>
        <v>1</v>
      </c>
      <c r="BE115" s="374" t="s">
        <v>404</v>
      </c>
      <c r="BF115" s="373" t="s">
        <v>405</v>
      </c>
      <c r="BG115" s="381">
        <v>477.24</v>
      </c>
      <c r="BH115" s="381">
        <v>79.540000000000006</v>
      </c>
      <c r="BI115" s="381">
        <v>240.12</v>
      </c>
      <c r="BJ115" s="381">
        <f t="shared" si="62"/>
        <v>796.9</v>
      </c>
      <c r="BK115" s="382">
        <v>-47.75</v>
      </c>
      <c r="BL115" s="381">
        <v>0</v>
      </c>
      <c r="BM115" s="381">
        <v>21.17</v>
      </c>
      <c r="BN115" s="381"/>
      <c r="BO115" s="381"/>
      <c r="BP115" s="381">
        <v>0</v>
      </c>
      <c r="BQ115" s="381">
        <v>0</v>
      </c>
      <c r="BR115" s="381">
        <v>45.13</v>
      </c>
      <c r="BS115" s="382">
        <v>-0.05</v>
      </c>
      <c r="BT115" s="381">
        <v>0</v>
      </c>
      <c r="BU115" s="381">
        <v>0</v>
      </c>
      <c r="BV115" s="381">
        <v>0</v>
      </c>
      <c r="BW115" s="381">
        <v>0</v>
      </c>
      <c r="BX115" s="381">
        <f t="shared" si="74"/>
        <v>18.500000000000004</v>
      </c>
      <c r="BY115" s="381">
        <f t="shared" si="75"/>
        <v>778.4</v>
      </c>
      <c r="BZ115"/>
      <c r="CA115" s="65" t="b">
        <f t="shared" si="65"/>
        <v>1</v>
      </c>
      <c r="CB115" s="373" t="s">
        <v>405</v>
      </c>
      <c r="CC115" s="390" t="s">
        <v>818</v>
      </c>
      <c r="CD115" s="391" t="s">
        <v>819</v>
      </c>
      <c r="CE115" s="391" t="s">
        <v>820</v>
      </c>
      <c r="CF115" s="391" t="s">
        <v>570</v>
      </c>
      <c r="CG115" s="275">
        <v>1258728771</v>
      </c>
      <c r="CH115" s="195">
        <v>0</v>
      </c>
      <c r="CJ115" s="374" t="s">
        <v>404</v>
      </c>
    </row>
    <row r="116" spans="1:90" s="65" customFormat="1" ht="15.75">
      <c r="A116" s="181" t="s">
        <v>406</v>
      </c>
      <c r="B116" s="206" t="s">
        <v>407</v>
      </c>
      <c r="C116" s="393">
        <f>+FISCAL!F116</f>
        <v>2439.56</v>
      </c>
      <c r="D116" s="196">
        <v>0</v>
      </c>
      <c r="E116" s="196"/>
      <c r="F116" s="164"/>
      <c r="G116" s="236">
        <f t="shared" si="66"/>
        <v>2439.56</v>
      </c>
      <c r="H116" s="197">
        <f t="shared" si="53"/>
        <v>-45.13</v>
      </c>
      <c r="I116" s="236">
        <f t="shared" si="67"/>
        <v>48.791200000000003</v>
      </c>
      <c r="J116" s="197">
        <f t="shared" si="54"/>
        <v>182.96699999999998</v>
      </c>
      <c r="K116" s="197">
        <f>+FISCAL!M116</f>
        <v>0</v>
      </c>
      <c r="L116" s="236">
        <f t="shared" si="68"/>
        <v>2626.1882000000001</v>
      </c>
      <c r="M116" s="197">
        <f t="shared" si="55"/>
        <v>420.190112</v>
      </c>
      <c r="N116" s="197">
        <f t="shared" si="69"/>
        <v>3046.3783119999998</v>
      </c>
      <c r="O116" s="164"/>
      <c r="P116" s="197">
        <f t="shared" si="70"/>
        <v>0</v>
      </c>
      <c r="Q116" s="197">
        <f t="shared" si="58"/>
        <v>0</v>
      </c>
      <c r="R116" s="197">
        <f t="shared" si="71"/>
        <v>0</v>
      </c>
      <c r="S116" s="65" t="b">
        <f t="shared" si="60"/>
        <v>1</v>
      </c>
      <c r="T116" s="275" t="s">
        <v>45</v>
      </c>
      <c r="U116" s="275" t="s">
        <v>407</v>
      </c>
      <c r="V116" s="275"/>
      <c r="W116" s="275" t="s">
        <v>57</v>
      </c>
      <c r="X116" s="275" t="s">
        <v>95</v>
      </c>
      <c r="Y116" s="305">
        <v>42361</v>
      </c>
      <c r="Z116" s="277">
        <v>1823.5620000000001</v>
      </c>
      <c r="AA116" s="277"/>
      <c r="AB116" s="277"/>
      <c r="AC116" s="299">
        <v>45.13</v>
      </c>
      <c r="AD116" s="300">
        <v>1778.432</v>
      </c>
      <c r="AE116" s="277">
        <v>150</v>
      </c>
      <c r="AF116" s="99">
        <v>1</v>
      </c>
      <c r="AG116" s="277"/>
      <c r="AH116" s="277">
        <v>0</v>
      </c>
      <c r="AI116" s="318"/>
      <c r="AJ116" s="318"/>
      <c r="AK116" s="277"/>
      <c r="AL116" s="273"/>
      <c r="AM116" s="273"/>
      <c r="AN116" s="275"/>
      <c r="AO116" s="275">
        <v>0</v>
      </c>
      <c r="AP116" s="300">
        <v>1627.432</v>
      </c>
      <c r="AQ116" s="273">
        <v>0</v>
      </c>
      <c r="AR116" s="300">
        <v>1627.432</v>
      </c>
      <c r="AS116" s="273">
        <v>177.84320000000002</v>
      </c>
      <c r="AT116" s="273">
        <v>10.23</v>
      </c>
      <c r="AU116" s="273">
        <v>0</v>
      </c>
      <c r="AV116" s="300">
        <v>1966.5052000000001</v>
      </c>
      <c r="AW116" s="306"/>
      <c r="AX116" s="312"/>
      <c r="AY116" s="301">
        <v>-1627.432</v>
      </c>
      <c r="AZ116" s="275"/>
      <c r="BA116" s="278" t="s">
        <v>190</v>
      </c>
      <c r="BB116" s="232"/>
      <c r="BC116" s="212"/>
      <c r="BD116" s="65" t="b">
        <f t="shared" si="61"/>
        <v>1</v>
      </c>
      <c r="BE116" s="374" t="s">
        <v>406</v>
      </c>
      <c r="BF116" s="373" t="s">
        <v>407</v>
      </c>
      <c r="BG116" s="430">
        <v>528</v>
      </c>
      <c r="BH116" s="430">
        <v>88</v>
      </c>
      <c r="BI116" s="381">
        <v>1823.56</v>
      </c>
      <c r="BJ116" s="381">
        <f t="shared" si="62"/>
        <v>2439.56</v>
      </c>
      <c r="BK116" s="381">
        <v>0</v>
      </c>
      <c r="BL116" s="381">
        <v>265.7</v>
      </c>
      <c r="BM116" s="381">
        <v>44.58</v>
      </c>
      <c r="BN116" s="381"/>
      <c r="BO116" s="381"/>
      <c r="BP116" s="381">
        <v>0</v>
      </c>
      <c r="BQ116" s="381">
        <v>0</v>
      </c>
      <c r="BR116" s="381">
        <v>45.13</v>
      </c>
      <c r="BS116" s="381">
        <v>0</v>
      </c>
      <c r="BT116" s="381">
        <v>0</v>
      </c>
      <c r="BU116" s="381">
        <v>0</v>
      </c>
      <c r="BV116" s="381">
        <v>0</v>
      </c>
      <c r="BW116" s="381">
        <v>150</v>
      </c>
      <c r="BX116" s="381">
        <f t="shared" si="74"/>
        <v>505.40999999999997</v>
      </c>
      <c r="BY116" s="381">
        <f t="shared" si="75"/>
        <v>1934.15</v>
      </c>
      <c r="BZ116"/>
      <c r="CA116" s="65" t="b">
        <f t="shared" si="65"/>
        <v>1</v>
      </c>
      <c r="CB116" s="373" t="s">
        <v>407</v>
      </c>
      <c r="CC116" s="390" t="s">
        <v>821</v>
      </c>
      <c r="CD116" s="391" t="s">
        <v>822</v>
      </c>
      <c r="CE116" s="391" t="s">
        <v>823</v>
      </c>
      <c r="CF116" s="391" t="s">
        <v>570</v>
      </c>
      <c r="CG116" s="275"/>
      <c r="CH116" s="195">
        <v>2836087213</v>
      </c>
      <c r="CJ116" s="374" t="s">
        <v>406</v>
      </c>
    </row>
    <row r="117" spans="1:90" s="65" customFormat="1" ht="15.75">
      <c r="A117" s="181" t="s">
        <v>408</v>
      </c>
      <c r="B117" s="206" t="s">
        <v>409</v>
      </c>
      <c r="C117" s="393">
        <f>+FISCAL!F117</f>
        <v>5561.8099999999995</v>
      </c>
      <c r="D117" s="196">
        <v>0</v>
      </c>
      <c r="E117" s="196"/>
      <c r="F117" s="164"/>
      <c r="G117" s="236">
        <f t="shared" si="66"/>
        <v>5561.8099999999995</v>
      </c>
      <c r="H117" s="197">
        <f t="shared" si="53"/>
        <v>-45.13</v>
      </c>
      <c r="I117" s="236">
        <f t="shared" si="67"/>
        <v>111.2362</v>
      </c>
      <c r="J117" s="197">
        <f t="shared" si="54"/>
        <v>417.13574999999997</v>
      </c>
      <c r="K117" s="197">
        <f>+FISCAL!M117</f>
        <v>0</v>
      </c>
      <c r="L117" s="236">
        <f t="shared" si="68"/>
        <v>6045.05195</v>
      </c>
      <c r="M117" s="197">
        <f t="shared" si="55"/>
        <v>967.20831199999998</v>
      </c>
      <c r="N117" s="197">
        <f t="shared" si="69"/>
        <v>7012.2602619999998</v>
      </c>
      <c r="O117" s="164"/>
      <c r="P117" s="197">
        <f t="shared" si="70"/>
        <v>0</v>
      </c>
      <c r="Q117" s="197">
        <f t="shared" si="58"/>
        <v>0</v>
      </c>
      <c r="R117" s="197">
        <f t="shared" si="71"/>
        <v>0</v>
      </c>
      <c r="S117" s="65" t="b">
        <f t="shared" si="60"/>
        <v>1</v>
      </c>
      <c r="T117" s="275" t="s">
        <v>45</v>
      </c>
      <c r="U117" s="275" t="s">
        <v>409</v>
      </c>
      <c r="V117" s="275"/>
      <c r="W117" s="275" t="s">
        <v>56</v>
      </c>
      <c r="X117" s="275" t="s">
        <v>95</v>
      </c>
      <c r="Y117" s="305">
        <v>41549</v>
      </c>
      <c r="Z117" s="277">
        <v>4822.6050000000005</v>
      </c>
      <c r="AA117" s="277"/>
      <c r="AB117" s="277"/>
      <c r="AC117" s="299">
        <v>45.13</v>
      </c>
      <c r="AD117" s="300">
        <v>4777.4750000000004</v>
      </c>
      <c r="AE117" s="277"/>
      <c r="AF117" s="317"/>
      <c r="AG117" s="277"/>
      <c r="AH117" s="277">
        <v>500</v>
      </c>
      <c r="AI117" s="318"/>
      <c r="AJ117" s="318"/>
      <c r="AK117" s="277"/>
      <c r="AL117" s="273"/>
      <c r="AM117" s="273"/>
      <c r="AN117" s="275"/>
      <c r="AO117" s="275">
        <v>0</v>
      </c>
      <c r="AP117" s="300">
        <v>4277.4750000000004</v>
      </c>
      <c r="AQ117" s="273">
        <v>477.74750000000006</v>
      </c>
      <c r="AR117" s="300">
        <v>3799.7275000000004</v>
      </c>
      <c r="AS117" s="273">
        <v>0</v>
      </c>
      <c r="AT117" s="273">
        <v>10.23</v>
      </c>
      <c r="AU117" s="273">
        <v>0</v>
      </c>
      <c r="AV117" s="300">
        <v>4787.7049999999999</v>
      </c>
      <c r="AW117" s="306"/>
      <c r="AX117" s="307"/>
      <c r="AY117" s="301">
        <v>-3799.7275000000004</v>
      </c>
      <c r="AZ117" s="275"/>
      <c r="BA117" s="278"/>
      <c r="BB117" s="232"/>
      <c r="BC117" s="212"/>
      <c r="BD117" s="65" t="b">
        <f t="shared" si="61"/>
        <v>1</v>
      </c>
      <c r="BE117" s="374" t="s">
        <v>408</v>
      </c>
      <c r="BF117" s="373" t="s">
        <v>409</v>
      </c>
      <c r="BG117" s="431">
        <v>633.6</v>
      </c>
      <c r="BH117" s="431">
        <v>105.6</v>
      </c>
      <c r="BI117" s="381">
        <v>4822.6099999999997</v>
      </c>
      <c r="BJ117" s="381">
        <f t="shared" si="62"/>
        <v>5561.8099999999995</v>
      </c>
      <c r="BK117" s="381">
        <v>0</v>
      </c>
      <c r="BL117" s="381">
        <v>949.44</v>
      </c>
      <c r="BM117" s="381">
        <v>169.83</v>
      </c>
      <c r="BN117" s="381"/>
      <c r="BO117" s="381"/>
      <c r="BP117" s="381">
        <v>0</v>
      </c>
      <c r="BQ117" s="381">
        <v>0</v>
      </c>
      <c r="BR117" s="381">
        <v>45.13</v>
      </c>
      <c r="BS117" s="381">
        <v>0.01</v>
      </c>
      <c r="BT117" s="381">
        <v>0</v>
      </c>
      <c r="BU117" s="381">
        <v>0</v>
      </c>
      <c r="BV117" s="381">
        <v>500</v>
      </c>
      <c r="BW117" s="381">
        <v>0</v>
      </c>
      <c r="BX117" s="381">
        <f t="shared" si="74"/>
        <v>1664.41</v>
      </c>
      <c r="BY117" s="381">
        <f t="shared" si="75"/>
        <v>3897.3999999999996</v>
      </c>
      <c r="BZ117" s="242"/>
      <c r="CA117" s="65" t="b">
        <f t="shared" si="65"/>
        <v>1</v>
      </c>
      <c r="CB117" s="373" t="s">
        <v>409</v>
      </c>
      <c r="CC117" s="390" t="s">
        <v>824</v>
      </c>
      <c r="CD117" s="391" t="s">
        <v>825</v>
      </c>
      <c r="CE117" s="391" t="s">
        <v>826</v>
      </c>
      <c r="CF117" s="391" t="s">
        <v>570</v>
      </c>
      <c r="CG117" s="275"/>
      <c r="CH117" s="195">
        <v>2951732641</v>
      </c>
      <c r="CJ117" s="374" t="s">
        <v>408</v>
      </c>
    </row>
    <row r="118" spans="1:90" s="65" customFormat="1">
      <c r="A118" s="181"/>
      <c r="B118" s="206"/>
      <c r="C118" s="182"/>
      <c r="D118" s="196"/>
      <c r="E118" s="196"/>
      <c r="F118" s="164"/>
      <c r="G118" s="197"/>
      <c r="H118" s="197"/>
      <c r="I118" s="197"/>
      <c r="J118" s="197"/>
      <c r="K118" s="197"/>
      <c r="L118" s="197"/>
      <c r="M118" s="197"/>
      <c r="N118" s="197"/>
      <c r="O118" s="164"/>
      <c r="P118" s="197"/>
      <c r="Q118" s="197"/>
      <c r="R118" s="197"/>
      <c r="T118" s="275"/>
      <c r="U118" s="275"/>
      <c r="V118" s="275"/>
      <c r="W118" s="275"/>
      <c r="X118" s="275"/>
      <c r="Y118" s="305"/>
      <c r="Z118" s="277"/>
      <c r="AA118" s="277"/>
      <c r="AB118" s="277"/>
      <c r="AC118" s="299"/>
      <c r="AD118" s="300"/>
      <c r="AE118" s="277"/>
      <c r="AF118" s="317"/>
      <c r="AG118" s="277"/>
      <c r="AH118" s="277"/>
      <c r="AI118" s="318"/>
      <c r="AJ118" s="318"/>
      <c r="AK118" s="277"/>
      <c r="AL118" s="273"/>
      <c r="AM118" s="273"/>
      <c r="AN118" s="275"/>
      <c r="AO118" s="275"/>
      <c r="AP118" s="300"/>
      <c r="AQ118" s="273"/>
      <c r="AR118" s="300"/>
      <c r="AS118" s="273"/>
      <c r="AT118" s="273"/>
      <c r="AU118" s="273"/>
      <c r="AV118" s="300"/>
      <c r="AW118" s="306"/>
      <c r="AX118" s="307"/>
      <c r="AY118" s="301"/>
      <c r="AZ118" s="275"/>
      <c r="BA118" s="278"/>
      <c r="BB118" s="232"/>
      <c r="BC118" s="212"/>
      <c r="BE118" s="370"/>
      <c r="BF118" s="369"/>
      <c r="BG118" s="417">
        <f t="shared" ref="BG118:BX118" si="86">SUM(BG76:BG117)</f>
        <v>24451.899999999994</v>
      </c>
      <c r="BH118" s="417">
        <f t="shared" si="86"/>
        <v>4018.17</v>
      </c>
      <c r="BI118" s="417">
        <f t="shared" si="86"/>
        <v>80333</v>
      </c>
      <c r="BJ118" s="417">
        <f t="shared" si="86"/>
        <v>108803.07</v>
      </c>
      <c r="BK118" s="417">
        <f t="shared" si="86"/>
        <v>-368.84999999999997</v>
      </c>
      <c r="BL118" s="417">
        <f t="shared" si="86"/>
        <v>13364.880000000001</v>
      </c>
      <c r="BM118" s="417">
        <f t="shared" si="86"/>
        <v>2604.6999999999998</v>
      </c>
      <c r="BN118" s="417">
        <f t="shared" si="86"/>
        <v>2887.4234899999992</v>
      </c>
      <c r="BO118" s="417">
        <f t="shared" si="86"/>
        <v>589.27010000000007</v>
      </c>
      <c r="BP118" s="417">
        <f t="shared" si="86"/>
        <v>327</v>
      </c>
      <c r="BQ118" s="417">
        <f t="shared" si="86"/>
        <v>0</v>
      </c>
      <c r="BR118" s="417">
        <f t="shared" si="86"/>
        <v>1805.2000000000019</v>
      </c>
      <c r="BS118" s="417">
        <f t="shared" si="86"/>
        <v>-0.47999999999999993</v>
      </c>
      <c r="BT118" s="417">
        <f t="shared" si="86"/>
        <v>0</v>
      </c>
      <c r="BU118" s="417">
        <f t="shared" si="86"/>
        <v>0</v>
      </c>
      <c r="BV118" s="417">
        <f t="shared" si="86"/>
        <v>3150</v>
      </c>
      <c r="BW118" s="417">
        <f t="shared" si="86"/>
        <v>400</v>
      </c>
      <c r="BX118" s="417">
        <f t="shared" si="86"/>
        <v>24759.143590000007</v>
      </c>
      <c r="BY118" s="417">
        <f>SUM(BY76:BY117)</f>
        <v>84043.926409999971</v>
      </c>
      <c r="BZ118"/>
      <c r="CA118" s="242"/>
    </row>
    <row r="119" spans="1:90" s="65" customFormat="1">
      <c r="A119" s="181"/>
      <c r="B119" s="206"/>
      <c r="C119" s="182"/>
      <c r="D119" s="196"/>
      <c r="E119" s="196"/>
      <c r="F119" s="164"/>
      <c r="G119" s="197"/>
      <c r="H119" s="197"/>
      <c r="I119" s="197"/>
      <c r="J119" s="197"/>
      <c r="K119" s="197"/>
      <c r="L119" s="197"/>
      <c r="M119" s="197"/>
      <c r="N119" s="197"/>
      <c r="O119" s="164"/>
      <c r="P119" s="197"/>
      <c r="Q119" s="197"/>
      <c r="R119" s="197"/>
      <c r="T119" s="275"/>
      <c r="U119" s="275"/>
      <c r="V119" s="275"/>
      <c r="W119" s="275"/>
      <c r="X119" s="275"/>
      <c r="Y119" s="305"/>
      <c r="Z119" s="277"/>
      <c r="AA119" s="277"/>
      <c r="AB119" s="277"/>
      <c r="AC119" s="299"/>
      <c r="AD119" s="300"/>
      <c r="AE119" s="277"/>
      <c r="AF119" s="317"/>
      <c r="AG119" s="277"/>
      <c r="AH119" s="277"/>
      <c r="AI119" s="318"/>
      <c r="AJ119" s="318"/>
      <c r="AK119" s="277"/>
      <c r="AL119" s="273"/>
      <c r="AM119" s="273"/>
      <c r="AN119" s="275"/>
      <c r="AO119" s="275"/>
      <c r="AP119" s="300"/>
      <c r="AQ119" s="273"/>
      <c r="AR119" s="300"/>
      <c r="AS119" s="273"/>
      <c r="AT119" s="273"/>
      <c r="AU119" s="273"/>
      <c r="AV119" s="300"/>
      <c r="AW119" s="306"/>
      <c r="AX119" s="307"/>
      <c r="AY119" s="301"/>
      <c r="AZ119" s="275"/>
      <c r="BA119" s="278"/>
      <c r="BB119" s="232"/>
      <c r="BC119" s="212"/>
      <c r="BE119" s="370"/>
      <c r="BF119" s="369"/>
      <c r="BG119" s="371"/>
      <c r="BH119" s="371"/>
      <c r="BI119" s="371"/>
      <c r="BJ119" s="371"/>
      <c r="BK119" s="371"/>
      <c r="BL119" s="371"/>
      <c r="BM119" s="371"/>
      <c r="BN119" s="381"/>
      <c r="BO119" s="381"/>
      <c r="BP119" s="371"/>
      <c r="BQ119" s="371"/>
      <c r="BR119" s="371"/>
      <c r="BS119" s="371"/>
      <c r="BT119" s="371"/>
      <c r="BU119" s="371"/>
      <c r="BV119" s="371"/>
      <c r="BW119" s="371"/>
      <c r="BX119" s="242"/>
      <c r="BY119"/>
      <c r="BZ119"/>
      <c r="CA119"/>
    </row>
    <row r="120" spans="1:90" s="65" customFormat="1" ht="15.75" thickBot="1">
      <c r="A120" s="181"/>
      <c r="B120" s="206"/>
      <c r="C120" s="182"/>
      <c r="D120" s="196"/>
      <c r="E120" s="196"/>
      <c r="F120" s="164"/>
      <c r="G120" s="197"/>
      <c r="H120" s="197"/>
      <c r="I120" s="197"/>
      <c r="J120" s="197"/>
      <c r="K120" s="197"/>
      <c r="L120" s="197"/>
      <c r="M120" s="197"/>
      <c r="N120" s="197"/>
      <c r="O120" s="164"/>
      <c r="P120" s="197"/>
      <c r="Q120" s="197"/>
      <c r="R120" s="197"/>
      <c r="T120" s="275"/>
      <c r="U120" s="275"/>
      <c r="V120" s="275"/>
      <c r="W120" s="275"/>
      <c r="X120" s="275"/>
      <c r="Y120" s="305"/>
      <c r="Z120" s="263">
        <f>SUM(Z11:Z117)</f>
        <v>190553.84900000002</v>
      </c>
      <c r="AA120" s="263">
        <f t="shared" ref="AA120:AO120" si="87">SUM(AA11:AA117)</f>
        <v>0</v>
      </c>
      <c r="AB120" s="263">
        <f t="shared" si="87"/>
        <v>0</v>
      </c>
      <c r="AC120" s="263">
        <f t="shared" si="87"/>
        <v>4467.8700000000081</v>
      </c>
      <c r="AD120" s="263">
        <f t="shared" si="87"/>
        <v>293176.39599999978</v>
      </c>
      <c r="AE120" s="263">
        <f t="shared" si="87"/>
        <v>3837.5</v>
      </c>
      <c r="AF120" s="263">
        <f t="shared" si="87"/>
        <v>10</v>
      </c>
      <c r="AG120" s="263">
        <f t="shared" si="87"/>
        <v>1132.6699999999994</v>
      </c>
      <c r="AH120" s="263">
        <f t="shared" si="87"/>
        <v>4450</v>
      </c>
      <c r="AI120" s="263">
        <f t="shared" si="87"/>
        <v>0</v>
      </c>
      <c r="AJ120" s="263">
        <f t="shared" si="87"/>
        <v>0</v>
      </c>
      <c r="AK120" s="263">
        <f t="shared" si="87"/>
        <v>0</v>
      </c>
      <c r="AL120" s="263">
        <f t="shared" si="87"/>
        <v>257.3</v>
      </c>
      <c r="AM120" s="263">
        <f t="shared" si="87"/>
        <v>0</v>
      </c>
      <c r="AN120" s="263">
        <f t="shared" si="87"/>
        <v>0</v>
      </c>
      <c r="AO120" s="263">
        <f t="shared" si="87"/>
        <v>8148.25</v>
      </c>
      <c r="AP120" s="300"/>
      <c r="AQ120" s="273"/>
      <c r="AR120" s="300"/>
      <c r="AS120" s="273"/>
      <c r="AT120" s="273"/>
      <c r="AU120" s="273"/>
      <c r="AV120" s="300"/>
      <c r="AW120" s="306"/>
      <c r="AX120" s="307"/>
      <c r="AY120" s="301"/>
      <c r="AZ120" s="275"/>
      <c r="BA120" s="278"/>
      <c r="BB120" s="232"/>
      <c r="BC120" s="212"/>
      <c r="BE120" s="370"/>
      <c r="BF120" s="369"/>
      <c r="BG120" s="418">
        <f t="shared" ref="BG120:BX120" si="88">+BG71+BG118</f>
        <v>97991.459999999948</v>
      </c>
      <c r="BH120" s="418">
        <f t="shared" si="88"/>
        <v>16225.870000000004</v>
      </c>
      <c r="BI120" s="418">
        <f t="shared" si="88"/>
        <v>190553.89</v>
      </c>
      <c r="BJ120" s="418">
        <f t="shared" si="88"/>
        <v>304771.22000000009</v>
      </c>
      <c r="BK120" s="418">
        <f t="shared" si="88"/>
        <v>-740.75000000000011</v>
      </c>
      <c r="BL120" s="418">
        <f t="shared" si="88"/>
        <v>44057.820000000014</v>
      </c>
      <c r="BM120" s="418">
        <f t="shared" si="88"/>
        <v>4799.28</v>
      </c>
      <c r="BN120" s="418">
        <f t="shared" si="88"/>
        <v>2887.4234899999992</v>
      </c>
      <c r="BO120" s="418">
        <f t="shared" si="88"/>
        <v>589.27010000000007</v>
      </c>
      <c r="BP120" s="418">
        <f t="shared" si="88"/>
        <v>8148.25</v>
      </c>
      <c r="BQ120" s="418">
        <f t="shared" si="88"/>
        <v>257.3</v>
      </c>
      <c r="BR120" s="418">
        <f t="shared" si="88"/>
        <v>4467.8700000000053</v>
      </c>
      <c r="BS120" s="418">
        <f t="shared" si="88"/>
        <v>-0.98999999999999977</v>
      </c>
      <c r="BT120" s="418">
        <f t="shared" si="88"/>
        <v>1132.6699999999994</v>
      </c>
      <c r="BU120" s="418">
        <f t="shared" si="88"/>
        <v>0</v>
      </c>
      <c r="BV120" s="418">
        <f t="shared" si="88"/>
        <v>4450</v>
      </c>
      <c r="BW120" s="418">
        <f t="shared" si="88"/>
        <v>3837.5</v>
      </c>
      <c r="BX120" s="418">
        <f t="shared" si="88"/>
        <v>73885.643590000022</v>
      </c>
      <c r="BY120" s="418">
        <f>+BY71+BY118</f>
        <v>230885.57640999992</v>
      </c>
      <c r="BZ120"/>
      <c r="CA120"/>
    </row>
    <row r="121" spans="1:90" s="65" customFormat="1" ht="15.75" thickTop="1">
      <c r="A121" s="228" t="s">
        <v>559</v>
      </c>
      <c r="B121" s="209"/>
      <c r="C121" s="189"/>
      <c r="D121" s="164"/>
      <c r="E121" s="164"/>
      <c r="F121" s="164"/>
      <c r="G121" s="190"/>
      <c r="H121" s="190"/>
      <c r="I121" s="190"/>
      <c r="J121" s="190"/>
      <c r="K121" s="160"/>
      <c r="L121" s="190"/>
      <c r="M121" s="190"/>
      <c r="N121" s="190"/>
      <c r="O121" s="160"/>
      <c r="P121" s="160"/>
      <c r="Q121" s="160"/>
      <c r="R121" s="160"/>
      <c r="T121" s="270"/>
      <c r="U121" s="275"/>
      <c r="V121" s="270"/>
      <c r="W121" s="270"/>
      <c r="X121" s="270"/>
      <c r="Y121" s="316"/>
      <c r="Z121" s="271"/>
      <c r="AA121" s="271"/>
      <c r="AB121" s="271"/>
      <c r="AC121" s="271"/>
      <c r="AD121" s="272"/>
      <c r="AE121" s="289"/>
      <c r="AF121" s="289"/>
      <c r="AG121" s="289"/>
      <c r="AH121" s="289"/>
      <c r="AI121" s="289"/>
      <c r="AJ121" s="289"/>
      <c r="AK121" s="289"/>
      <c r="AL121" s="311"/>
      <c r="AM121" s="311"/>
      <c r="AN121" s="311"/>
      <c r="AO121" s="311"/>
      <c r="AP121" s="310"/>
      <c r="AQ121" s="311"/>
      <c r="AR121" s="310"/>
      <c r="AS121" s="311"/>
      <c r="AT121" s="311"/>
      <c r="AU121" s="311"/>
      <c r="AV121" s="310"/>
      <c r="AW121" s="294"/>
      <c r="AX121" s="294"/>
      <c r="AY121" s="285"/>
      <c r="AZ121" s="270"/>
      <c r="BA121" s="270"/>
      <c r="BY121"/>
      <c r="BZ121"/>
      <c r="CA121"/>
    </row>
    <row r="122" spans="1:90" s="65" customFormat="1" ht="15.75">
      <c r="A122" s="353"/>
      <c r="B122" s="354" t="s">
        <v>491</v>
      </c>
      <c r="C122" s="182">
        <v>0</v>
      </c>
      <c r="D122" s="196">
        <f>+Z122</f>
        <v>1025.69</v>
      </c>
      <c r="E122" s="229"/>
      <c r="F122" s="229"/>
      <c r="G122" s="197">
        <v>0</v>
      </c>
      <c r="H122" s="197">
        <f>+AO122</f>
        <v>0</v>
      </c>
      <c r="I122" s="197">
        <v>0</v>
      </c>
      <c r="J122" s="197">
        <f>+G122*7.5%</f>
        <v>0</v>
      </c>
      <c r="K122" s="197">
        <v>0</v>
      </c>
      <c r="L122" s="197">
        <f>SUM(G122:K122)</f>
        <v>0</v>
      </c>
      <c r="M122" s="197">
        <f>+L122*0.16</f>
        <v>0</v>
      </c>
      <c r="N122" s="197">
        <f>+L122+M122</f>
        <v>0</v>
      </c>
      <c r="O122" s="164"/>
      <c r="P122" s="197">
        <f>+D122</f>
        <v>1025.69</v>
      </c>
      <c r="Q122" s="197">
        <f>+P122*0.16</f>
        <v>164.1104</v>
      </c>
      <c r="R122" s="197">
        <f>+P122+Q122</f>
        <v>1189.8004000000001</v>
      </c>
      <c r="S122" s="65" t="b">
        <f>B122=U122</f>
        <v>1</v>
      </c>
      <c r="T122" s="327" t="s">
        <v>31</v>
      </c>
      <c r="U122" s="327" t="s">
        <v>491</v>
      </c>
      <c r="V122" s="327"/>
      <c r="W122" s="327"/>
      <c r="X122" s="327" t="s">
        <v>33</v>
      </c>
      <c r="Y122" s="330">
        <v>42668</v>
      </c>
      <c r="Z122" s="289">
        <v>1025.69</v>
      </c>
      <c r="AA122" s="289"/>
      <c r="AB122" s="289"/>
      <c r="AC122" s="299"/>
      <c r="AD122" s="300">
        <f>SUM(Z122:AB122)-AC122</f>
        <v>1025.69</v>
      </c>
      <c r="AE122" s="277"/>
      <c r="AF122" s="317"/>
      <c r="AG122" s="277"/>
      <c r="AH122" s="277"/>
      <c r="AI122" s="318"/>
      <c r="AJ122" s="318"/>
      <c r="AK122" s="277"/>
      <c r="AL122" s="273"/>
      <c r="AM122" s="324"/>
      <c r="AN122" s="275"/>
      <c r="AO122" s="314"/>
      <c r="AP122" s="300">
        <f t="shared" ref="AP122" si="89">+AD122-SUM(AE122:AO122)</f>
        <v>1025.69</v>
      </c>
      <c r="AQ122" s="273">
        <f>IF(AD122&gt;2250,AD122*0.1,0)</f>
        <v>0</v>
      </c>
      <c r="AR122" s="300">
        <f>+AP122-AQ122</f>
        <v>1025.69</v>
      </c>
      <c r="AS122" s="273"/>
      <c r="AT122" s="273"/>
      <c r="AU122" s="273"/>
      <c r="AV122" s="300"/>
      <c r="AW122" s="308"/>
      <c r="AX122" s="306"/>
      <c r="AY122" s="301"/>
      <c r="AZ122" s="275">
        <v>1196048064</v>
      </c>
      <c r="BA122" s="329" t="s">
        <v>204</v>
      </c>
      <c r="BH122" s="371"/>
      <c r="BI122" s="237">
        <v>190553.88999999996</v>
      </c>
      <c r="BJ122" s="371"/>
      <c r="BK122" s="371"/>
      <c r="BL122" s="371"/>
      <c r="BM122" s="371"/>
      <c r="BN122" s="381"/>
      <c r="BO122" s="381"/>
      <c r="BP122" s="371">
        <v>8148.25</v>
      </c>
      <c r="BQ122" s="371">
        <v>257.3</v>
      </c>
      <c r="BR122" s="381">
        <v>4467.8700000000081</v>
      </c>
      <c r="BS122" s="371"/>
      <c r="BT122" s="381">
        <v>1132.6699999999994</v>
      </c>
      <c r="BU122" s="371"/>
      <c r="BV122" s="381">
        <v>4450</v>
      </c>
      <c r="BW122" s="381">
        <v>3837.5</v>
      </c>
      <c r="BY122" s="392"/>
      <c r="BZ122"/>
      <c r="CA122"/>
    </row>
    <row r="123" spans="1:90" s="65" customFormat="1" ht="15.75">
      <c r="A123" s="355"/>
      <c r="B123" s="356" t="s">
        <v>492</v>
      </c>
      <c r="C123" s="182">
        <v>0</v>
      </c>
      <c r="D123" s="196">
        <f>+Z123</f>
        <v>1696.66</v>
      </c>
      <c r="E123" s="166"/>
      <c r="F123" s="229"/>
      <c r="G123" s="197">
        <v>0</v>
      </c>
      <c r="H123" s="197">
        <f>+AO123</f>
        <v>0</v>
      </c>
      <c r="I123" s="197">
        <v>0</v>
      </c>
      <c r="J123" s="197">
        <f>+G123*7.5%</f>
        <v>0</v>
      </c>
      <c r="K123" s="197">
        <v>0</v>
      </c>
      <c r="L123" s="197">
        <f>SUM(G123:K123)</f>
        <v>0</v>
      </c>
      <c r="M123" s="197">
        <f>+L123*0.16</f>
        <v>0</v>
      </c>
      <c r="N123" s="197">
        <f>+L123+M123</f>
        <v>0</v>
      </c>
      <c r="O123" s="164"/>
      <c r="P123" s="197">
        <f>+D123</f>
        <v>1696.66</v>
      </c>
      <c r="Q123" s="197">
        <f>+P123*0.16</f>
        <v>271.46559999999999</v>
      </c>
      <c r="R123" s="197">
        <f>+P123+Q123</f>
        <v>1968.1256000000001</v>
      </c>
      <c r="S123" s="65" t="b">
        <f>B123=U123</f>
        <v>1</v>
      </c>
      <c r="T123" s="327" t="s">
        <v>46</v>
      </c>
      <c r="U123" s="327" t="s">
        <v>492</v>
      </c>
      <c r="V123" s="327"/>
      <c r="W123" s="327"/>
      <c r="X123" s="327" t="s">
        <v>97</v>
      </c>
      <c r="Y123" s="330"/>
      <c r="Z123" s="289">
        <f>1516.66+180</f>
        <v>1696.66</v>
      </c>
      <c r="AA123" s="289"/>
      <c r="AB123" s="289"/>
      <c r="AC123" s="299"/>
      <c r="AD123" s="300">
        <f>SUM(Z123:AB123)-AC123</f>
        <v>1696.66</v>
      </c>
      <c r="AE123" s="277"/>
      <c r="AF123" s="317"/>
      <c r="AG123" s="277"/>
      <c r="AH123" s="277">
        <v>150</v>
      </c>
      <c r="AI123" s="318"/>
      <c r="AJ123" s="318"/>
      <c r="AK123" s="277"/>
      <c r="AL123" s="273"/>
      <c r="AM123" s="324"/>
      <c r="AN123" s="275"/>
      <c r="AO123" s="314"/>
      <c r="AP123" s="300">
        <f>+AD123-SUM(AE123:AO123)</f>
        <v>1546.66</v>
      </c>
      <c r="AQ123" s="273">
        <f>IF(AD123&gt;2250,AD123*0.1,0)</f>
        <v>0</v>
      </c>
      <c r="AR123" s="300">
        <f>+AP123-AQ123</f>
        <v>1546.66</v>
      </c>
      <c r="AS123" s="273"/>
      <c r="AT123" s="273"/>
      <c r="AU123" s="273"/>
      <c r="AV123" s="300"/>
      <c r="AW123" s="308"/>
      <c r="AX123" s="306"/>
      <c r="AY123" s="301"/>
      <c r="AZ123" s="275"/>
      <c r="BA123" s="329" t="s">
        <v>204</v>
      </c>
      <c r="BI123" s="237">
        <v>190553.84900000002</v>
      </c>
      <c r="BP123" s="187">
        <v>8148.25</v>
      </c>
      <c r="BQ123" s="187">
        <v>257.3</v>
      </c>
      <c r="BR123" s="187">
        <v>4467.8700000000081</v>
      </c>
      <c r="BT123" s="187">
        <v>1132.6699999999994</v>
      </c>
      <c r="BV123" s="187">
        <v>4450</v>
      </c>
      <c r="BW123" s="187">
        <v>3837.5</v>
      </c>
      <c r="BY123" s="417"/>
      <c r="BZ123"/>
      <c r="CA123"/>
    </row>
    <row r="124" spans="1:90" s="65" customFormat="1" ht="15.75">
      <c r="A124" s="355" t="s">
        <v>229</v>
      </c>
      <c r="B124" s="354" t="s">
        <v>230</v>
      </c>
      <c r="C124" s="182">
        <v>0</v>
      </c>
      <c r="D124" s="196">
        <f>+Z124</f>
        <v>1667</v>
      </c>
      <c r="E124" s="230"/>
      <c r="F124" s="229"/>
      <c r="G124" s="197">
        <v>0</v>
      </c>
      <c r="H124" s="197">
        <f>+AO124</f>
        <v>0</v>
      </c>
      <c r="I124" s="197">
        <v>0</v>
      </c>
      <c r="J124" s="197">
        <f>+G124*7.5%</f>
        <v>0</v>
      </c>
      <c r="K124" s="197">
        <v>0</v>
      </c>
      <c r="L124" s="197">
        <f>SUM(G124:K124)</f>
        <v>0</v>
      </c>
      <c r="M124" s="197">
        <f>+L124*0.16</f>
        <v>0</v>
      </c>
      <c r="N124" s="197">
        <f>+L124+M124</f>
        <v>0</v>
      </c>
      <c r="O124" s="164"/>
      <c r="P124" s="197">
        <f>+D124</f>
        <v>1667</v>
      </c>
      <c r="Q124" s="197">
        <f>+P124*0.16</f>
        <v>266.72000000000003</v>
      </c>
      <c r="R124" s="197">
        <f>+P124+Q124</f>
        <v>1933.72</v>
      </c>
      <c r="S124" s="65" t="b">
        <f>B124=U124</f>
        <v>1</v>
      </c>
      <c r="T124" s="327" t="s">
        <v>46</v>
      </c>
      <c r="U124" s="327" t="s">
        <v>185</v>
      </c>
      <c r="V124" s="327"/>
      <c r="W124" s="327"/>
      <c r="X124" s="327" t="s">
        <v>97</v>
      </c>
      <c r="Y124" s="330">
        <v>32540</v>
      </c>
      <c r="Z124" s="289">
        <v>1667</v>
      </c>
      <c r="AA124" s="289"/>
      <c r="AB124" s="289"/>
      <c r="AC124" s="331"/>
      <c r="AD124" s="300">
        <f>SUM(Z124:AB124)-AC124</f>
        <v>1667</v>
      </c>
      <c r="AE124" s="277"/>
      <c r="AF124" s="317"/>
      <c r="AG124" s="277"/>
      <c r="AH124" s="277"/>
      <c r="AI124" s="318"/>
      <c r="AJ124" s="318"/>
      <c r="AK124" s="277"/>
      <c r="AL124" s="273"/>
      <c r="AM124" s="324"/>
      <c r="AN124" s="275"/>
      <c r="AO124" s="314">
        <v>0</v>
      </c>
      <c r="AP124" s="300">
        <f>+AD124-SUM(AE124:AO124)</f>
        <v>1667</v>
      </c>
      <c r="AQ124" s="273">
        <f>IF(AD124&gt;2250,AD124*0.1,0)</f>
        <v>0</v>
      </c>
      <c r="AR124" s="300">
        <f>+AP124-AQ124</f>
        <v>1667</v>
      </c>
      <c r="AS124" s="273">
        <f>IF(AD124&lt;2250,AD124*0.1,0)</f>
        <v>166.70000000000002</v>
      </c>
      <c r="AT124" s="273">
        <v>11.23</v>
      </c>
      <c r="AU124" s="273">
        <f>+AI124</f>
        <v>0</v>
      </c>
      <c r="AV124" s="300">
        <f>+AD124+AS124+AT124+AU124</f>
        <v>1844.93</v>
      </c>
      <c r="AW124" s="308"/>
      <c r="AX124" s="306"/>
      <c r="AY124" s="301"/>
      <c r="AZ124" s="275">
        <v>1461266403</v>
      </c>
      <c r="BA124" s="329" t="s">
        <v>505</v>
      </c>
      <c r="BI124" s="237">
        <v>4.0999999939231202E-2</v>
      </c>
      <c r="BP124" s="237">
        <v>0</v>
      </c>
      <c r="BQ124" s="237">
        <v>0</v>
      </c>
      <c r="BR124" s="237">
        <v>0</v>
      </c>
      <c r="BT124" s="237">
        <v>0</v>
      </c>
      <c r="BV124" s="237">
        <v>0</v>
      </c>
      <c r="BW124" s="237">
        <v>0</v>
      </c>
      <c r="BY124"/>
      <c r="BZ124"/>
      <c r="CA124"/>
    </row>
    <row r="125" spans="1:90" s="65" customFormat="1">
      <c r="A125" s="345"/>
      <c r="B125" s="354" t="s">
        <v>187</v>
      </c>
      <c r="C125" s="182">
        <v>0</v>
      </c>
      <c r="D125" s="196">
        <f t="shared" ref="D125" si="90">+Z125</f>
        <v>1949</v>
      </c>
      <c r="E125" s="196"/>
      <c r="F125" s="164"/>
      <c r="G125" s="197">
        <v>0</v>
      </c>
      <c r="H125" s="197">
        <f>+AO125</f>
        <v>0</v>
      </c>
      <c r="I125" s="197">
        <v>0</v>
      </c>
      <c r="J125" s="197">
        <f>+G125*7.5%</f>
        <v>0</v>
      </c>
      <c r="K125" s="197">
        <v>0</v>
      </c>
      <c r="L125" s="197">
        <f>SUM(G125:K125)</f>
        <v>0</v>
      </c>
      <c r="M125" s="197">
        <f>+L125*0.16</f>
        <v>0</v>
      </c>
      <c r="N125" s="197">
        <f>+L125+M125</f>
        <v>0</v>
      </c>
      <c r="O125" s="164"/>
      <c r="P125" s="197">
        <f>+D125</f>
        <v>1949</v>
      </c>
      <c r="Q125" s="197">
        <f>+P125*0.16</f>
        <v>311.84000000000003</v>
      </c>
      <c r="R125" s="197">
        <f>+P125+Q125</f>
        <v>2260.84</v>
      </c>
      <c r="S125" s="65" t="b">
        <f>B125=U125</f>
        <v>1</v>
      </c>
      <c r="T125" s="327" t="s">
        <v>44</v>
      </c>
      <c r="U125" s="327" t="s">
        <v>187</v>
      </c>
      <c r="V125" s="327"/>
      <c r="W125" s="327"/>
      <c r="X125" s="327" t="s">
        <v>97</v>
      </c>
      <c r="Y125" s="328">
        <v>34275</v>
      </c>
      <c r="Z125" s="289">
        <f>1516+433</f>
        <v>1949</v>
      </c>
      <c r="AA125" s="289"/>
      <c r="AB125" s="289"/>
      <c r="AC125" s="271"/>
      <c r="AD125" s="300">
        <v>433</v>
      </c>
      <c r="AE125" s="277"/>
      <c r="AF125" s="317"/>
      <c r="AG125" s="277"/>
      <c r="AH125" s="277"/>
      <c r="AI125" s="318"/>
      <c r="AJ125" s="318"/>
      <c r="AK125" s="277"/>
      <c r="AL125" s="273"/>
      <c r="AM125" s="273"/>
      <c r="AN125" s="275"/>
      <c r="AO125" s="275"/>
      <c r="AP125" s="300">
        <v>433</v>
      </c>
      <c r="AQ125" s="273">
        <v>21.650000000000002</v>
      </c>
      <c r="AR125" s="300">
        <v>433</v>
      </c>
      <c r="AS125" s="311"/>
      <c r="AT125" s="311"/>
      <c r="AU125" s="311"/>
      <c r="AV125" s="310"/>
      <c r="AW125" s="294"/>
      <c r="AX125" s="294"/>
      <c r="AY125" s="285"/>
      <c r="AZ125" s="270"/>
      <c r="BA125" s="329" t="s">
        <v>478</v>
      </c>
      <c r="BB125" s="232"/>
      <c r="BC125" s="212"/>
      <c r="BY125"/>
      <c r="BZ125"/>
      <c r="CA125"/>
    </row>
    <row r="126" spans="1:90" s="65" customFormat="1" ht="15.75" thickBot="1">
      <c r="A126" s="192" t="s">
        <v>331</v>
      </c>
      <c r="B126" s="208"/>
      <c r="C126" s="193">
        <f>SUM(C76:C125)</f>
        <v>107237.11</v>
      </c>
      <c r="D126" s="193">
        <f t="shared" ref="D126:N126" si="91">SUM(D76:D125)</f>
        <v>6338.35</v>
      </c>
      <c r="E126" s="193">
        <f t="shared" si="91"/>
        <v>0</v>
      </c>
      <c r="F126" s="193">
        <f t="shared" si="91"/>
        <v>0</v>
      </c>
      <c r="G126" s="193">
        <f t="shared" si="91"/>
        <v>107237.11</v>
      </c>
      <c r="H126" s="193">
        <f t="shared" si="91"/>
        <v>-1760.0700000000018</v>
      </c>
      <c r="I126" s="193">
        <f t="shared" si="91"/>
        <v>2144.7422000000001</v>
      </c>
      <c r="J126" s="193">
        <f t="shared" si="91"/>
        <v>8042.7832499999968</v>
      </c>
      <c r="K126" s="193">
        <f>SUM(K76:K125)</f>
        <v>2887.4000000000005</v>
      </c>
      <c r="L126" s="193">
        <f t="shared" si="91"/>
        <v>118551.96544999999</v>
      </c>
      <c r="M126" s="193">
        <f t="shared" si="91"/>
        <v>18968.314471999998</v>
      </c>
      <c r="N126" s="193">
        <f t="shared" si="91"/>
        <v>137520.27992199999</v>
      </c>
      <c r="O126" s="164"/>
      <c r="P126" s="193">
        <f>SUM(P76:P125)</f>
        <v>6338.35</v>
      </c>
      <c r="Q126" s="193">
        <f t="shared" ref="Q126:R126" si="92">SUM(Q76:Q125)</f>
        <v>1014.1360000000001</v>
      </c>
      <c r="R126" s="193">
        <f t="shared" si="92"/>
        <v>7352.4860000000008</v>
      </c>
      <c r="T126" s="270"/>
      <c r="U126" s="275"/>
      <c r="V126" s="270"/>
      <c r="W126" s="270"/>
      <c r="X126" s="270"/>
      <c r="Y126" s="316"/>
      <c r="Z126" s="271"/>
      <c r="AA126" s="271"/>
      <c r="AB126" s="271"/>
      <c r="AC126" s="271"/>
      <c r="AD126" s="272"/>
      <c r="AE126" s="289"/>
      <c r="AF126" s="289"/>
      <c r="AG126" s="289"/>
      <c r="AH126" s="289"/>
      <c r="AI126" s="289"/>
      <c r="AJ126" s="289"/>
      <c r="AK126" s="289"/>
      <c r="AL126" s="311"/>
      <c r="AM126" s="311"/>
      <c r="AN126" s="311"/>
      <c r="AO126" s="311"/>
      <c r="AP126" s="310"/>
      <c r="AQ126" s="311"/>
      <c r="AR126" s="310"/>
      <c r="AS126" s="311"/>
      <c r="AT126" s="311"/>
      <c r="AU126" s="311"/>
      <c r="AV126" s="310"/>
      <c r="AW126" s="294"/>
      <c r="AX126" s="294"/>
      <c r="AY126" s="285"/>
      <c r="AZ126" s="270"/>
      <c r="BA126" s="270"/>
      <c r="BY126"/>
      <c r="BZ126"/>
      <c r="CA126"/>
    </row>
    <row r="127" spans="1:90" s="65" customFormat="1" ht="15.75" thickTop="1">
      <c r="A127" s="194"/>
      <c r="B127" s="209"/>
      <c r="C127" s="189"/>
      <c r="D127" s="164"/>
      <c r="E127" s="164"/>
      <c r="F127" s="164"/>
      <c r="G127" s="163"/>
      <c r="H127" s="163"/>
      <c r="I127" s="163"/>
      <c r="J127" s="163"/>
      <c r="K127" s="160"/>
      <c r="L127" s="163"/>
      <c r="M127" s="163"/>
      <c r="N127" s="163"/>
      <c r="O127" s="164"/>
      <c r="P127" s="163"/>
      <c r="Q127" s="163"/>
      <c r="R127" s="163"/>
      <c r="T127" s="270"/>
      <c r="U127" s="275"/>
      <c r="V127" s="270"/>
      <c r="W127" s="270"/>
      <c r="X127" s="270"/>
      <c r="Y127" s="316"/>
      <c r="Z127" s="271">
        <f>SUM(Z122:Z125)</f>
        <v>6338.35</v>
      </c>
      <c r="AA127" s="271"/>
      <c r="AB127" s="271"/>
      <c r="AC127" s="271"/>
      <c r="AD127" s="272"/>
      <c r="AE127" s="289"/>
      <c r="AF127" s="289"/>
      <c r="AG127" s="289"/>
      <c r="AH127" s="289"/>
      <c r="AI127" s="289"/>
      <c r="AJ127" s="289"/>
      <c r="AK127" s="289"/>
      <c r="AL127" s="311"/>
      <c r="AM127" s="311"/>
      <c r="AN127" s="311"/>
      <c r="AO127" s="311"/>
      <c r="AP127" s="310"/>
      <c r="AQ127" s="311"/>
      <c r="AR127" s="310"/>
      <c r="AS127" s="311"/>
      <c r="AT127" s="311"/>
      <c r="AU127" s="311"/>
      <c r="AV127" s="310"/>
      <c r="AW127" s="294"/>
      <c r="AX127" s="294"/>
      <c r="AY127" s="285"/>
      <c r="AZ127" s="270"/>
      <c r="BA127" s="270"/>
      <c r="BK127"/>
      <c r="BL127"/>
      <c r="BM127"/>
      <c r="BN127" s="242"/>
      <c r="BO127" s="242"/>
      <c r="BP127"/>
      <c r="BQ127"/>
      <c r="BR127"/>
      <c r="BS127"/>
      <c r="BT127"/>
      <c r="BU127"/>
      <c r="BV127"/>
      <c r="BY127"/>
      <c r="BZ127"/>
      <c r="CA127"/>
      <c r="CB127"/>
      <c r="CC127"/>
      <c r="CD127"/>
      <c r="CE127"/>
      <c r="CF127"/>
      <c r="CG127"/>
      <c r="CH127"/>
    </row>
    <row r="128" spans="1:90" ht="15.75" thickBot="1">
      <c r="B128" s="205" t="s">
        <v>431</v>
      </c>
      <c r="C128" s="165">
        <f t="shared" ref="C128:M128" si="93">+C126+C73</f>
        <v>302583.03000000003</v>
      </c>
      <c r="D128" s="165">
        <f t="shared" si="93"/>
        <v>6338.35</v>
      </c>
      <c r="E128" s="165">
        <f t="shared" si="93"/>
        <v>0</v>
      </c>
      <c r="F128" s="165">
        <f t="shared" si="93"/>
        <v>0</v>
      </c>
      <c r="G128" s="165">
        <f t="shared" si="93"/>
        <v>302583.03000000003</v>
      </c>
      <c r="H128" s="165">
        <f t="shared" si="93"/>
        <v>-4422.7400000000052</v>
      </c>
      <c r="I128" s="165">
        <f t="shared" si="93"/>
        <v>6051.6606000000011</v>
      </c>
      <c r="J128" s="165">
        <f t="shared" si="93"/>
        <v>22693.727249999989</v>
      </c>
      <c r="K128" s="165">
        <f t="shared" si="93"/>
        <v>2887.4000000000005</v>
      </c>
      <c r="L128" s="165">
        <f t="shared" si="93"/>
        <v>329793.07785</v>
      </c>
      <c r="M128" s="165">
        <f t="shared" si="93"/>
        <v>52766.892456000016</v>
      </c>
      <c r="N128" s="165">
        <f>+N126+N73</f>
        <v>382559.97030600009</v>
      </c>
      <c r="O128" s="164"/>
      <c r="P128" s="461">
        <f>+P126+P73</f>
        <v>6338.35</v>
      </c>
      <c r="Q128" s="461">
        <f>+Q126+Q73</f>
        <v>1014.1360000000001</v>
      </c>
      <c r="R128" s="461">
        <f>+R126+R73</f>
        <v>7352.4860000000008</v>
      </c>
      <c r="U128" s="259"/>
      <c r="V128" s="259"/>
      <c r="W128" s="259"/>
      <c r="AV128" s="255" t="e">
        <f>+AV77*0.16</f>
        <v>#VALUE!</v>
      </c>
      <c r="BB128" s="65"/>
      <c r="BC128" s="65"/>
    </row>
    <row r="129" spans="1:59" ht="15.75" thickTop="1">
      <c r="E129" s="164"/>
      <c r="F129" s="164"/>
      <c r="G129" s="161"/>
      <c r="H129" s="161"/>
      <c r="I129" s="161"/>
      <c r="J129" s="161"/>
      <c r="K129" s="160"/>
      <c r="L129" s="161"/>
      <c r="M129" s="161"/>
      <c r="N129" s="161"/>
      <c r="O129" s="161"/>
      <c r="P129" s="161"/>
      <c r="Q129" s="161"/>
      <c r="R129" s="161"/>
      <c r="T129" s="533" t="s">
        <v>153</v>
      </c>
      <c r="U129" s="533"/>
      <c r="V129" s="259"/>
      <c r="W129" s="259"/>
      <c r="AV129" s="255" t="e">
        <f>+AV77+AV128</f>
        <v>#VALUE!</v>
      </c>
      <c r="BB129" s="65"/>
      <c r="BC129" s="65"/>
    </row>
    <row r="130" spans="1:59">
      <c r="A130" s="146" t="s">
        <v>458</v>
      </c>
      <c r="G130" s="161"/>
      <c r="H130" s="161"/>
      <c r="I130" s="161"/>
      <c r="J130" s="161"/>
      <c r="K130" s="160"/>
      <c r="L130" s="161"/>
      <c r="M130" s="161"/>
      <c r="N130" s="161"/>
      <c r="O130" s="161"/>
      <c r="P130" s="233"/>
      <c r="Q130" s="161"/>
      <c r="R130" s="161"/>
      <c r="T130" s="275"/>
      <c r="U130" s="275"/>
      <c r="V130" s="275"/>
      <c r="W130" s="280"/>
      <c r="X130" s="275"/>
      <c r="Y130" s="276"/>
      <c r="Z130" s="277"/>
      <c r="AA130" s="277"/>
      <c r="AB130" s="277"/>
      <c r="AC130" s="299"/>
      <c r="AD130" s="300"/>
      <c r="AE130" s="277"/>
      <c r="AF130" s="277"/>
      <c r="AG130" s="277"/>
      <c r="AH130" s="277"/>
      <c r="AI130" s="277"/>
      <c r="AJ130" s="277"/>
      <c r="AK130" s="277"/>
      <c r="AL130" s="273"/>
      <c r="AM130" s="273"/>
      <c r="AN130" s="275"/>
      <c r="AO130" s="275"/>
      <c r="AP130" s="300"/>
      <c r="AQ130" s="273"/>
      <c r="AR130" s="300"/>
      <c r="AS130" s="273"/>
      <c r="AT130" s="273"/>
      <c r="AU130" s="273"/>
      <c r="AV130" s="300"/>
      <c r="AW130" s="296"/>
      <c r="AX130" s="297"/>
      <c r="AY130" s="274">
        <f t="shared" ref="AY130" si="94">+AW130+AX130-AR130</f>
        <v>0</v>
      </c>
      <c r="AZ130" s="275"/>
      <c r="BA130" s="298"/>
      <c r="BB130" s="65"/>
      <c r="BC130" s="65"/>
    </row>
    <row r="131" spans="1:59">
      <c r="A131" s="141"/>
      <c r="B131" s="205"/>
      <c r="C131" s="151"/>
      <c r="D131" s="159"/>
      <c r="E131" s="159"/>
      <c r="G131" s="160"/>
      <c r="H131" s="160"/>
      <c r="I131" s="160"/>
      <c r="J131" s="160"/>
      <c r="K131" s="160"/>
      <c r="L131" s="160"/>
      <c r="M131" s="160"/>
      <c r="N131" s="160"/>
      <c r="O131" s="161"/>
      <c r="P131" s="160"/>
      <c r="Q131" s="160"/>
      <c r="R131" s="160"/>
      <c r="BB131" s="65"/>
      <c r="BC131" s="65"/>
    </row>
    <row r="132" spans="1:59">
      <c r="A132" s="149"/>
      <c r="B132" s="205"/>
      <c r="C132" s="151"/>
      <c r="D132" s="159"/>
      <c r="E132" s="159"/>
      <c r="G132" s="160"/>
      <c r="H132" s="160"/>
      <c r="I132" s="160"/>
      <c r="J132" s="160"/>
      <c r="K132" s="160"/>
      <c r="L132" s="160"/>
      <c r="M132" s="160"/>
      <c r="N132" s="160"/>
      <c r="O132" s="161"/>
      <c r="P132" s="160"/>
      <c r="Q132" s="160"/>
      <c r="R132" s="160"/>
      <c r="BB132" s="65"/>
      <c r="BC132" s="65"/>
      <c r="BF132" s="373" t="s">
        <v>516</v>
      </c>
      <c r="BG132" s="275">
        <v>1500716952</v>
      </c>
    </row>
    <row r="133" spans="1:59">
      <c r="A133" s="149"/>
      <c r="B133" s="205"/>
      <c r="C133" s="151"/>
      <c r="D133" s="159"/>
      <c r="E133" s="159"/>
      <c r="G133" s="197"/>
      <c r="H133" s="197"/>
      <c r="I133" s="197"/>
      <c r="J133" s="197"/>
      <c r="K133" s="197"/>
      <c r="L133" s="197"/>
      <c r="M133" s="197"/>
      <c r="N133" s="197"/>
      <c r="O133" s="161"/>
      <c r="P133" s="197"/>
      <c r="Q133" s="197"/>
      <c r="R133" s="197"/>
      <c r="S133" s="211"/>
      <c r="BB133" s="65"/>
      <c r="BC133" s="65"/>
      <c r="BF133" s="373" t="s">
        <v>215</v>
      </c>
      <c r="BG133" s="275"/>
    </row>
    <row r="134" spans="1:59">
      <c r="A134" s="149"/>
      <c r="B134" s="205"/>
      <c r="C134" s="151"/>
      <c r="D134" s="159"/>
      <c r="E134" s="159"/>
      <c r="G134" s="197"/>
      <c r="H134" s="197"/>
      <c r="I134" s="197"/>
      <c r="J134" s="197"/>
      <c r="K134" s="197"/>
      <c r="L134" s="197"/>
      <c r="M134" s="197"/>
      <c r="N134" s="197"/>
      <c r="O134" s="161"/>
      <c r="P134" s="197"/>
      <c r="Q134" s="197"/>
      <c r="R134" s="197"/>
      <c r="S134" s="211"/>
      <c r="BB134" s="211"/>
      <c r="BC134" s="211"/>
      <c r="BF134" s="373" t="s">
        <v>556</v>
      </c>
      <c r="BG134" s="275">
        <v>1133645940</v>
      </c>
    </row>
    <row r="135" spans="1:59">
      <c r="A135" s="149"/>
      <c r="B135" s="205"/>
      <c r="C135" s="151"/>
      <c r="D135" s="159"/>
      <c r="E135" s="159"/>
      <c r="G135" s="197"/>
      <c r="H135" s="197"/>
      <c r="I135" s="197"/>
      <c r="J135" s="197"/>
      <c r="K135" s="197"/>
      <c r="L135" s="197"/>
      <c r="M135" s="197"/>
      <c r="N135" s="197"/>
      <c r="O135" s="161"/>
      <c r="P135" s="197"/>
      <c r="Q135" s="197"/>
      <c r="R135" s="197"/>
      <c r="S135" s="211"/>
      <c r="BB135" s="211"/>
      <c r="BC135" s="211"/>
      <c r="BF135" s="373" t="s">
        <v>217</v>
      </c>
      <c r="BG135" s="275"/>
    </row>
    <row r="136" spans="1:59">
      <c r="A136" s="149"/>
      <c r="B136" s="205"/>
      <c r="C136" s="151"/>
      <c r="D136" s="159"/>
      <c r="E136" s="159"/>
      <c r="G136" s="197"/>
      <c r="H136" s="197"/>
      <c r="I136" s="197"/>
      <c r="J136" s="197"/>
      <c r="K136" s="197"/>
      <c r="L136" s="197"/>
      <c r="M136" s="197"/>
      <c r="N136" s="197"/>
      <c r="O136" s="161"/>
      <c r="P136" s="197"/>
      <c r="Q136" s="197"/>
      <c r="R136" s="197"/>
      <c r="S136" s="211"/>
      <c r="BB136" s="211"/>
      <c r="BC136" s="211"/>
      <c r="BF136" s="373" t="s">
        <v>537</v>
      </c>
      <c r="BG136" s="275" t="s">
        <v>531</v>
      </c>
    </row>
    <row r="137" spans="1:59">
      <c r="A137" s="149"/>
      <c r="B137" s="205"/>
      <c r="C137" s="151"/>
      <c r="D137" s="159"/>
      <c r="E137" s="159"/>
      <c r="G137" s="197"/>
      <c r="H137" s="197"/>
      <c r="I137" s="197"/>
      <c r="J137" s="197"/>
      <c r="K137" s="197"/>
      <c r="L137" s="197"/>
      <c r="M137" s="197"/>
      <c r="N137" s="197"/>
      <c r="O137" s="161"/>
      <c r="P137" s="197"/>
      <c r="Q137" s="197"/>
      <c r="R137" s="197"/>
      <c r="S137" s="211"/>
      <c r="T137" s="214" t="s">
        <v>19</v>
      </c>
      <c r="U137" s="254"/>
      <c r="V137" s="254"/>
      <c r="BB137" s="211"/>
      <c r="BC137" s="211"/>
      <c r="BF137" s="373" t="s">
        <v>219</v>
      </c>
      <c r="BG137" s="275"/>
    </row>
    <row r="138" spans="1:59">
      <c r="A138" s="149"/>
      <c r="B138" s="205"/>
      <c r="C138" s="151"/>
      <c r="D138" s="159"/>
      <c r="E138" s="159"/>
      <c r="G138" s="197"/>
      <c r="H138" s="197"/>
      <c r="I138" s="197"/>
      <c r="J138" s="197"/>
      <c r="K138" s="197"/>
      <c r="L138" s="197"/>
      <c r="M138" s="197"/>
      <c r="N138" s="197"/>
      <c r="O138" s="161"/>
      <c r="P138" s="197"/>
      <c r="Q138" s="197"/>
      <c r="R138" s="197"/>
      <c r="S138" s="211"/>
      <c r="T138" s="214" t="s">
        <v>20</v>
      </c>
      <c r="U138" s="254"/>
      <c r="V138" s="254"/>
      <c r="BB138" s="211"/>
      <c r="BC138" s="211"/>
      <c r="BF138" s="373" t="s">
        <v>221</v>
      </c>
      <c r="BG138" s="275"/>
    </row>
    <row r="139" spans="1:59"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T139" s="214" t="s">
        <v>21</v>
      </c>
      <c r="U139" s="254"/>
      <c r="V139" s="254"/>
      <c r="BB139" s="211"/>
      <c r="BC139" s="211"/>
      <c r="BF139" s="373" t="s">
        <v>223</v>
      </c>
      <c r="BG139" s="275"/>
    </row>
    <row r="140" spans="1:59"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T140" s="214" t="s">
        <v>22</v>
      </c>
      <c r="U140" s="254"/>
      <c r="V140" s="254"/>
      <c r="BB140" s="211"/>
      <c r="BC140" s="211"/>
      <c r="BF140" s="373" t="s">
        <v>225</v>
      </c>
      <c r="BG140" s="275"/>
    </row>
    <row r="141" spans="1:59">
      <c r="R141" s="153"/>
      <c r="T141" s="214" t="s">
        <v>23</v>
      </c>
      <c r="U141" s="254"/>
      <c r="V141" s="254"/>
      <c r="BB141" s="211"/>
      <c r="BC141" s="211"/>
      <c r="BF141" s="373" t="s">
        <v>228</v>
      </c>
      <c r="BG141" s="275"/>
    </row>
    <row r="142" spans="1:59">
      <c r="R142" s="153"/>
      <c r="T142" s="214" t="s">
        <v>24</v>
      </c>
      <c r="U142" s="254"/>
      <c r="V142" s="254"/>
      <c r="BB142" s="211"/>
      <c r="BC142" s="211"/>
      <c r="BF142" s="373" t="s">
        <v>232</v>
      </c>
      <c r="BG142" s="275"/>
    </row>
    <row r="143" spans="1:59">
      <c r="D143" s="159"/>
      <c r="E143" s="159"/>
      <c r="R143" s="153"/>
      <c r="BB143" s="211"/>
      <c r="BC143" s="211"/>
      <c r="BF143" s="373" t="s">
        <v>234</v>
      </c>
      <c r="BG143" s="275"/>
    </row>
    <row r="144" spans="1:59">
      <c r="D144" s="159"/>
      <c r="E144" s="159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53"/>
      <c r="BF144" s="373" t="s">
        <v>236</v>
      </c>
      <c r="BG144" s="275"/>
    </row>
    <row r="145" spans="7:59"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53"/>
      <c r="BF145" s="373" t="s">
        <v>240</v>
      </c>
      <c r="BG145" s="275"/>
    </row>
    <row r="146" spans="7:59">
      <c r="R146" s="153"/>
      <c r="U146" s="257"/>
      <c r="V146" s="260"/>
      <c r="BF146" s="373" t="s">
        <v>242</v>
      </c>
      <c r="BG146" s="275">
        <v>2919685839</v>
      </c>
    </row>
    <row r="147" spans="7:59">
      <c r="R147" s="153"/>
      <c r="U147" s="257"/>
      <c r="V147" s="260"/>
      <c r="BF147" s="373" t="s">
        <v>480</v>
      </c>
      <c r="BG147" s="275">
        <v>2747910657</v>
      </c>
    </row>
    <row r="148" spans="7:59">
      <c r="U148" s="257"/>
      <c r="V148" s="260"/>
      <c r="BF148" s="373" t="s">
        <v>481</v>
      </c>
      <c r="BG148" s="275"/>
    </row>
    <row r="149" spans="7:59">
      <c r="BF149" s="373" t="s">
        <v>250</v>
      </c>
      <c r="BG149" s="275">
        <v>2723461904</v>
      </c>
    </row>
    <row r="150" spans="7:59">
      <c r="BF150" s="373" t="s">
        <v>252</v>
      </c>
      <c r="BG150" s="275">
        <v>2851254995</v>
      </c>
    </row>
    <row r="151" spans="7:59">
      <c r="BF151" s="373" t="s">
        <v>254</v>
      </c>
      <c r="BG151" s="275">
        <v>1143946878</v>
      </c>
    </row>
    <row r="152" spans="7:59">
      <c r="BF152" s="373" t="s">
        <v>256</v>
      </c>
      <c r="BG152" s="275"/>
    </row>
    <row r="153" spans="7:59">
      <c r="BF153" s="373" t="s">
        <v>258</v>
      </c>
      <c r="BG153" s="275"/>
    </row>
    <row r="154" spans="7:59">
      <c r="BF154" s="373" t="s">
        <v>482</v>
      </c>
      <c r="BG154" s="275">
        <v>1175437504</v>
      </c>
    </row>
    <row r="155" spans="7:59">
      <c r="BF155" s="373" t="s">
        <v>486</v>
      </c>
      <c r="BG155" s="275">
        <v>2871132644</v>
      </c>
    </row>
    <row r="156" spans="7:59">
      <c r="BF156" s="373" t="s">
        <v>262</v>
      </c>
      <c r="BG156" s="275">
        <v>1116618499</v>
      </c>
    </row>
    <row r="157" spans="7:59">
      <c r="BF157" s="373" t="s">
        <v>264</v>
      </c>
      <c r="BG157" s="275"/>
    </row>
    <row r="158" spans="7:59">
      <c r="BF158" s="373" t="s">
        <v>517</v>
      </c>
      <c r="BG158" s="275"/>
    </row>
    <row r="159" spans="7:59">
      <c r="BF159" s="373" t="s">
        <v>266</v>
      </c>
      <c r="BG159" s="275"/>
    </row>
    <row r="160" spans="7:59">
      <c r="BF160" s="373" t="s">
        <v>268</v>
      </c>
      <c r="BG160" s="275">
        <v>2659973974</v>
      </c>
    </row>
    <row r="161" spans="58:59">
      <c r="BF161" s="373" t="s">
        <v>270</v>
      </c>
      <c r="BG161" s="275"/>
    </row>
    <row r="162" spans="58:59">
      <c r="BF162" s="373" t="s">
        <v>272</v>
      </c>
      <c r="BG162" s="275"/>
    </row>
    <row r="163" spans="58:59">
      <c r="BF163" s="373" t="s">
        <v>274</v>
      </c>
      <c r="BG163" s="275"/>
    </row>
    <row r="164" spans="58:59">
      <c r="BF164" s="373" t="s">
        <v>276</v>
      </c>
      <c r="BG164" s="275">
        <v>2960710474</v>
      </c>
    </row>
    <row r="165" spans="58:59">
      <c r="BF165" s="373" t="s">
        <v>280</v>
      </c>
      <c r="BG165" s="275"/>
    </row>
    <row r="166" spans="58:59">
      <c r="BF166" s="373" t="s">
        <v>282</v>
      </c>
      <c r="BG166" s="275"/>
    </row>
    <row r="167" spans="58:59">
      <c r="BF167" s="373" t="s">
        <v>284</v>
      </c>
      <c r="BG167" s="275"/>
    </row>
    <row r="168" spans="58:59">
      <c r="BF168" s="373" t="s">
        <v>286</v>
      </c>
      <c r="BG168" s="275"/>
    </row>
    <row r="169" spans="58:59">
      <c r="BF169" s="373" t="s">
        <v>288</v>
      </c>
      <c r="BG169" s="275"/>
    </row>
    <row r="170" spans="58:59">
      <c r="BF170" s="373" t="s">
        <v>290</v>
      </c>
      <c r="BG170" s="275">
        <v>1128031436</v>
      </c>
    </row>
    <row r="171" spans="58:59">
      <c r="BF171" s="373" t="s">
        <v>518</v>
      </c>
      <c r="BG171" s="275">
        <v>2778034427</v>
      </c>
    </row>
    <row r="172" spans="58:59">
      <c r="BF172" s="373" t="s">
        <v>292</v>
      </c>
      <c r="BG172" s="275">
        <v>2836126510</v>
      </c>
    </row>
    <row r="173" spans="58:59">
      <c r="BF173" s="373" t="s">
        <v>294</v>
      </c>
      <c r="BG173" s="258"/>
    </row>
    <row r="174" spans="58:59">
      <c r="BF174" s="373" t="s">
        <v>296</v>
      </c>
      <c r="BG174" s="288">
        <v>2928860106</v>
      </c>
    </row>
    <row r="175" spans="58:59">
      <c r="BF175" s="373" t="s">
        <v>558</v>
      </c>
      <c r="BG175" s="361">
        <v>1281261401</v>
      </c>
    </row>
    <row r="176" spans="58:59">
      <c r="BF176" s="373" t="s">
        <v>300</v>
      </c>
      <c r="BG176" s="275">
        <v>2952708604</v>
      </c>
    </row>
    <row r="177" spans="1:59">
      <c r="BF177" s="373" t="s">
        <v>302</v>
      </c>
      <c r="BG177" s="275"/>
    </row>
    <row r="178" spans="1:59">
      <c r="BF178" s="373" t="s">
        <v>304</v>
      </c>
      <c r="BG178" s="275"/>
    </row>
    <row r="179" spans="1:59">
      <c r="BF179" s="373" t="s">
        <v>306</v>
      </c>
      <c r="BG179" s="275">
        <v>1128532117</v>
      </c>
    </row>
    <row r="180" spans="1:59">
      <c r="BF180" s="373" t="s">
        <v>308</v>
      </c>
      <c r="BG180" s="275"/>
    </row>
    <row r="181" spans="1:59">
      <c r="BF181" s="373" t="s">
        <v>310</v>
      </c>
      <c r="BG181" s="275"/>
    </row>
    <row r="182" spans="1:59">
      <c r="BF182" s="373" t="s">
        <v>312</v>
      </c>
      <c r="BG182" s="275">
        <v>2965106850</v>
      </c>
    </row>
    <row r="183" spans="1:59">
      <c r="BF183" s="373" t="s">
        <v>314</v>
      </c>
      <c r="BG183" s="275"/>
    </row>
    <row r="184" spans="1:59">
      <c r="BF184" s="373" t="s">
        <v>316</v>
      </c>
      <c r="BG184" s="275"/>
    </row>
    <row r="185" spans="1:59">
      <c r="A185" s="198">
        <v>14139601125</v>
      </c>
      <c r="BF185" s="373" t="s">
        <v>318</v>
      </c>
      <c r="BG185" s="275">
        <v>2671903578</v>
      </c>
    </row>
    <row r="186" spans="1:59">
      <c r="A186" s="198" t="s">
        <v>496</v>
      </c>
      <c r="BF186" s="373" t="s">
        <v>321</v>
      </c>
      <c r="BG186" s="275"/>
    </row>
    <row r="187" spans="1:59">
      <c r="A187" s="198" t="s">
        <v>497</v>
      </c>
      <c r="BF187" s="373" t="s">
        <v>322</v>
      </c>
      <c r="BG187" s="258"/>
    </row>
    <row r="188" spans="1:59">
      <c r="BF188" s="373" t="s">
        <v>324</v>
      </c>
      <c r="BG188" s="288">
        <v>1179675078</v>
      </c>
    </row>
    <row r="189" spans="1:59">
      <c r="BF189" s="373" t="s">
        <v>326</v>
      </c>
      <c r="BG189" s="288">
        <v>2983558908</v>
      </c>
    </row>
    <row r="190" spans="1:59">
      <c r="BF190" s="373" t="s">
        <v>520</v>
      </c>
      <c r="BG190" s="288">
        <v>1501548794</v>
      </c>
    </row>
    <row r="191" spans="1:59">
      <c r="BF191" s="373" t="s">
        <v>519</v>
      </c>
      <c r="BG191" s="288">
        <v>2856562434</v>
      </c>
    </row>
    <row r="192" spans="1:59">
      <c r="BF192" s="373" t="s">
        <v>334</v>
      </c>
      <c r="BG192" s="327"/>
    </row>
    <row r="193" spans="58:59">
      <c r="BF193" s="373" t="s">
        <v>336</v>
      </c>
      <c r="BG193" s="327"/>
    </row>
    <row r="194" spans="58:59">
      <c r="BF194" s="373" t="s">
        <v>342</v>
      </c>
      <c r="BG194" s="327"/>
    </row>
    <row r="195" spans="58:59">
      <c r="BF195" s="373" t="s">
        <v>539</v>
      </c>
      <c r="BG195" s="275" t="s">
        <v>531</v>
      </c>
    </row>
    <row r="196" spans="58:59">
      <c r="BF196" s="373" t="s">
        <v>346</v>
      </c>
      <c r="BG196" s="275"/>
    </row>
    <row r="197" spans="58:59">
      <c r="BF197" s="373" t="s">
        <v>348</v>
      </c>
      <c r="BG197" s="275"/>
    </row>
    <row r="198" spans="58:59">
      <c r="BF198" s="373" t="s">
        <v>354</v>
      </c>
      <c r="BG198" s="275"/>
    </row>
    <row r="199" spans="58:59">
      <c r="BF199" s="373" t="s">
        <v>557</v>
      </c>
      <c r="BG199" s="361">
        <v>1281261401</v>
      </c>
    </row>
    <row r="200" spans="58:59">
      <c r="BF200" s="373" t="s">
        <v>521</v>
      </c>
      <c r="BG200" s="275">
        <v>1500026042</v>
      </c>
    </row>
    <row r="201" spans="58:59">
      <c r="BF201" s="373" t="s">
        <v>356</v>
      </c>
      <c r="BG201" s="275"/>
    </row>
    <row r="202" spans="58:59">
      <c r="BF202" s="373" t="s">
        <v>487</v>
      </c>
      <c r="BG202" s="275"/>
    </row>
    <row r="203" spans="58:59">
      <c r="BF203" s="373" t="s">
        <v>522</v>
      </c>
      <c r="BG203" s="275">
        <v>2954141431</v>
      </c>
    </row>
    <row r="204" spans="58:59">
      <c r="BF204" s="373" t="s">
        <v>359</v>
      </c>
      <c r="BG204" s="275">
        <v>1258728658</v>
      </c>
    </row>
    <row r="205" spans="58:59">
      <c r="BF205" s="373" t="s">
        <v>541</v>
      </c>
      <c r="BG205" s="275" t="s">
        <v>531</v>
      </c>
    </row>
    <row r="206" spans="58:59">
      <c r="BF206" s="373" t="s">
        <v>361</v>
      </c>
      <c r="BG206" s="275"/>
    </row>
    <row r="207" spans="58:59">
      <c r="BF207" s="373" t="s">
        <v>488</v>
      </c>
      <c r="BG207" s="275">
        <v>1126929044</v>
      </c>
    </row>
    <row r="208" spans="58:59">
      <c r="BF208" s="373" t="s">
        <v>365</v>
      </c>
      <c r="BG208" s="275"/>
    </row>
    <row r="209" spans="58:59">
      <c r="BF209" s="373" t="s">
        <v>367</v>
      </c>
      <c r="BG209" s="275">
        <v>2948910731</v>
      </c>
    </row>
    <row r="210" spans="58:59">
      <c r="BF210" s="373" t="s">
        <v>369</v>
      </c>
      <c r="BG210" s="275"/>
    </row>
    <row r="211" spans="58:59">
      <c r="BF211" s="373" t="s">
        <v>371</v>
      </c>
      <c r="BG211" s="275"/>
    </row>
    <row r="212" spans="58:59">
      <c r="BF212" s="373" t="s">
        <v>373</v>
      </c>
      <c r="BG212" s="275"/>
    </row>
    <row r="213" spans="58:59">
      <c r="BF213" s="373" t="s">
        <v>375</v>
      </c>
      <c r="BG213" s="270"/>
    </row>
    <row r="214" spans="58:59">
      <c r="BF214" s="373" t="s">
        <v>527</v>
      </c>
      <c r="BG214" s="275"/>
    </row>
    <row r="215" spans="58:59">
      <c r="BF215" s="373" t="s">
        <v>377</v>
      </c>
      <c r="BG215" s="275"/>
    </row>
    <row r="216" spans="58:59">
      <c r="BF216" s="373" t="s">
        <v>379</v>
      </c>
      <c r="BG216" s="275"/>
    </row>
    <row r="217" spans="58:59">
      <c r="BF217" s="373" t="s">
        <v>381</v>
      </c>
      <c r="BG217" s="275"/>
    </row>
    <row r="218" spans="58:59">
      <c r="BF218" s="373" t="s">
        <v>383</v>
      </c>
      <c r="BG218" s="275"/>
    </row>
    <row r="219" spans="58:59">
      <c r="BF219" s="373" t="s">
        <v>529</v>
      </c>
      <c r="BG219" s="275"/>
    </row>
    <row r="220" spans="58:59">
      <c r="BF220" s="373" t="s">
        <v>385</v>
      </c>
      <c r="BG220" s="275"/>
    </row>
    <row r="221" spans="58:59">
      <c r="BF221" s="373" t="s">
        <v>387</v>
      </c>
      <c r="BG221" s="275"/>
    </row>
    <row r="222" spans="58:59">
      <c r="BF222" s="373" t="s">
        <v>389</v>
      </c>
      <c r="BG222" s="275"/>
    </row>
    <row r="223" spans="58:59">
      <c r="BF223" s="373" t="s">
        <v>523</v>
      </c>
      <c r="BG223" s="278" t="s">
        <v>507</v>
      </c>
    </row>
    <row r="224" spans="58:59">
      <c r="BF224" s="373" t="s">
        <v>524</v>
      </c>
      <c r="BG224" s="275" t="s">
        <v>208</v>
      </c>
    </row>
    <row r="225" spans="58:59">
      <c r="BF225" s="373" t="s">
        <v>393</v>
      </c>
      <c r="BG225" s="275">
        <v>1133340031</v>
      </c>
    </row>
    <row r="226" spans="58:59">
      <c r="BF226" s="373" t="s">
        <v>395</v>
      </c>
      <c r="BG226" s="275"/>
    </row>
    <row r="227" spans="58:59">
      <c r="BF227" s="373" t="s">
        <v>397</v>
      </c>
      <c r="BG227" s="275"/>
    </row>
    <row r="228" spans="58:59">
      <c r="BF228" s="373" t="s">
        <v>399</v>
      </c>
      <c r="BG228" s="275"/>
    </row>
    <row r="229" spans="58:59">
      <c r="BF229" s="373" t="s">
        <v>513</v>
      </c>
      <c r="BG229" s="275"/>
    </row>
    <row r="230" spans="58:59">
      <c r="BF230" s="373" t="s">
        <v>490</v>
      </c>
      <c r="BG230" s="275">
        <v>1121368761</v>
      </c>
    </row>
    <row r="231" spans="58:59">
      <c r="BF231" s="373" t="s">
        <v>405</v>
      </c>
      <c r="BG231" s="275">
        <v>1258728771</v>
      </c>
    </row>
    <row r="232" spans="58:59">
      <c r="BF232" s="373" t="s">
        <v>407</v>
      </c>
      <c r="BG232" s="275"/>
    </row>
    <row r="233" spans="58:59">
      <c r="BF233" s="373" t="s">
        <v>409</v>
      </c>
      <c r="BG233" s="275"/>
    </row>
  </sheetData>
  <autoFilter ref="A10:CL70"/>
  <sortState ref="BE76:BW117">
    <sortCondition ref="BF76:BF117"/>
  </sortState>
  <mergeCells count="38">
    <mergeCell ref="T129:U129"/>
    <mergeCell ref="BB74:BB75"/>
    <mergeCell ref="BC74:BC75"/>
    <mergeCell ref="G1:H1"/>
    <mergeCell ref="G6:R6"/>
    <mergeCell ref="G7:N7"/>
    <mergeCell ref="P7:R7"/>
    <mergeCell ref="Z7:Z8"/>
    <mergeCell ref="T7:T8"/>
    <mergeCell ref="U7:U8"/>
    <mergeCell ref="V7:V8"/>
    <mergeCell ref="W7:W8"/>
    <mergeCell ref="X7:X8"/>
    <mergeCell ref="Y7:Y8"/>
    <mergeCell ref="AM7:AM8"/>
    <mergeCell ref="AN7:AN8"/>
    <mergeCell ref="AK7:AK8"/>
    <mergeCell ref="AA7:AA8"/>
    <mergeCell ref="AB7:AB8"/>
    <mergeCell ref="AC7:AC8"/>
    <mergeCell ref="AD7:AD8"/>
    <mergeCell ref="AE7:AE8"/>
    <mergeCell ref="AL7:AL8"/>
    <mergeCell ref="AH7:AH8"/>
    <mergeCell ref="BA7:BA8"/>
    <mergeCell ref="T75:U75"/>
    <mergeCell ref="AV7:AV8"/>
    <mergeCell ref="AW7:AX7"/>
    <mergeCell ref="AY7:AY8"/>
    <mergeCell ref="AZ7:AZ8"/>
    <mergeCell ref="AO7:AO8"/>
    <mergeCell ref="AP7:AP8"/>
    <mergeCell ref="AQ7:AQ8"/>
    <mergeCell ref="AR7:AR8"/>
    <mergeCell ref="AS7:AS8"/>
    <mergeCell ref="AT7:AT8"/>
    <mergeCell ref="AI7:AI8"/>
    <mergeCell ref="AJ7:AJ8"/>
  </mergeCells>
  <pageMargins left="0.7" right="0.7" top="0.75" bottom="0.75" header="0.3" footer="0.3"/>
  <pageSetup paperSize="1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H128"/>
  <sheetViews>
    <sheetView zoomScale="115" zoomScaleNormal="115" workbookViewId="0">
      <pane xSplit="2" ySplit="8" topLeftCell="L45" activePane="bottomRight" state="frozen"/>
      <selection pane="topRight" activeCell="C1" sqref="C1"/>
      <selection pane="bottomLeft" activeCell="A9" sqref="A9"/>
      <selection pane="bottomRight" activeCell="W54" sqref="W54"/>
    </sheetView>
  </sheetViews>
  <sheetFormatPr baseColWidth="10" defaultColWidth="7.140625" defaultRowHeight="12.75"/>
  <cols>
    <col min="1" max="1" width="5.85546875" style="203" customWidth="1"/>
    <col min="2" max="2" width="24.42578125" customWidth="1"/>
    <col min="3" max="4" width="10.7109375" customWidth="1"/>
    <col min="5" max="7" width="10.7109375" style="195" customWidth="1"/>
    <col min="8" max="8" width="13.140625" style="195" customWidth="1"/>
    <col min="9" max="15" width="10.7109375" style="195" customWidth="1"/>
    <col min="16" max="16" width="8.5703125" style="195" customWidth="1"/>
    <col min="17" max="17" width="9" style="195" customWidth="1"/>
    <col min="18" max="18" width="8.5703125" style="195" customWidth="1"/>
    <col min="19" max="19" width="9.5703125" style="195" customWidth="1"/>
    <col min="20" max="20" width="8.140625" style="195" customWidth="1"/>
    <col min="21" max="21" width="7.42578125" style="195" customWidth="1"/>
    <col min="22" max="23" width="10.7109375" style="195" customWidth="1"/>
    <col min="24" max="24" width="0" style="65" hidden="1" customWidth="1"/>
    <col min="25" max="25" width="7.5703125" style="65" hidden="1" customWidth="1"/>
    <col min="26" max="27" width="0" style="65" hidden="1" customWidth="1"/>
    <col min="28" max="28" width="7.5703125" style="65" hidden="1" customWidth="1"/>
    <col min="29" max="32" width="0" style="65" hidden="1" customWidth="1"/>
    <col min="33" max="34" width="7.140625" style="65" hidden="1" customWidth="1"/>
    <col min="35" max="35" width="0" style="65" hidden="1" customWidth="1"/>
    <col min="36" max="16384" width="7.140625" style="65"/>
  </cols>
  <sheetData>
    <row r="1" spans="1:23" ht="15">
      <c r="A1" s="439" t="s">
        <v>430</v>
      </c>
      <c r="B1" s="547" t="s">
        <v>431</v>
      </c>
      <c r="C1" s="548"/>
      <c r="D1" s="548"/>
      <c r="E1" s="436"/>
      <c r="F1" s="436"/>
      <c r="G1" s="436"/>
      <c r="H1" s="436"/>
      <c r="I1" s="436"/>
      <c r="J1" s="436"/>
      <c r="K1" s="436"/>
      <c r="L1" s="436"/>
      <c r="M1" s="436"/>
      <c r="N1" s="462"/>
      <c r="O1" s="436"/>
      <c r="P1" s="436"/>
      <c r="Q1" s="462"/>
      <c r="R1" s="462"/>
      <c r="S1" s="436"/>
      <c r="T1" s="436"/>
      <c r="U1" s="436"/>
      <c r="V1" s="436"/>
      <c r="W1" s="436"/>
    </row>
    <row r="2" spans="1:23" ht="18">
      <c r="A2" s="440" t="s">
        <v>432</v>
      </c>
      <c r="B2" s="457" t="s">
        <v>433</v>
      </c>
      <c r="C2" s="458"/>
      <c r="D2" s="458"/>
      <c r="E2" s="436"/>
      <c r="F2" s="436"/>
      <c r="G2" s="436"/>
      <c r="H2" s="436"/>
      <c r="I2" s="436"/>
      <c r="J2" s="436"/>
      <c r="K2" s="436"/>
      <c r="L2" s="436"/>
      <c r="M2" s="436"/>
      <c r="N2" s="462"/>
      <c r="O2" s="436"/>
      <c r="P2" s="436"/>
      <c r="Q2" s="462"/>
      <c r="R2" s="462"/>
      <c r="S2" s="436"/>
      <c r="T2" s="436"/>
      <c r="U2" s="436"/>
      <c r="V2" s="436"/>
      <c r="W2" s="436"/>
    </row>
    <row r="3" spans="1:23" ht="15.75">
      <c r="A3" s="436"/>
      <c r="B3" s="459" t="s">
        <v>434</v>
      </c>
      <c r="C3" s="441"/>
      <c r="D3" s="441"/>
      <c r="E3" s="443"/>
      <c r="F3" s="436"/>
      <c r="G3" s="436"/>
      <c r="H3" s="436"/>
      <c r="I3" s="436"/>
      <c r="J3" s="436"/>
      <c r="K3" s="436"/>
      <c r="L3" s="436"/>
      <c r="M3" s="436"/>
      <c r="N3" s="462"/>
      <c r="O3" s="436"/>
      <c r="P3" s="436"/>
      <c r="Q3" s="462"/>
      <c r="R3" s="462"/>
      <c r="S3" s="436"/>
      <c r="T3" s="436"/>
      <c r="U3" s="436"/>
      <c r="V3" s="436"/>
      <c r="W3" s="436"/>
    </row>
    <row r="4" spans="1:23" ht="15">
      <c r="A4" s="436"/>
      <c r="B4" s="460" t="s">
        <v>830</v>
      </c>
      <c r="C4" s="441"/>
      <c r="D4" s="441"/>
      <c r="E4" s="443"/>
      <c r="F4" s="436"/>
      <c r="G4" s="436"/>
      <c r="H4" s="436"/>
      <c r="I4" s="436"/>
      <c r="J4" s="436"/>
      <c r="K4" s="436"/>
      <c r="L4" s="436"/>
      <c r="M4" s="436"/>
      <c r="N4" s="462"/>
      <c r="O4" s="436"/>
      <c r="P4" s="436"/>
      <c r="Q4" s="462"/>
      <c r="R4" s="462"/>
      <c r="S4" s="436"/>
      <c r="T4" s="436"/>
      <c r="U4" s="436"/>
      <c r="V4" s="436"/>
      <c r="W4" s="436"/>
    </row>
    <row r="5" spans="1:23" ht="15">
      <c r="A5" s="436"/>
      <c r="B5" s="442" t="s">
        <v>831</v>
      </c>
      <c r="C5" s="456"/>
      <c r="D5" s="456"/>
      <c r="E5" s="436"/>
      <c r="F5" s="436"/>
      <c r="G5" s="436"/>
      <c r="H5" s="436"/>
      <c r="I5" s="436"/>
      <c r="J5" s="436"/>
      <c r="K5" s="436"/>
      <c r="L5" s="436"/>
      <c r="M5" s="436"/>
      <c r="N5" s="462"/>
      <c r="O5" s="436"/>
      <c r="P5" s="436"/>
      <c r="Q5" s="462"/>
      <c r="R5" s="462"/>
      <c r="S5" s="436"/>
      <c r="T5" s="436"/>
      <c r="U5" s="436"/>
      <c r="V5" s="436"/>
      <c r="W5" s="436"/>
    </row>
    <row r="6" spans="1:23" ht="15">
      <c r="A6" s="436"/>
      <c r="B6" s="442" t="s">
        <v>436</v>
      </c>
      <c r="C6" s="456"/>
      <c r="D6" s="456"/>
      <c r="E6" s="436"/>
      <c r="F6" s="436"/>
      <c r="G6" s="436"/>
      <c r="H6" s="436"/>
      <c r="I6" s="436"/>
      <c r="J6" s="436"/>
      <c r="K6" s="436"/>
      <c r="L6" s="436"/>
      <c r="M6" s="436"/>
      <c r="N6" s="462"/>
      <c r="O6" s="436"/>
      <c r="P6" s="436"/>
      <c r="Q6" s="462"/>
      <c r="R6" s="462"/>
      <c r="S6" s="436"/>
      <c r="T6" s="436"/>
      <c r="U6" s="436"/>
      <c r="V6" s="436"/>
      <c r="W6" s="436"/>
    </row>
    <row r="7" spans="1:23" ht="6" customHeight="1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</row>
    <row r="8" spans="1:23" s="360" customFormat="1" ht="35.25" customHeight="1" thickBot="1">
      <c r="A8" s="452" t="s">
        <v>437</v>
      </c>
      <c r="B8" s="453" t="s">
        <v>438</v>
      </c>
      <c r="C8" s="453" t="s">
        <v>439</v>
      </c>
      <c r="D8" s="453" t="s">
        <v>440</v>
      </c>
      <c r="E8" s="453" t="s">
        <v>441</v>
      </c>
      <c r="F8" s="454" t="s">
        <v>442</v>
      </c>
      <c r="G8" s="453" t="s">
        <v>443</v>
      </c>
      <c r="H8" s="453" t="s">
        <v>444</v>
      </c>
      <c r="I8" s="453" t="s">
        <v>445</v>
      </c>
      <c r="J8" s="453" t="s">
        <v>461</v>
      </c>
      <c r="K8" s="453" t="s">
        <v>446</v>
      </c>
      <c r="L8" s="453" t="s">
        <v>447</v>
      </c>
      <c r="M8" s="453" t="s">
        <v>525</v>
      </c>
      <c r="N8" s="453" t="s">
        <v>853</v>
      </c>
      <c r="O8" s="453" t="s">
        <v>555</v>
      </c>
      <c r="P8" s="453" t="s">
        <v>448</v>
      </c>
      <c r="Q8" s="453" t="s">
        <v>854</v>
      </c>
      <c r="R8" s="453" t="s">
        <v>855</v>
      </c>
      <c r="S8" s="453" t="s">
        <v>560</v>
      </c>
      <c r="T8" s="453" t="s">
        <v>450</v>
      </c>
      <c r="U8" s="453" t="s">
        <v>451</v>
      </c>
      <c r="V8" s="454" t="s">
        <v>452</v>
      </c>
      <c r="W8" s="455" t="s">
        <v>453</v>
      </c>
    </row>
    <row r="9" spans="1:23" ht="15.75" thickTop="1">
      <c r="A9" s="445" t="s">
        <v>454</v>
      </c>
      <c r="B9" s="436"/>
      <c r="C9" s="436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62"/>
      <c r="O9" s="436"/>
      <c r="P9" s="436"/>
      <c r="Q9" s="462"/>
      <c r="R9" s="462"/>
      <c r="S9" s="436"/>
      <c r="T9" s="436"/>
      <c r="U9" s="436"/>
      <c r="V9" s="436"/>
      <c r="W9" s="436"/>
    </row>
    <row r="10" spans="1:23" ht="15">
      <c r="A10" s="444" t="s">
        <v>455</v>
      </c>
      <c r="B10" s="436"/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62"/>
      <c r="O10" s="436"/>
      <c r="P10" s="436"/>
      <c r="Q10" s="462"/>
      <c r="R10" s="462"/>
      <c r="S10" s="436"/>
      <c r="T10" s="436"/>
      <c r="U10" s="436"/>
      <c r="V10" s="436"/>
      <c r="W10" s="436"/>
    </row>
    <row r="11" spans="1:23">
      <c r="A11" s="438" t="s">
        <v>502</v>
      </c>
      <c r="B11" s="437" t="s">
        <v>516</v>
      </c>
      <c r="C11" s="446">
        <v>880.02</v>
      </c>
      <c r="D11" s="446">
        <v>146.66999999999999</v>
      </c>
      <c r="E11" s="446">
        <v>0</v>
      </c>
      <c r="F11" s="446">
        <f>SUM(C11:E11)</f>
        <v>1026.69</v>
      </c>
      <c r="G11" s="447">
        <v>-18.41</v>
      </c>
      <c r="H11" s="446">
        <v>0</v>
      </c>
      <c r="I11" s="446">
        <v>25.73</v>
      </c>
      <c r="J11" s="446">
        <v>0</v>
      </c>
      <c r="K11" s="446">
        <v>0</v>
      </c>
      <c r="L11" s="446">
        <v>0</v>
      </c>
      <c r="M11" s="446">
        <v>0</v>
      </c>
      <c r="N11" s="446">
        <v>0</v>
      </c>
      <c r="O11" s="446">
        <v>45.13</v>
      </c>
      <c r="P11" s="446">
        <v>0.04</v>
      </c>
      <c r="Q11" s="446">
        <v>0</v>
      </c>
      <c r="R11" s="446">
        <v>0</v>
      </c>
      <c r="S11" s="446">
        <v>0</v>
      </c>
      <c r="T11" s="446">
        <v>0</v>
      </c>
      <c r="U11" s="446">
        <v>0</v>
      </c>
      <c r="V11" s="446">
        <f>SUM(G11:U11)</f>
        <v>52.49</v>
      </c>
      <c r="W11" s="446">
        <f>+F11-V11</f>
        <v>974.2</v>
      </c>
    </row>
    <row r="12" spans="1:23">
      <c r="A12" s="438" t="s">
        <v>214</v>
      </c>
      <c r="B12" s="437" t="s">
        <v>215</v>
      </c>
      <c r="C12" s="446">
        <v>999.66</v>
      </c>
      <c r="D12" s="446">
        <v>166.61</v>
      </c>
      <c r="E12" s="446">
        <v>1282.8800000000001</v>
      </c>
      <c r="F12" s="446">
        <f t="shared" ref="F12:F70" si="0">SUM(C12:E12)</f>
        <v>2449.15</v>
      </c>
      <c r="G12" s="446">
        <v>0</v>
      </c>
      <c r="H12" s="446">
        <v>267.75</v>
      </c>
      <c r="I12" s="446">
        <v>28.99</v>
      </c>
      <c r="J12" s="446">
        <v>0</v>
      </c>
      <c r="K12" s="446">
        <v>0</v>
      </c>
      <c r="L12" s="446">
        <v>0</v>
      </c>
      <c r="M12" s="446">
        <v>0</v>
      </c>
      <c r="N12" s="446">
        <v>0</v>
      </c>
      <c r="O12" s="446">
        <v>45.13</v>
      </c>
      <c r="P12" s="447">
        <v>-0.02</v>
      </c>
      <c r="Q12" s="446">
        <v>0</v>
      </c>
      <c r="R12" s="446">
        <v>242.9</v>
      </c>
      <c r="S12" s="446">
        <v>0</v>
      </c>
      <c r="T12" s="446">
        <v>0</v>
      </c>
      <c r="U12" s="446">
        <v>0</v>
      </c>
      <c r="V12" s="446">
        <f t="shared" ref="V12:V70" si="1">SUM(G12:U12)</f>
        <v>584.75</v>
      </c>
      <c r="W12" s="446">
        <f t="shared" ref="W12:W70" si="2">+F12-V12</f>
        <v>1864.4</v>
      </c>
    </row>
    <row r="13" spans="1:23">
      <c r="A13" s="438" t="s">
        <v>552</v>
      </c>
      <c r="B13" s="437" t="s">
        <v>556</v>
      </c>
      <c r="C13" s="446">
        <v>833.05</v>
      </c>
      <c r="D13" s="446">
        <v>138.84</v>
      </c>
      <c r="E13" s="446">
        <v>382.86</v>
      </c>
      <c r="F13" s="446">
        <f t="shared" si="0"/>
        <v>1354.75</v>
      </c>
      <c r="G13" s="446">
        <v>0</v>
      </c>
      <c r="H13" s="446">
        <v>31</v>
      </c>
      <c r="I13" s="446">
        <v>25.9</v>
      </c>
      <c r="J13" s="446">
        <v>0</v>
      </c>
      <c r="K13" s="446">
        <v>0</v>
      </c>
      <c r="L13" s="446">
        <v>0</v>
      </c>
      <c r="M13" s="446">
        <v>0</v>
      </c>
      <c r="N13" s="446">
        <v>0</v>
      </c>
      <c r="O13" s="446">
        <v>45.13</v>
      </c>
      <c r="P13" s="446">
        <v>0.12</v>
      </c>
      <c r="Q13" s="446">
        <v>0</v>
      </c>
      <c r="R13" s="446">
        <v>0</v>
      </c>
      <c r="S13" s="446">
        <v>0</v>
      </c>
      <c r="T13" s="446">
        <v>0</v>
      </c>
      <c r="U13" s="446">
        <v>0</v>
      </c>
      <c r="V13" s="446">
        <f t="shared" si="1"/>
        <v>102.15</v>
      </c>
      <c r="W13" s="446">
        <f t="shared" si="2"/>
        <v>1252.5999999999999</v>
      </c>
    </row>
    <row r="14" spans="1:23">
      <c r="A14" s="438" t="s">
        <v>216</v>
      </c>
      <c r="B14" s="437" t="s">
        <v>217</v>
      </c>
      <c r="C14" s="446">
        <v>4000.02</v>
      </c>
      <c r="D14" s="446">
        <v>666.67</v>
      </c>
      <c r="E14" s="446">
        <v>0</v>
      </c>
      <c r="F14" s="446">
        <f t="shared" si="0"/>
        <v>4666.6899999999996</v>
      </c>
      <c r="G14" s="446">
        <v>0</v>
      </c>
      <c r="H14" s="446">
        <v>741.42</v>
      </c>
      <c r="I14" s="446">
        <v>129.59</v>
      </c>
      <c r="J14" s="446">
        <v>0</v>
      </c>
      <c r="K14" s="446">
        <v>0</v>
      </c>
      <c r="L14" s="446">
        <v>0</v>
      </c>
      <c r="M14" s="446">
        <v>0</v>
      </c>
      <c r="N14" s="446">
        <v>0</v>
      </c>
      <c r="O14" s="446">
        <v>45.13</v>
      </c>
      <c r="P14" s="447">
        <v>-0.05</v>
      </c>
      <c r="Q14" s="446">
        <v>0</v>
      </c>
      <c r="R14" s="446">
        <v>0</v>
      </c>
      <c r="S14" s="446">
        <v>0</v>
      </c>
      <c r="T14" s="446">
        <v>0</v>
      </c>
      <c r="U14" s="446">
        <v>400</v>
      </c>
      <c r="V14" s="446">
        <f t="shared" si="1"/>
        <v>1316.0900000000001</v>
      </c>
      <c r="W14" s="446">
        <f t="shared" si="2"/>
        <v>3350.5999999999995</v>
      </c>
    </row>
    <row r="15" spans="1:23">
      <c r="A15" s="438" t="s">
        <v>536</v>
      </c>
      <c r="B15" s="437" t="s">
        <v>537</v>
      </c>
      <c r="C15" s="446">
        <v>1400.04</v>
      </c>
      <c r="D15" s="446">
        <v>233.34</v>
      </c>
      <c r="E15" s="446">
        <v>2408</v>
      </c>
      <c r="F15" s="446">
        <f t="shared" si="0"/>
        <v>4041.38</v>
      </c>
      <c r="G15" s="446">
        <v>0</v>
      </c>
      <c r="H15" s="446">
        <v>607.85</v>
      </c>
      <c r="I15" s="446">
        <v>41.24</v>
      </c>
      <c r="J15" s="446">
        <v>0</v>
      </c>
      <c r="K15" s="446">
        <v>2000</v>
      </c>
      <c r="L15" s="446">
        <v>0</v>
      </c>
      <c r="M15" s="446">
        <v>0</v>
      </c>
      <c r="N15" s="446">
        <v>0</v>
      </c>
      <c r="O15" s="446">
        <v>45.13</v>
      </c>
      <c r="P15" s="446">
        <v>0.16</v>
      </c>
      <c r="Q15" s="446">
        <v>0</v>
      </c>
      <c r="R15" s="446">
        <v>0</v>
      </c>
      <c r="S15" s="446">
        <v>0</v>
      </c>
      <c r="T15" s="446">
        <v>0</v>
      </c>
      <c r="U15" s="446">
        <v>0</v>
      </c>
      <c r="V15" s="446">
        <f t="shared" si="1"/>
        <v>2694.38</v>
      </c>
      <c r="W15" s="446">
        <f t="shared" si="2"/>
        <v>1347</v>
      </c>
    </row>
    <row r="16" spans="1:23">
      <c r="A16" s="438" t="s">
        <v>218</v>
      </c>
      <c r="B16" s="437" t="s">
        <v>219</v>
      </c>
      <c r="C16" s="446">
        <v>4000.02</v>
      </c>
      <c r="D16" s="446">
        <v>666.67</v>
      </c>
      <c r="E16" s="446">
        <v>0</v>
      </c>
      <c r="F16" s="446">
        <f t="shared" si="0"/>
        <v>4666.6899999999996</v>
      </c>
      <c r="G16" s="446">
        <v>0</v>
      </c>
      <c r="H16" s="446">
        <v>741.42</v>
      </c>
      <c r="I16" s="446">
        <v>129.94</v>
      </c>
      <c r="J16" s="446">
        <v>0</v>
      </c>
      <c r="K16" s="446">
        <v>0</v>
      </c>
      <c r="L16" s="446">
        <v>0</v>
      </c>
      <c r="M16" s="446">
        <v>0</v>
      </c>
      <c r="N16" s="446">
        <v>0</v>
      </c>
      <c r="O16" s="446">
        <v>45.13</v>
      </c>
      <c r="P16" s="446">
        <v>0</v>
      </c>
      <c r="Q16" s="446">
        <v>0</v>
      </c>
      <c r="R16" s="446">
        <v>0</v>
      </c>
      <c r="S16" s="446">
        <v>0</v>
      </c>
      <c r="T16" s="446">
        <v>0</v>
      </c>
      <c r="U16" s="446">
        <v>200</v>
      </c>
      <c r="V16" s="446">
        <f t="shared" si="1"/>
        <v>1116.4899999999998</v>
      </c>
      <c r="W16" s="446">
        <f t="shared" si="2"/>
        <v>3550.2</v>
      </c>
    </row>
    <row r="17" spans="1:23">
      <c r="A17" s="438" t="s">
        <v>220</v>
      </c>
      <c r="B17" s="437" t="s">
        <v>221</v>
      </c>
      <c r="C17" s="446">
        <v>880.02</v>
      </c>
      <c r="D17" s="446">
        <v>146.66999999999999</v>
      </c>
      <c r="E17" s="446">
        <v>2988.04</v>
      </c>
      <c r="F17" s="446">
        <f t="shared" si="0"/>
        <v>4014.73</v>
      </c>
      <c r="G17" s="446">
        <v>0</v>
      </c>
      <c r="H17" s="446">
        <v>602.16</v>
      </c>
      <c r="I17" s="446">
        <v>25.48</v>
      </c>
      <c r="J17" s="446">
        <v>0</v>
      </c>
      <c r="K17" s="446">
        <v>389</v>
      </c>
      <c r="L17" s="446">
        <v>0</v>
      </c>
      <c r="M17" s="446">
        <v>0</v>
      </c>
      <c r="N17" s="446">
        <v>0</v>
      </c>
      <c r="O17" s="446">
        <v>45.13</v>
      </c>
      <c r="P17" s="447">
        <v>-0.09</v>
      </c>
      <c r="Q17" s="446">
        <v>0</v>
      </c>
      <c r="R17" s="446">
        <v>0</v>
      </c>
      <c r="S17" s="446">
        <v>54.05</v>
      </c>
      <c r="T17" s="446">
        <v>0</v>
      </c>
      <c r="U17" s="446">
        <v>0</v>
      </c>
      <c r="V17" s="446">
        <f t="shared" si="1"/>
        <v>1115.73</v>
      </c>
      <c r="W17" s="446">
        <f t="shared" si="2"/>
        <v>2899</v>
      </c>
    </row>
    <row r="18" spans="1:23">
      <c r="A18" s="438" t="s">
        <v>222</v>
      </c>
      <c r="B18" s="437" t="s">
        <v>223</v>
      </c>
      <c r="C18" s="446">
        <v>880.02</v>
      </c>
      <c r="D18" s="446">
        <v>146.66999999999999</v>
      </c>
      <c r="E18" s="446">
        <v>1322.88</v>
      </c>
      <c r="F18" s="446">
        <f t="shared" si="0"/>
        <v>2349.5700000000002</v>
      </c>
      <c r="G18" s="446">
        <v>0</v>
      </c>
      <c r="H18" s="446">
        <v>247.23</v>
      </c>
      <c r="I18" s="446">
        <v>25.48</v>
      </c>
      <c r="J18" s="446">
        <v>0</v>
      </c>
      <c r="K18" s="446">
        <v>512</v>
      </c>
      <c r="L18" s="446">
        <v>0</v>
      </c>
      <c r="M18" s="446">
        <v>0</v>
      </c>
      <c r="N18" s="446">
        <v>0</v>
      </c>
      <c r="O18" s="446">
        <v>45.13</v>
      </c>
      <c r="P18" s="446">
        <v>0.05</v>
      </c>
      <c r="Q18" s="446">
        <v>0</v>
      </c>
      <c r="R18" s="446">
        <v>0</v>
      </c>
      <c r="S18" s="446">
        <v>66.88</v>
      </c>
      <c r="T18" s="446">
        <v>0</v>
      </c>
      <c r="U18" s="446">
        <v>0</v>
      </c>
      <c r="V18" s="446">
        <f t="shared" si="1"/>
        <v>896.77</v>
      </c>
      <c r="W18" s="446">
        <f t="shared" si="2"/>
        <v>1452.8000000000002</v>
      </c>
    </row>
    <row r="19" spans="1:23">
      <c r="A19" s="438" t="s">
        <v>224</v>
      </c>
      <c r="B19" s="437" t="s">
        <v>225</v>
      </c>
      <c r="C19" s="446">
        <v>799.98</v>
      </c>
      <c r="D19" s="446">
        <v>133.33000000000001</v>
      </c>
      <c r="E19" s="446">
        <v>1900</v>
      </c>
      <c r="F19" s="446">
        <f t="shared" si="0"/>
        <v>2833.31</v>
      </c>
      <c r="G19" s="446">
        <v>0</v>
      </c>
      <c r="H19" s="446">
        <v>349.81</v>
      </c>
      <c r="I19" s="446">
        <v>23.19</v>
      </c>
      <c r="J19" s="446">
        <v>0</v>
      </c>
      <c r="K19" s="446">
        <v>0</v>
      </c>
      <c r="L19" s="446">
        <v>0</v>
      </c>
      <c r="M19" s="446">
        <v>0</v>
      </c>
      <c r="N19" s="446">
        <v>0</v>
      </c>
      <c r="O19" s="446">
        <v>45.13</v>
      </c>
      <c r="P19" s="446">
        <v>0.13</v>
      </c>
      <c r="Q19" s="446">
        <v>0</v>
      </c>
      <c r="R19" s="446">
        <v>0</v>
      </c>
      <c r="S19" s="446">
        <v>33.049999999999997</v>
      </c>
      <c r="T19" s="446">
        <v>0</v>
      </c>
      <c r="U19" s="446">
        <v>200</v>
      </c>
      <c r="V19" s="446">
        <f t="shared" si="1"/>
        <v>651.30999999999995</v>
      </c>
      <c r="W19" s="446">
        <f t="shared" si="2"/>
        <v>2182</v>
      </c>
    </row>
    <row r="20" spans="1:23">
      <c r="A20" s="438" t="s">
        <v>84</v>
      </c>
      <c r="B20" s="437" t="s">
        <v>228</v>
      </c>
      <c r="C20" s="446">
        <v>880.02</v>
      </c>
      <c r="D20" s="446">
        <v>146.66999999999999</v>
      </c>
      <c r="E20" s="446">
        <v>0</v>
      </c>
      <c r="F20" s="446">
        <f t="shared" si="0"/>
        <v>1026.69</v>
      </c>
      <c r="G20" s="447">
        <v>-18.41</v>
      </c>
      <c r="H20" s="446">
        <v>0</v>
      </c>
      <c r="I20" s="446">
        <v>25.54</v>
      </c>
      <c r="J20" s="446">
        <v>0</v>
      </c>
      <c r="K20" s="446">
        <v>600</v>
      </c>
      <c r="L20" s="446">
        <v>0</v>
      </c>
      <c r="M20" s="446">
        <v>0</v>
      </c>
      <c r="N20" s="446">
        <f>(F20-+G20-H20-I20)*30%</f>
        <v>305.86800000000005</v>
      </c>
      <c r="O20" s="446">
        <v>45.13</v>
      </c>
      <c r="P20" s="447">
        <v>0.11</v>
      </c>
      <c r="Q20" s="446">
        <v>0</v>
      </c>
      <c r="R20" s="446">
        <v>0</v>
      </c>
      <c r="S20" s="446">
        <v>54.05</v>
      </c>
      <c r="T20" s="446">
        <v>0</v>
      </c>
      <c r="U20" s="446">
        <v>0</v>
      </c>
      <c r="V20" s="446">
        <f t="shared" si="1"/>
        <v>1012.288</v>
      </c>
      <c r="W20" s="446">
        <f t="shared" si="2"/>
        <v>14.402000000000044</v>
      </c>
    </row>
    <row r="21" spans="1:23">
      <c r="A21" s="438" t="s">
        <v>231</v>
      </c>
      <c r="B21" s="437" t="s">
        <v>232</v>
      </c>
      <c r="C21" s="446">
        <v>4000.02</v>
      </c>
      <c r="D21" s="446">
        <v>666.67</v>
      </c>
      <c r="E21" s="446">
        <v>12241.59</v>
      </c>
      <c r="F21" s="446">
        <f t="shared" si="0"/>
        <v>16908.28</v>
      </c>
      <c r="G21" s="446">
        <v>0</v>
      </c>
      <c r="H21" s="446">
        <v>4275.66</v>
      </c>
      <c r="I21" s="446">
        <v>129.94</v>
      </c>
      <c r="J21" s="446">
        <v>0</v>
      </c>
      <c r="K21" s="446">
        <v>0</v>
      </c>
      <c r="L21" s="446">
        <v>0</v>
      </c>
      <c r="M21" s="446">
        <v>0</v>
      </c>
      <c r="N21" s="446">
        <v>0</v>
      </c>
      <c r="O21" s="446">
        <v>45.13</v>
      </c>
      <c r="P21" s="447">
        <v>-0.05</v>
      </c>
      <c r="Q21" s="446">
        <v>0</v>
      </c>
      <c r="R21" s="446">
        <v>0</v>
      </c>
      <c r="S21" s="446">
        <v>0</v>
      </c>
      <c r="T21" s="446">
        <v>1000</v>
      </c>
      <c r="U21" s="446">
        <v>0</v>
      </c>
      <c r="V21" s="446">
        <f t="shared" si="1"/>
        <v>5450.6799999999994</v>
      </c>
      <c r="W21" s="446">
        <f t="shared" si="2"/>
        <v>11457.599999999999</v>
      </c>
    </row>
    <row r="22" spans="1:23">
      <c r="A22" s="438" t="s">
        <v>233</v>
      </c>
      <c r="B22" s="437" t="s">
        <v>234</v>
      </c>
      <c r="C22" s="446">
        <v>880.02</v>
      </c>
      <c r="D22" s="446">
        <v>146.66999999999999</v>
      </c>
      <c r="E22" s="446">
        <v>1183.9000000000001</v>
      </c>
      <c r="F22" s="446">
        <f t="shared" si="0"/>
        <v>2210.59</v>
      </c>
      <c r="G22" s="446">
        <v>0</v>
      </c>
      <c r="H22" s="446">
        <v>222.32</v>
      </c>
      <c r="I22" s="446">
        <v>25.5</v>
      </c>
      <c r="J22" s="446">
        <v>0</v>
      </c>
      <c r="K22" s="446">
        <v>695</v>
      </c>
      <c r="L22" s="446">
        <v>0</v>
      </c>
      <c r="M22" s="446">
        <v>0</v>
      </c>
      <c r="N22" s="446">
        <v>0</v>
      </c>
      <c r="O22" s="446">
        <v>45.13</v>
      </c>
      <c r="P22" s="446">
        <v>-0.01</v>
      </c>
      <c r="Q22" s="446">
        <v>0</v>
      </c>
      <c r="R22" s="446">
        <v>0</v>
      </c>
      <c r="S22" s="446">
        <v>54.05</v>
      </c>
      <c r="T22" s="446">
        <v>0</v>
      </c>
      <c r="U22" s="446">
        <v>375</v>
      </c>
      <c r="V22" s="446">
        <f t="shared" si="1"/>
        <v>1416.99</v>
      </c>
      <c r="W22" s="446">
        <f t="shared" si="2"/>
        <v>793.60000000000014</v>
      </c>
    </row>
    <row r="23" spans="1:23">
      <c r="A23" s="438" t="s">
        <v>235</v>
      </c>
      <c r="B23" s="437" t="s">
        <v>236</v>
      </c>
      <c r="C23" s="446">
        <v>880.02</v>
      </c>
      <c r="D23" s="446">
        <v>146.66999999999999</v>
      </c>
      <c r="E23" s="446">
        <v>0</v>
      </c>
      <c r="F23" s="446">
        <f t="shared" si="0"/>
        <v>1026.69</v>
      </c>
      <c r="G23" s="447">
        <v>-18.41</v>
      </c>
      <c r="H23" s="446">
        <v>0</v>
      </c>
      <c r="I23" s="446">
        <v>25.48</v>
      </c>
      <c r="J23" s="446">
        <v>0</v>
      </c>
      <c r="K23" s="446">
        <v>0</v>
      </c>
      <c r="L23" s="446">
        <v>0</v>
      </c>
      <c r="M23" s="446">
        <v>0</v>
      </c>
      <c r="N23" s="446">
        <v>0</v>
      </c>
      <c r="O23" s="446">
        <v>45.13</v>
      </c>
      <c r="P23" s="446">
        <v>0.04</v>
      </c>
      <c r="Q23" s="446">
        <v>0</v>
      </c>
      <c r="R23" s="446">
        <v>0</v>
      </c>
      <c r="S23" s="446">
        <v>47.05</v>
      </c>
      <c r="T23" s="446">
        <v>0</v>
      </c>
      <c r="U23" s="446">
        <v>275</v>
      </c>
      <c r="V23" s="446">
        <f t="shared" si="1"/>
        <v>374.28999999999996</v>
      </c>
      <c r="W23" s="446">
        <f t="shared" si="2"/>
        <v>652.40000000000009</v>
      </c>
    </row>
    <row r="24" spans="1:23">
      <c r="A24" s="438" t="s">
        <v>239</v>
      </c>
      <c r="B24" s="437" t="s">
        <v>240</v>
      </c>
      <c r="C24" s="446">
        <v>1083.3499999999999</v>
      </c>
      <c r="D24" s="446">
        <v>180.56</v>
      </c>
      <c r="E24" s="446">
        <v>0</v>
      </c>
      <c r="F24" s="446">
        <f t="shared" si="0"/>
        <v>1263.9099999999999</v>
      </c>
      <c r="G24" s="446">
        <v>0</v>
      </c>
      <c r="H24" s="446">
        <v>21.12</v>
      </c>
      <c r="I24" s="446">
        <v>33.94</v>
      </c>
      <c r="J24" s="446">
        <v>0</v>
      </c>
      <c r="K24" s="446">
        <v>0</v>
      </c>
      <c r="L24" s="446">
        <v>0</v>
      </c>
      <c r="M24" s="446">
        <v>0</v>
      </c>
      <c r="N24" s="446">
        <f>(F24-+G24-H24-I24)*30%</f>
        <v>362.65499999999997</v>
      </c>
      <c r="O24" s="446">
        <v>45.13</v>
      </c>
      <c r="P24" s="447">
        <v>0.06</v>
      </c>
      <c r="Q24" s="446">
        <v>0</v>
      </c>
      <c r="R24" s="446">
        <v>0</v>
      </c>
      <c r="S24" s="446">
        <v>0</v>
      </c>
      <c r="T24" s="446">
        <v>300</v>
      </c>
      <c r="U24" s="446">
        <v>0</v>
      </c>
      <c r="V24" s="446">
        <f t="shared" si="1"/>
        <v>762.90499999999997</v>
      </c>
      <c r="W24" s="446">
        <f t="shared" si="2"/>
        <v>501.00499999999988</v>
      </c>
    </row>
    <row r="25" spans="1:23">
      <c r="A25" s="438" t="s">
        <v>241</v>
      </c>
      <c r="B25" s="437" t="s">
        <v>242</v>
      </c>
      <c r="C25" s="446">
        <v>1300.02</v>
      </c>
      <c r="D25" s="446">
        <v>216.67</v>
      </c>
      <c r="E25" s="446">
        <v>0</v>
      </c>
      <c r="F25" s="446">
        <f t="shared" si="0"/>
        <v>1516.69</v>
      </c>
      <c r="G25" s="446">
        <v>0</v>
      </c>
      <c r="H25" s="446">
        <v>58.08</v>
      </c>
      <c r="I25" s="446">
        <v>38</v>
      </c>
      <c r="J25" s="446">
        <v>0</v>
      </c>
      <c r="K25" s="446">
        <v>0</v>
      </c>
      <c r="L25" s="446">
        <v>0</v>
      </c>
      <c r="M25" s="446">
        <v>0</v>
      </c>
      <c r="N25" s="446">
        <v>0</v>
      </c>
      <c r="O25" s="446">
        <v>45.13</v>
      </c>
      <c r="P25" s="447">
        <v>-0.12</v>
      </c>
      <c r="Q25" s="446">
        <v>0</v>
      </c>
      <c r="R25" s="446">
        <v>0</v>
      </c>
      <c r="S25" s="446">
        <v>0</v>
      </c>
      <c r="T25" s="446">
        <v>0</v>
      </c>
      <c r="U25" s="446">
        <v>0</v>
      </c>
      <c r="V25" s="446">
        <f t="shared" si="1"/>
        <v>141.09</v>
      </c>
      <c r="W25" s="446">
        <f t="shared" si="2"/>
        <v>1375.6000000000001</v>
      </c>
    </row>
    <row r="26" spans="1:23">
      <c r="A26" s="438" t="s">
        <v>245</v>
      </c>
      <c r="B26" s="437" t="s">
        <v>246</v>
      </c>
      <c r="C26" s="446">
        <v>999.66</v>
      </c>
      <c r="D26" s="446">
        <v>166.61</v>
      </c>
      <c r="E26" s="446">
        <v>1677.71</v>
      </c>
      <c r="F26" s="446">
        <f t="shared" si="0"/>
        <v>2843.98</v>
      </c>
      <c r="G26" s="446">
        <v>0</v>
      </c>
      <c r="H26" s="446">
        <v>352.08</v>
      </c>
      <c r="I26" s="446">
        <v>28.95</v>
      </c>
      <c r="J26" s="446">
        <v>0</v>
      </c>
      <c r="K26" s="446">
        <v>0</v>
      </c>
      <c r="L26" s="446">
        <v>0</v>
      </c>
      <c r="M26" s="446">
        <v>0</v>
      </c>
      <c r="N26" s="446">
        <v>0</v>
      </c>
      <c r="O26" s="446">
        <v>45.13</v>
      </c>
      <c r="P26" s="446">
        <v>0.02</v>
      </c>
      <c r="Q26" s="446">
        <v>0</v>
      </c>
      <c r="R26" s="446">
        <v>0</v>
      </c>
      <c r="S26" s="446">
        <v>0</v>
      </c>
      <c r="T26" s="446">
        <v>0</v>
      </c>
      <c r="U26" s="446">
        <v>0</v>
      </c>
      <c r="V26" s="446">
        <f t="shared" si="1"/>
        <v>426.17999999999995</v>
      </c>
      <c r="W26" s="446">
        <f t="shared" si="2"/>
        <v>2417.8000000000002</v>
      </c>
    </row>
    <row r="27" spans="1:23">
      <c r="A27" s="438" t="s">
        <v>247</v>
      </c>
      <c r="B27" s="437" t="s">
        <v>248</v>
      </c>
      <c r="C27" s="446">
        <v>4000.02</v>
      </c>
      <c r="D27" s="446">
        <v>666.67</v>
      </c>
      <c r="E27" s="446">
        <v>452.14</v>
      </c>
      <c r="F27" s="446">
        <f t="shared" si="0"/>
        <v>5118.83</v>
      </c>
      <c r="G27" s="446">
        <v>0</v>
      </c>
      <c r="H27" s="446">
        <v>845.26</v>
      </c>
      <c r="I27" s="446">
        <v>129.22</v>
      </c>
      <c r="J27" s="446">
        <v>0</v>
      </c>
      <c r="K27" s="446">
        <v>0</v>
      </c>
      <c r="L27" s="446">
        <v>0</v>
      </c>
      <c r="M27" s="446">
        <v>0</v>
      </c>
      <c r="N27" s="446">
        <v>0</v>
      </c>
      <c r="O27" s="446">
        <v>45.13</v>
      </c>
      <c r="P27" s="446">
        <v>0.02</v>
      </c>
      <c r="Q27" s="446">
        <v>0</v>
      </c>
      <c r="R27" s="446">
        <v>0</v>
      </c>
      <c r="S27" s="446">
        <v>0</v>
      </c>
      <c r="T27" s="446">
        <v>0</v>
      </c>
      <c r="U27" s="446">
        <v>0</v>
      </c>
      <c r="V27" s="446">
        <f t="shared" si="1"/>
        <v>1019.63</v>
      </c>
      <c r="W27" s="446">
        <f t="shared" si="2"/>
        <v>4099.2</v>
      </c>
    </row>
    <row r="28" spans="1:23">
      <c r="A28" s="438" t="s">
        <v>249</v>
      </c>
      <c r="B28" s="437" t="s">
        <v>250</v>
      </c>
      <c r="C28" s="446">
        <v>880.02</v>
      </c>
      <c r="D28" s="446">
        <v>146.66999999999999</v>
      </c>
      <c r="E28" s="446">
        <v>0</v>
      </c>
      <c r="F28" s="446">
        <f t="shared" si="0"/>
        <v>1026.69</v>
      </c>
      <c r="G28" s="447">
        <v>-18.41</v>
      </c>
      <c r="H28" s="446">
        <v>0</v>
      </c>
      <c r="I28" s="446">
        <v>25.48</v>
      </c>
      <c r="J28" s="446">
        <v>0</v>
      </c>
      <c r="K28" s="446">
        <v>0</v>
      </c>
      <c r="L28" s="446">
        <v>0</v>
      </c>
      <c r="M28" s="446">
        <v>0</v>
      </c>
      <c r="N28" s="446">
        <v>0</v>
      </c>
      <c r="O28" s="446">
        <v>45.13</v>
      </c>
      <c r="P28" s="446">
        <v>0.09</v>
      </c>
      <c r="Q28" s="446">
        <v>0</v>
      </c>
      <c r="R28" s="446">
        <v>0</v>
      </c>
      <c r="S28" s="446">
        <v>0</v>
      </c>
      <c r="T28" s="446">
        <v>0</v>
      </c>
      <c r="U28" s="446">
        <v>0</v>
      </c>
      <c r="V28" s="446">
        <f t="shared" si="1"/>
        <v>52.290000000000006</v>
      </c>
      <c r="W28" s="446">
        <f t="shared" si="2"/>
        <v>974.40000000000009</v>
      </c>
    </row>
    <row r="29" spans="1:23">
      <c r="A29" s="438" t="s">
        <v>251</v>
      </c>
      <c r="B29" s="437" t="s">
        <v>252</v>
      </c>
      <c r="C29" s="446">
        <v>1285.74</v>
      </c>
      <c r="D29" s="446">
        <v>214.29</v>
      </c>
      <c r="E29" s="446">
        <v>0</v>
      </c>
      <c r="F29" s="446">
        <f t="shared" si="0"/>
        <v>1500.03</v>
      </c>
      <c r="G29" s="446">
        <v>0</v>
      </c>
      <c r="H29" s="446">
        <v>56.27</v>
      </c>
      <c r="I29" s="446">
        <v>37.380000000000003</v>
      </c>
      <c r="J29" s="446">
        <v>0</v>
      </c>
      <c r="K29" s="446">
        <v>0</v>
      </c>
      <c r="L29" s="446">
        <v>0</v>
      </c>
      <c r="M29" s="446">
        <v>0</v>
      </c>
      <c r="N29" s="446">
        <v>0</v>
      </c>
      <c r="O29" s="446">
        <v>45.13</v>
      </c>
      <c r="P29" s="446">
        <v>0</v>
      </c>
      <c r="Q29" s="446">
        <v>0</v>
      </c>
      <c r="R29" s="446">
        <v>0</v>
      </c>
      <c r="S29" s="446">
        <v>33.049999999999997</v>
      </c>
      <c r="T29" s="446">
        <v>0</v>
      </c>
      <c r="U29" s="446">
        <v>0</v>
      </c>
      <c r="V29" s="446">
        <f t="shared" si="1"/>
        <v>171.82999999999998</v>
      </c>
      <c r="W29" s="446">
        <f t="shared" si="2"/>
        <v>1328.2</v>
      </c>
    </row>
    <row r="30" spans="1:23">
      <c r="A30" s="438" t="s">
        <v>253</v>
      </c>
      <c r="B30" s="437" t="s">
        <v>254</v>
      </c>
      <c r="C30" s="446">
        <v>833.05</v>
      </c>
      <c r="D30" s="446">
        <v>138.84</v>
      </c>
      <c r="E30" s="446">
        <v>1740.02</v>
      </c>
      <c r="F30" s="446">
        <f t="shared" si="0"/>
        <v>2711.91</v>
      </c>
      <c r="G30" s="446">
        <v>0</v>
      </c>
      <c r="H30" s="446">
        <v>323.87</v>
      </c>
      <c r="I30" s="446">
        <v>25.9</v>
      </c>
      <c r="J30" s="446">
        <v>0</v>
      </c>
      <c r="K30" s="446">
        <v>0</v>
      </c>
      <c r="L30" s="446">
        <v>0</v>
      </c>
      <c r="M30" s="446">
        <v>0</v>
      </c>
      <c r="N30" s="446">
        <v>0</v>
      </c>
      <c r="O30" s="446">
        <v>45.13</v>
      </c>
      <c r="P30" s="447">
        <v>-0.19</v>
      </c>
      <c r="Q30" s="446">
        <v>0</v>
      </c>
      <c r="R30" s="446">
        <v>0</v>
      </c>
      <c r="S30" s="446">
        <v>0</v>
      </c>
      <c r="T30" s="446">
        <v>0</v>
      </c>
      <c r="U30" s="446">
        <v>0</v>
      </c>
      <c r="V30" s="446">
        <f t="shared" si="1"/>
        <v>394.71</v>
      </c>
      <c r="W30" s="446">
        <f t="shared" si="2"/>
        <v>2317.1999999999998</v>
      </c>
    </row>
    <row r="31" spans="1:23">
      <c r="A31" s="438" t="s">
        <v>255</v>
      </c>
      <c r="B31" s="437" t="s">
        <v>256</v>
      </c>
      <c r="C31" s="446">
        <v>880.02</v>
      </c>
      <c r="D31" s="446">
        <v>146.66999999999999</v>
      </c>
      <c r="E31" s="446">
        <v>1924.05</v>
      </c>
      <c r="F31" s="446">
        <f t="shared" si="0"/>
        <v>2950.74</v>
      </c>
      <c r="G31" s="446">
        <v>0</v>
      </c>
      <c r="H31" s="446">
        <v>374.89</v>
      </c>
      <c r="I31" s="446">
        <v>25.48</v>
      </c>
      <c r="J31" s="446">
        <v>0</v>
      </c>
      <c r="K31" s="446">
        <v>0</v>
      </c>
      <c r="L31" s="446">
        <v>0</v>
      </c>
      <c r="M31" s="446">
        <v>0</v>
      </c>
      <c r="N31" s="446">
        <v>0</v>
      </c>
      <c r="O31" s="446">
        <v>45.13</v>
      </c>
      <c r="P31" s="447">
        <v>-0.01</v>
      </c>
      <c r="Q31" s="446">
        <v>0</v>
      </c>
      <c r="R31" s="446">
        <v>0</v>
      </c>
      <c r="S31" s="446">
        <v>33.049999999999997</v>
      </c>
      <c r="T31" s="446">
        <v>0</v>
      </c>
      <c r="U31" s="446">
        <v>0</v>
      </c>
      <c r="V31" s="446">
        <f t="shared" si="1"/>
        <v>478.54</v>
      </c>
      <c r="W31" s="446">
        <f t="shared" si="2"/>
        <v>2472.1999999999998</v>
      </c>
    </row>
    <row r="32" spans="1:23">
      <c r="A32" s="438" t="s">
        <v>257</v>
      </c>
      <c r="B32" s="437" t="s">
        <v>258</v>
      </c>
      <c r="C32" s="446">
        <v>880.02</v>
      </c>
      <c r="D32" s="446">
        <v>146.66999999999999</v>
      </c>
      <c r="E32" s="446">
        <v>0</v>
      </c>
      <c r="F32" s="446">
        <f t="shared" si="0"/>
        <v>1026.69</v>
      </c>
      <c r="G32" s="447">
        <v>-18.41</v>
      </c>
      <c r="H32" s="446">
        <v>0</v>
      </c>
      <c r="I32" s="446">
        <v>25.48</v>
      </c>
      <c r="J32" s="446">
        <v>0</v>
      </c>
      <c r="K32" s="446">
        <v>0</v>
      </c>
      <c r="L32" s="446">
        <v>0</v>
      </c>
      <c r="M32" s="446">
        <v>0</v>
      </c>
      <c r="N32" s="446">
        <v>0</v>
      </c>
      <c r="O32" s="446">
        <v>45.13</v>
      </c>
      <c r="P32" s="446">
        <v>0.04</v>
      </c>
      <c r="Q32" s="446">
        <v>0</v>
      </c>
      <c r="R32" s="446">
        <v>0</v>
      </c>
      <c r="S32" s="446">
        <v>33.049999999999997</v>
      </c>
      <c r="T32" s="446">
        <v>0</v>
      </c>
      <c r="U32" s="446">
        <v>0</v>
      </c>
      <c r="V32" s="446">
        <f t="shared" si="1"/>
        <v>85.289999999999992</v>
      </c>
      <c r="W32" s="446">
        <f t="shared" si="2"/>
        <v>941.40000000000009</v>
      </c>
    </row>
    <row r="33" spans="1:23">
      <c r="A33" s="438" t="s">
        <v>259</v>
      </c>
      <c r="B33" s="437" t="s">
        <v>260</v>
      </c>
      <c r="C33" s="446">
        <v>880.02</v>
      </c>
      <c r="D33" s="446">
        <v>146.66999999999999</v>
      </c>
      <c r="E33" s="446">
        <v>0</v>
      </c>
      <c r="F33" s="446">
        <f t="shared" si="0"/>
        <v>1026.69</v>
      </c>
      <c r="G33" s="447">
        <v>-18.41</v>
      </c>
      <c r="H33" s="446">
        <v>0</v>
      </c>
      <c r="I33" s="446">
        <v>25.48</v>
      </c>
      <c r="J33" s="446">
        <v>0</v>
      </c>
      <c r="K33" s="446">
        <v>0</v>
      </c>
      <c r="L33" s="446">
        <v>0</v>
      </c>
      <c r="M33" s="446">
        <v>0</v>
      </c>
      <c r="N33" s="446">
        <v>0</v>
      </c>
      <c r="O33" s="446">
        <v>45.13</v>
      </c>
      <c r="P33" s="446">
        <v>0.04</v>
      </c>
      <c r="Q33" s="446">
        <v>0</v>
      </c>
      <c r="R33" s="446">
        <v>0</v>
      </c>
      <c r="S33" s="446">
        <v>33.049999999999997</v>
      </c>
      <c r="T33" s="446">
        <v>0</v>
      </c>
      <c r="U33" s="446">
        <v>0</v>
      </c>
      <c r="V33" s="446">
        <f t="shared" si="1"/>
        <v>85.289999999999992</v>
      </c>
      <c r="W33" s="446">
        <f t="shared" si="2"/>
        <v>941.40000000000009</v>
      </c>
    </row>
    <row r="34" spans="1:23">
      <c r="A34" s="438" t="s">
        <v>485</v>
      </c>
      <c r="B34" s="437" t="s">
        <v>486</v>
      </c>
      <c r="C34" s="446">
        <v>0</v>
      </c>
      <c r="D34" s="446">
        <v>0</v>
      </c>
      <c r="E34" s="446">
        <v>0</v>
      </c>
      <c r="F34" s="446">
        <v>0</v>
      </c>
      <c r="G34" s="447">
        <v>0</v>
      </c>
      <c r="H34" s="446">
        <v>0</v>
      </c>
      <c r="I34" s="446">
        <v>0</v>
      </c>
      <c r="J34" s="446">
        <v>0</v>
      </c>
      <c r="K34" s="446">
        <v>0</v>
      </c>
      <c r="L34" s="446">
        <v>0</v>
      </c>
      <c r="M34" s="446">
        <v>0</v>
      </c>
      <c r="N34" s="446">
        <v>0</v>
      </c>
      <c r="O34" s="446">
        <v>0</v>
      </c>
      <c r="P34" s="447">
        <v>0</v>
      </c>
      <c r="Q34" s="446">
        <v>0</v>
      </c>
      <c r="R34" s="446">
        <v>0</v>
      </c>
      <c r="S34" s="446">
        <v>0</v>
      </c>
      <c r="T34" s="446">
        <v>0</v>
      </c>
      <c r="U34" s="446">
        <v>0</v>
      </c>
      <c r="V34" s="446">
        <f t="shared" si="1"/>
        <v>0</v>
      </c>
      <c r="W34" s="446">
        <f t="shared" si="2"/>
        <v>0</v>
      </c>
    </row>
    <row r="35" spans="1:23">
      <c r="A35" s="438" t="s">
        <v>261</v>
      </c>
      <c r="B35" s="437" t="s">
        <v>262</v>
      </c>
      <c r="C35" s="446">
        <v>1700.04</v>
      </c>
      <c r="D35" s="446">
        <v>283.33999999999997</v>
      </c>
      <c r="E35" s="446">
        <v>0</v>
      </c>
      <c r="F35" s="446">
        <f t="shared" si="0"/>
        <v>1983.3799999999999</v>
      </c>
      <c r="G35" s="446">
        <v>0</v>
      </c>
      <c r="H35" s="446">
        <v>181.61</v>
      </c>
      <c r="I35" s="446">
        <v>51.39</v>
      </c>
      <c r="J35" s="446">
        <v>0</v>
      </c>
      <c r="K35" s="446">
        <v>0</v>
      </c>
      <c r="L35" s="446">
        <v>0</v>
      </c>
      <c r="M35" s="446">
        <v>0</v>
      </c>
      <c r="N35" s="446">
        <v>0</v>
      </c>
      <c r="O35" s="446">
        <v>45.13</v>
      </c>
      <c r="P35" s="446">
        <v>0.05</v>
      </c>
      <c r="Q35" s="446">
        <v>0</v>
      </c>
      <c r="R35" s="446">
        <v>0</v>
      </c>
      <c r="S35" s="446">
        <v>0</v>
      </c>
      <c r="T35" s="446">
        <v>0</v>
      </c>
      <c r="U35" s="446">
        <v>0</v>
      </c>
      <c r="V35" s="446">
        <f t="shared" si="1"/>
        <v>278.18</v>
      </c>
      <c r="W35" s="446">
        <f t="shared" si="2"/>
        <v>1705.1999999999998</v>
      </c>
    </row>
    <row r="36" spans="1:23">
      <c r="A36" s="438" t="s">
        <v>263</v>
      </c>
      <c r="B36" s="437" t="s">
        <v>264</v>
      </c>
      <c r="C36" s="446">
        <v>880.02</v>
      </c>
      <c r="D36" s="446">
        <v>146.66999999999999</v>
      </c>
      <c r="E36" s="446">
        <v>2829.02</v>
      </c>
      <c r="F36" s="446">
        <f t="shared" si="0"/>
        <v>3855.71</v>
      </c>
      <c r="G36" s="446">
        <v>0</v>
      </c>
      <c r="H36" s="446">
        <v>568.19000000000005</v>
      </c>
      <c r="I36" s="446">
        <v>25.53</v>
      </c>
      <c r="J36" s="446">
        <v>0</v>
      </c>
      <c r="K36" s="446">
        <v>0</v>
      </c>
      <c r="L36" s="446">
        <v>0</v>
      </c>
      <c r="M36" s="446">
        <v>0</v>
      </c>
      <c r="N36" s="446">
        <v>0</v>
      </c>
      <c r="O36" s="446">
        <v>45.13</v>
      </c>
      <c r="P36" s="446">
        <v>0.01</v>
      </c>
      <c r="Q36" s="446">
        <v>0</v>
      </c>
      <c r="R36" s="446">
        <v>0</v>
      </c>
      <c r="S36" s="446">
        <v>33.049999999999997</v>
      </c>
      <c r="T36" s="446">
        <v>0</v>
      </c>
      <c r="U36" s="446">
        <v>0</v>
      </c>
      <c r="V36" s="446">
        <f t="shared" si="1"/>
        <v>671.91</v>
      </c>
      <c r="W36" s="446">
        <f t="shared" si="2"/>
        <v>3183.8</v>
      </c>
    </row>
    <row r="37" spans="1:23">
      <c r="A37" s="438" t="s">
        <v>500</v>
      </c>
      <c r="B37" s="437" t="s">
        <v>517</v>
      </c>
      <c r="C37" s="446">
        <v>880.02</v>
      </c>
      <c r="D37" s="446">
        <v>146.66999999999999</v>
      </c>
      <c r="E37" s="446">
        <v>4639.74</v>
      </c>
      <c r="F37" s="446">
        <f t="shared" si="0"/>
        <v>5666.43</v>
      </c>
      <c r="G37" s="446">
        <v>0</v>
      </c>
      <c r="H37" s="446">
        <v>974.05</v>
      </c>
      <c r="I37" s="446">
        <v>18.170000000000002</v>
      </c>
      <c r="J37" s="446">
        <v>0</v>
      </c>
      <c r="K37" s="446">
        <v>0</v>
      </c>
      <c r="L37" s="446">
        <v>0</v>
      </c>
      <c r="M37" s="446">
        <v>0</v>
      </c>
      <c r="N37" s="446">
        <v>0</v>
      </c>
      <c r="O37" s="446">
        <v>45.13</v>
      </c>
      <c r="P37" s="447">
        <v>-0.17</v>
      </c>
      <c r="Q37" s="446">
        <v>0</v>
      </c>
      <c r="R37" s="446">
        <v>0</v>
      </c>
      <c r="S37" s="446">
        <v>33.049999999999997</v>
      </c>
      <c r="T37" s="446">
        <v>0</v>
      </c>
      <c r="U37" s="446">
        <v>0</v>
      </c>
      <c r="V37" s="446">
        <f t="shared" si="1"/>
        <v>1070.2299999999998</v>
      </c>
      <c r="W37" s="446">
        <f t="shared" si="2"/>
        <v>4596.2000000000007</v>
      </c>
    </row>
    <row r="38" spans="1:23">
      <c r="A38" s="438" t="s">
        <v>265</v>
      </c>
      <c r="B38" s="437" t="s">
        <v>266</v>
      </c>
      <c r="C38" s="446">
        <v>880.02</v>
      </c>
      <c r="D38" s="446">
        <v>146.66999999999999</v>
      </c>
      <c r="E38" s="446">
        <v>0</v>
      </c>
      <c r="F38" s="446">
        <f t="shared" si="0"/>
        <v>1026.69</v>
      </c>
      <c r="G38" s="447">
        <v>-18.41</v>
      </c>
      <c r="H38" s="446">
        <v>0</v>
      </c>
      <c r="I38" s="446">
        <v>25.58</v>
      </c>
      <c r="J38" s="446">
        <v>0</v>
      </c>
      <c r="K38" s="446">
        <v>0</v>
      </c>
      <c r="L38" s="446">
        <v>0</v>
      </c>
      <c r="M38" s="446">
        <v>0</v>
      </c>
      <c r="N38" s="446">
        <v>0</v>
      </c>
      <c r="O38" s="446">
        <v>45.13</v>
      </c>
      <c r="P38" s="447">
        <v>-0.06</v>
      </c>
      <c r="Q38" s="446">
        <v>0</v>
      </c>
      <c r="R38" s="446">
        <v>0</v>
      </c>
      <c r="S38" s="446">
        <v>33.049999999999997</v>
      </c>
      <c r="T38" s="446">
        <v>0</v>
      </c>
      <c r="U38" s="446">
        <v>0</v>
      </c>
      <c r="V38" s="446">
        <f t="shared" si="1"/>
        <v>85.289999999999992</v>
      </c>
      <c r="W38" s="446">
        <f t="shared" si="2"/>
        <v>941.40000000000009</v>
      </c>
    </row>
    <row r="39" spans="1:23">
      <c r="A39" s="438" t="s">
        <v>267</v>
      </c>
      <c r="B39" s="437" t="s">
        <v>268</v>
      </c>
      <c r="C39" s="446">
        <v>1399.98</v>
      </c>
      <c r="D39" s="446">
        <v>233.33</v>
      </c>
      <c r="E39" s="446">
        <v>4100</v>
      </c>
      <c r="F39" s="446">
        <f t="shared" si="0"/>
        <v>5733.3099999999995</v>
      </c>
      <c r="G39" s="446">
        <v>0</v>
      </c>
      <c r="H39" s="446">
        <v>989.78</v>
      </c>
      <c r="I39" s="446">
        <v>41.29</v>
      </c>
      <c r="J39" s="446">
        <v>0</v>
      </c>
      <c r="K39" s="446">
        <v>0</v>
      </c>
      <c r="L39" s="446">
        <v>0</v>
      </c>
      <c r="M39" s="446">
        <v>0</v>
      </c>
      <c r="N39" s="446">
        <v>0</v>
      </c>
      <c r="O39" s="446">
        <v>45.13</v>
      </c>
      <c r="P39" s="446">
        <v>0.11</v>
      </c>
      <c r="Q39" s="446">
        <v>0</v>
      </c>
      <c r="R39" s="446">
        <v>0</v>
      </c>
      <c r="S39" s="446">
        <v>0</v>
      </c>
      <c r="T39" s="446">
        <v>0</v>
      </c>
      <c r="U39" s="446">
        <v>0</v>
      </c>
      <c r="V39" s="446">
        <f t="shared" si="1"/>
        <v>1076.31</v>
      </c>
      <c r="W39" s="446">
        <f t="shared" si="2"/>
        <v>4657</v>
      </c>
    </row>
    <row r="40" spans="1:23">
      <c r="A40" s="438" t="s">
        <v>269</v>
      </c>
      <c r="B40" s="437" t="s">
        <v>270</v>
      </c>
      <c r="C40" s="446">
        <v>880.02</v>
      </c>
      <c r="D40" s="446">
        <v>146.66999999999999</v>
      </c>
      <c r="E40" s="446">
        <v>1681.67</v>
      </c>
      <c r="F40" s="446">
        <f t="shared" si="0"/>
        <v>2708.36</v>
      </c>
      <c r="G40" s="446">
        <v>0</v>
      </c>
      <c r="H40" s="446">
        <v>323.12</v>
      </c>
      <c r="I40" s="446">
        <v>25.53</v>
      </c>
      <c r="J40" s="446">
        <v>0</v>
      </c>
      <c r="K40" s="446">
        <v>930</v>
      </c>
      <c r="L40" s="446">
        <v>0</v>
      </c>
      <c r="M40" s="446">
        <v>0</v>
      </c>
      <c r="N40" s="446">
        <v>0</v>
      </c>
      <c r="O40" s="446">
        <v>45.13</v>
      </c>
      <c r="P40" s="447">
        <v>-7.0000000000000007E-2</v>
      </c>
      <c r="Q40" s="446">
        <v>0</v>
      </c>
      <c r="R40" s="446">
        <v>0</v>
      </c>
      <c r="S40" s="446">
        <v>33.049999999999997</v>
      </c>
      <c r="T40" s="446">
        <v>0</v>
      </c>
      <c r="U40" s="446">
        <v>0</v>
      </c>
      <c r="V40" s="446">
        <f t="shared" si="1"/>
        <v>1356.7600000000002</v>
      </c>
      <c r="W40" s="446">
        <f t="shared" si="2"/>
        <v>1351.6</v>
      </c>
    </row>
    <row r="41" spans="1:23">
      <c r="A41" s="438" t="s">
        <v>271</v>
      </c>
      <c r="B41" s="437" t="s">
        <v>272</v>
      </c>
      <c r="C41" s="446">
        <v>880.02</v>
      </c>
      <c r="D41" s="446">
        <v>146.66999999999999</v>
      </c>
      <c r="E41" s="446">
        <v>0</v>
      </c>
      <c r="F41" s="446">
        <f t="shared" si="0"/>
        <v>1026.69</v>
      </c>
      <c r="G41" s="447">
        <v>-18.41</v>
      </c>
      <c r="H41" s="446">
        <v>0</v>
      </c>
      <c r="I41" s="446">
        <v>25.53</v>
      </c>
      <c r="J41" s="446">
        <v>0</v>
      </c>
      <c r="K41" s="446">
        <v>0</v>
      </c>
      <c r="L41" s="446">
        <v>0</v>
      </c>
      <c r="M41" s="446">
        <v>0</v>
      </c>
      <c r="N41" s="446">
        <v>0</v>
      </c>
      <c r="O41" s="446">
        <v>45.13</v>
      </c>
      <c r="P41" s="447">
        <v>-0.01</v>
      </c>
      <c r="Q41" s="446">
        <v>0</v>
      </c>
      <c r="R41" s="446">
        <v>0</v>
      </c>
      <c r="S41" s="446">
        <v>54.05</v>
      </c>
      <c r="T41" s="446">
        <v>0</v>
      </c>
      <c r="U41" s="446">
        <v>0</v>
      </c>
      <c r="V41" s="446">
        <f t="shared" si="1"/>
        <v>106.28999999999999</v>
      </c>
      <c r="W41" s="446">
        <f t="shared" si="2"/>
        <v>920.40000000000009</v>
      </c>
    </row>
    <row r="42" spans="1:23">
      <c r="A42" s="438" t="s">
        <v>273</v>
      </c>
      <c r="B42" s="437" t="s">
        <v>274</v>
      </c>
      <c r="C42" s="446">
        <v>880.02</v>
      </c>
      <c r="D42" s="446">
        <v>146.66999999999999</v>
      </c>
      <c r="E42" s="446">
        <v>0</v>
      </c>
      <c r="F42" s="446">
        <f t="shared" si="0"/>
        <v>1026.69</v>
      </c>
      <c r="G42" s="447">
        <v>-18.41</v>
      </c>
      <c r="H42" s="446">
        <v>0</v>
      </c>
      <c r="I42" s="446">
        <v>25.53</v>
      </c>
      <c r="J42" s="446">
        <v>0</v>
      </c>
      <c r="K42" s="446">
        <v>0</v>
      </c>
      <c r="L42" s="446">
        <v>0</v>
      </c>
      <c r="M42" s="446">
        <v>0</v>
      </c>
      <c r="N42" s="446">
        <v>0</v>
      </c>
      <c r="O42" s="446">
        <v>45.13</v>
      </c>
      <c r="P42" s="447">
        <v>-0.01</v>
      </c>
      <c r="Q42" s="446">
        <v>0</v>
      </c>
      <c r="R42" s="446">
        <v>0</v>
      </c>
      <c r="S42" s="446">
        <v>33.049999999999997</v>
      </c>
      <c r="T42" s="446">
        <v>0</v>
      </c>
      <c r="U42" s="446">
        <v>0</v>
      </c>
      <c r="V42" s="446">
        <f t="shared" si="1"/>
        <v>85.289999999999992</v>
      </c>
      <c r="W42" s="446">
        <f t="shared" si="2"/>
        <v>941.40000000000009</v>
      </c>
    </row>
    <row r="43" spans="1:23">
      <c r="A43" s="438" t="s">
        <v>275</v>
      </c>
      <c r="B43" s="437" t="s">
        <v>276</v>
      </c>
      <c r="C43" s="446">
        <v>880.02</v>
      </c>
      <c r="D43" s="446">
        <v>146.66999999999999</v>
      </c>
      <c r="E43" s="446">
        <v>0</v>
      </c>
      <c r="F43" s="446">
        <f t="shared" si="0"/>
        <v>1026.69</v>
      </c>
      <c r="G43" s="447">
        <v>-18.41</v>
      </c>
      <c r="H43" s="446">
        <v>0</v>
      </c>
      <c r="I43" s="446">
        <v>25.48</v>
      </c>
      <c r="J43" s="446">
        <v>0</v>
      </c>
      <c r="K43" s="446">
        <v>0</v>
      </c>
      <c r="L43" s="446">
        <v>0</v>
      </c>
      <c r="M43" s="446">
        <v>0</v>
      </c>
      <c r="N43" s="446">
        <v>0</v>
      </c>
      <c r="O43" s="446">
        <v>45.13</v>
      </c>
      <c r="P43" s="447">
        <v>-0.11</v>
      </c>
      <c r="Q43" s="446">
        <v>0</v>
      </c>
      <c r="R43" s="446">
        <v>0</v>
      </c>
      <c r="S43" s="446">
        <v>0</v>
      </c>
      <c r="T43" s="446">
        <v>0</v>
      </c>
      <c r="U43" s="446">
        <v>0</v>
      </c>
      <c r="V43" s="446">
        <f t="shared" si="1"/>
        <v>52.09</v>
      </c>
      <c r="W43" s="446">
        <f t="shared" si="2"/>
        <v>974.6</v>
      </c>
    </row>
    <row r="44" spans="1:23">
      <c r="A44" s="438" t="s">
        <v>279</v>
      </c>
      <c r="B44" s="437" t="s">
        <v>280</v>
      </c>
      <c r="C44" s="446">
        <v>1300.02</v>
      </c>
      <c r="D44" s="446">
        <v>216.67</v>
      </c>
      <c r="E44" s="446">
        <v>0</v>
      </c>
      <c r="F44" s="446">
        <f t="shared" si="0"/>
        <v>1516.69</v>
      </c>
      <c r="G44" s="446">
        <v>0</v>
      </c>
      <c r="H44" s="446">
        <v>58.08</v>
      </c>
      <c r="I44" s="446">
        <v>37.85</v>
      </c>
      <c r="J44" s="446">
        <v>0</v>
      </c>
      <c r="K44" s="446">
        <v>0</v>
      </c>
      <c r="L44" s="446">
        <v>0</v>
      </c>
      <c r="M44" s="446">
        <v>0</v>
      </c>
      <c r="N44" s="446">
        <v>0</v>
      </c>
      <c r="O44" s="446">
        <v>45.13</v>
      </c>
      <c r="P44" s="446">
        <v>0.03</v>
      </c>
      <c r="Q44" s="446">
        <v>0</v>
      </c>
      <c r="R44" s="446">
        <v>0</v>
      </c>
      <c r="S44" s="446">
        <v>0</v>
      </c>
      <c r="T44" s="446">
        <v>0</v>
      </c>
      <c r="U44" s="446">
        <v>0</v>
      </c>
      <c r="V44" s="446">
        <f t="shared" si="1"/>
        <v>141.09</v>
      </c>
      <c r="W44" s="446">
        <f t="shared" si="2"/>
        <v>1375.6000000000001</v>
      </c>
    </row>
    <row r="45" spans="1:23">
      <c r="A45" s="438" t="s">
        <v>281</v>
      </c>
      <c r="B45" s="437" t="s">
        <v>282</v>
      </c>
      <c r="C45" s="446">
        <v>880.02</v>
      </c>
      <c r="D45" s="446">
        <v>146.66999999999999</v>
      </c>
      <c r="E45" s="446">
        <v>10230.56</v>
      </c>
      <c r="F45" s="446">
        <f t="shared" si="0"/>
        <v>11257.25</v>
      </c>
      <c r="G45" s="446">
        <v>0</v>
      </c>
      <c r="H45" s="446">
        <v>2530.0100000000002</v>
      </c>
      <c r="I45" s="446">
        <v>25.57</v>
      </c>
      <c r="J45" s="446">
        <v>0</v>
      </c>
      <c r="K45" s="446">
        <v>0</v>
      </c>
      <c r="L45" s="446">
        <v>0</v>
      </c>
      <c r="M45" s="446">
        <v>0</v>
      </c>
      <c r="N45" s="446">
        <v>0</v>
      </c>
      <c r="O45" s="446">
        <v>45.13</v>
      </c>
      <c r="P45" s="446">
        <v>0.09</v>
      </c>
      <c r="Q45" s="446">
        <v>0</v>
      </c>
      <c r="R45" s="446">
        <v>0</v>
      </c>
      <c r="S45" s="446">
        <v>33.049999999999997</v>
      </c>
      <c r="T45" s="446">
        <v>0</v>
      </c>
      <c r="U45" s="446">
        <v>0</v>
      </c>
      <c r="V45" s="446">
        <f t="shared" si="1"/>
        <v>2633.8500000000008</v>
      </c>
      <c r="W45" s="446">
        <f t="shared" si="2"/>
        <v>8623.4</v>
      </c>
    </row>
    <row r="46" spans="1:23">
      <c r="A46" s="438" t="s">
        <v>283</v>
      </c>
      <c r="B46" s="437" t="s">
        <v>284</v>
      </c>
      <c r="C46" s="446">
        <v>880.02</v>
      </c>
      <c r="D46" s="446">
        <v>146.66999999999999</v>
      </c>
      <c r="E46" s="446">
        <v>21005.83</v>
      </c>
      <c r="F46" s="446">
        <f t="shared" si="0"/>
        <v>22032.52</v>
      </c>
      <c r="G46" s="446">
        <v>0</v>
      </c>
      <c r="H46" s="446">
        <v>5972.29</v>
      </c>
      <c r="I46" s="446">
        <v>25.65</v>
      </c>
      <c r="J46" s="446">
        <v>0</v>
      </c>
      <c r="K46" s="446">
        <v>0</v>
      </c>
      <c r="L46" s="446">
        <v>0</v>
      </c>
      <c r="M46" s="446">
        <v>0</v>
      </c>
      <c r="N46" s="446">
        <v>0</v>
      </c>
      <c r="O46" s="446">
        <v>45.13</v>
      </c>
      <c r="P46" s="446">
        <v>0</v>
      </c>
      <c r="Q46" s="446">
        <v>0</v>
      </c>
      <c r="R46" s="446">
        <v>0</v>
      </c>
      <c r="S46" s="446">
        <v>33.049999999999997</v>
      </c>
      <c r="T46" s="446">
        <v>0</v>
      </c>
      <c r="U46" s="446">
        <v>0</v>
      </c>
      <c r="V46" s="446">
        <f t="shared" si="1"/>
        <v>6076.12</v>
      </c>
      <c r="W46" s="446">
        <f t="shared" si="2"/>
        <v>15956.400000000001</v>
      </c>
    </row>
    <row r="47" spans="1:23">
      <c r="A47" s="438" t="s">
        <v>285</v>
      </c>
      <c r="B47" s="437" t="s">
        <v>286</v>
      </c>
      <c r="C47" s="446">
        <v>880.02</v>
      </c>
      <c r="D47" s="446">
        <v>146.66999999999999</v>
      </c>
      <c r="E47" s="446">
        <v>10107.26</v>
      </c>
      <c r="F47" s="446">
        <f t="shared" si="0"/>
        <v>11133.95</v>
      </c>
      <c r="G47" s="446">
        <v>0</v>
      </c>
      <c r="H47" s="446">
        <v>2493.02</v>
      </c>
      <c r="I47" s="446">
        <v>25.48</v>
      </c>
      <c r="J47" s="446">
        <v>0</v>
      </c>
      <c r="K47" s="446">
        <v>938.5</v>
      </c>
      <c r="L47" s="446">
        <v>0</v>
      </c>
      <c r="M47" s="446">
        <v>0</v>
      </c>
      <c r="N47" s="446">
        <v>0</v>
      </c>
      <c r="O47" s="446">
        <v>45.13</v>
      </c>
      <c r="P47" s="447">
        <v>-0.03</v>
      </c>
      <c r="Q47" s="446">
        <v>0</v>
      </c>
      <c r="R47" s="446">
        <v>0</v>
      </c>
      <c r="S47" s="446">
        <v>33.049999999999997</v>
      </c>
      <c r="T47" s="446">
        <v>0</v>
      </c>
      <c r="U47" s="446">
        <v>275</v>
      </c>
      <c r="V47" s="446">
        <f t="shared" si="1"/>
        <v>3810.15</v>
      </c>
      <c r="W47" s="446">
        <f t="shared" si="2"/>
        <v>7323.8000000000011</v>
      </c>
    </row>
    <row r="48" spans="1:23">
      <c r="A48" s="438" t="s">
        <v>287</v>
      </c>
      <c r="B48" s="437" t="s">
        <v>288</v>
      </c>
      <c r="C48" s="446">
        <v>880.02</v>
      </c>
      <c r="D48" s="446">
        <v>146.66999999999999</v>
      </c>
      <c r="E48" s="446">
        <v>0</v>
      </c>
      <c r="F48" s="446">
        <f t="shared" si="0"/>
        <v>1026.69</v>
      </c>
      <c r="G48" s="447">
        <v>-18.41</v>
      </c>
      <c r="H48" s="446">
        <v>0</v>
      </c>
      <c r="I48" s="446">
        <v>25.48</v>
      </c>
      <c r="J48" s="446">
        <v>0</v>
      </c>
      <c r="K48" s="446">
        <v>0</v>
      </c>
      <c r="L48" s="446">
        <v>257.3</v>
      </c>
      <c r="M48" s="446">
        <v>0</v>
      </c>
      <c r="N48" s="446">
        <v>0</v>
      </c>
      <c r="O48" s="446">
        <v>45.13</v>
      </c>
      <c r="P48" s="447">
        <v>-0.05</v>
      </c>
      <c r="Q48" s="446">
        <v>0</v>
      </c>
      <c r="R48" s="446">
        <v>0</v>
      </c>
      <c r="S48" s="446">
        <v>26.44</v>
      </c>
      <c r="T48" s="446">
        <v>0</v>
      </c>
      <c r="U48" s="446">
        <v>200</v>
      </c>
      <c r="V48" s="446">
        <f t="shared" si="1"/>
        <v>535.89</v>
      </c>
      <c r="W48" s="446">
        <f t="shared" si="2"/>
        <v>490.80000000000007</v>
      </c>
    </row>
    <row r="49" spans="1:23">
      <c r="A49" s="438" t="s">
        <v>289</v>
      </c>
      <c r="B49" s="437" t="s">
        <v>290</v>
      </c>
      <c r="C49" s="446">
        <v>880.02</v>
      </c>
      <c r="D49" s="446">
        <v>146.66999999999999</v>
      </c>
      <c r="E49" s="446">
        <v>0</v>
      </c>
      <c r="F49" s="446">
        <f t="shared" si="0"/>
        <v>1026.69</v>
      </c>
      <c r="G49" s="447">
        <v>-18.41</v>
      </c>
      <c r="H49" s="446">
        <v>0</v>
      </c>
      <c r="I49" s="446">
        <v>25.48</v>
      </c>
      <c r="J49" s="446">
        <v>0</v>
      </c>
      <c r="K49" s="446">
        <v>0</v>
      </c>
      <c r="L49" s="446">
        <v>0</v>
      </c>
      <c r="M49" s="446">
        <v>0</v>
      </c>
      <c r="N49" s="446">
        <v>0</v>
      </c>
      <c r="O49" s="446">
        <v>45.13</v>
      </c>
      <c r="P49" s="446">
        <v>0.04</v>
      </c>
      <c r="Q49" s="446">
        <v>0</v>
      </c>
      <c r="R49" s="446">
        <v>0</v>
      </c>
      <c r="S49" s="446">
        <v>33.049999999999997</v>
      </c>
      <c r="T49" s="446">
        <v>0</v>
      </c>
      <c r="U49" s="446">
        <v>0</v>
      </c>
      <c r="V49" s="446">
        <f t="shared" si="1"/>
        <v>85.289999999999992</v>
      </c>
      <c r="W49" s="446">
        <f t="shared" si="2"/>
        <v>941.40000000000009</v>
      </c>
    </row>
    <row r="50" spans="1:23">
      <c r="A50" s="438" t="s">
        <v>503</v>
      </c>
      <c r="B50" s="437" t="s">
        <v>518</v>
      </c>
      <c r="C50" s="446">
        <v>880.02</v>
      </c>
      <c r="D50" s="446">
        <v>146.66999999999999</v>
      </c>
      <c r="E50" s="446">
        <v>0</v>
      </c>
      <c r="F50" s="446">
        <f t="shared" si="0"/>
        <v>1026.69</v>
      </c>
      <c r="G50" s="447">
        <v>-18.41</v>
      </c>
      <c r="H50" s="446">
        <v>0</v>
      </c>
      <c r="I50" s="446">
        <v>25.48</v>
      </c>
      <c r="J50" s="446">
        <v>0</v>
      </c>
      <c r="K50" s="446">
        <v>0</v>
      </c>
      <c r="L50" s="446">
        <v>0</v>
      </c>
      <c r="M50" s="446">
        <v>0</v>
      </c>
      <c r="N50" s="446">
        <v>0</v>
      </c>
      <c r="O50" s="446">
        <v>45.13</v>
      </c>
      <c r="P50" s="447">
        <v>-0.11</v>
      </c>
      <c r="Q50" s="446">
        <v>0</v>
      </c>
      <c r="R50" s="446">
        <v>0</v>
      </c>
      <c r="S50" s="446">
        <v>0</v>
      </c>
      <c r="T50" s="446">
        <v>0</v>
      </c>
      <c r="U50" s="446">
        <v>200</v>
      </c>
      <c r="V50" s="446">
        <f t="shared" si="1"/>
        <v>252.09</v>
      </c>
      <c r="W50" s="446">
        <f t="shared" si="2"/>
        <v>774.6</v>
      </c>
    </row>
    <row r="51" spans="1:23">
      <c r="A51" s="438" t="s">
        <v>291</v>
      </c>
      <c r="B51" s="437" t="s">
        <v>292</v>
      </c>
      <c r="C51" s="446">
        <v>1300.02</v>
      </c>
      <c r="D51" s="446">
        <v>216.67</v>
      </c>
      <c r="E51" s="446">
        <v>0</v>
      </c>
      <c r="F51" s="446">
        <f t="shared" si="0"/>
        <v>1516.69</v>
      </c>
      <c r="G51" s="446">
        <v>0</v>
      </c>
      <c r="H51" s="446">
        <v>58.08</v>
      </c>
      <c r="I51" s="446">
        <v>37.96</v>
      </c>
      <c r="J51" s="446">
        <v>0</v>
      </c>
      <c r="K51" s="446">
        <v>0</v>
      </c>
      <c r="L51" s="446">
        <v>0</v>
      </c>
      <c r="M51" s="446">
        <v>0</v>
      </c>
      <c r="N51" s="446">
        <v>0</v>
      </c>
      <c r="O51" s="446">
        <v>45.13</v>
      </c>
      <c r="P51" s="446">
        <v>0.12</v>
      </c>
      <c r="Q51" s="446">
        <v>0</v>
      </c>
      <c r="R51" s="446">
        <v>0</v>
      </c>
      <c r="S51" s="446">
        <v>0</v>
      </c>
      <c r="T51" s="446">
        <v>0</v>
      </c>
      <c r="U51" s="446">
        <v>0</v>
      </c>
      <c r="V51" s="446">
        <f t="shared" si="1"/>
        <v>141.29</v>
      </c>
      <c r="W51" s="446">
        <f t="shared" si="2"/>
        <v>1375.4</v>
      </c>
    </row>
    <row r="52" spans="1:23">
      <c r="A52" s="438" t="s">
        <v>293</v>
      </c>
      <c r="B52" s="437" t="s">
        <v>294</v>
      </c>
      <c r="C52" s="446">
        <v>880.02</v>
      </c>
      <c r="D52" s="446">
        <v>146.66999999999999</v>
      </c>
      <c r="E52" s="446">
        <v>0</v>
      </c>
      <c r="F52" s="446">
        <f t="shared" si="0"/>
        <v>1026.69</v>
      </c>
      <c r="G52" s="447">
        <v>-18.41</v>
      </c>
      <c r="H52" s="446">
        <v>0</v>
      </c>
      <c r="I52" s="446">
        <v>25.53</v>
      </c>
      <c r="J52" s="446">
        <v>0</v>
      </c>
      <c r="K52" s="446">
        <v>0</v>
      </c>
      <c r="L52" s="446">
        <v>0</v>
      </c>
      <c r="M52" s="446">
        <v>0</v>
      </c>
      <c r="N52" s="446">
        <v>0</v>
      </c>
      <c r="O52" s="446">
        <v>45.13</v>
      </c>
      <c r="P52" s="447">
        <v>-0.01</v>
      </c>
      <c r="Q52" s="446">
        <v>0</v>
      </c>
      <c r="R52" s="446">
        <v>0</v>
      </c>
      <c r="S52" s="446">
        <v>33.049999999999997</v>
      </c>
      <c r="T52" s="446">
        <v>0</v>
      </c>
      <c r="U52" s="446">
        <v>0</v>
      </c>
      <c r="V52" s="446">
        <f t="shared" si="1"/>
        <v>85.289999999999992</v>
      </c>
      <c r="W52" s="446">
        <f t="shared" si="2"/>
        <v>941.40000000000009</v>
      </c>
    </row>
    <row r="53" spans="1:23">
      <c r="A53" s="438" t="s">
        <v>295</v>
      </c>
      <c r="B53" s="437" t="s">
        <v>296</v>
      </c>
      <c r="C53" s="446">
        <v>999.66</v>
      </c>
      <c r="D53" s="446">
        <v>166.61</v>
      </c>
      <c r="E53" s="446">
        <v>3906.76</v>
      </c>
      <c r="F53" s="446">
        <f t="shared" si="0"/>
        <v>5073.0300000000007</v>
      </c>
      <c r="G53" s="446">
        <v>0</v>
      </c>
      <c r="H53" s="446">
        <v>834.48</v>
      </c>
      <c r="I53" s="446">
        <v>28.95</v>
      </c>
      <c r="J53" s="446">
        <v>0</v>
      </c>
      <c r="K53" s="446">
        <v>0</v>
      </c>
      <c r="L53" s="446">
        <v>0</v>
      </c>
      <c r="M53" s="446">
        <v>0</v>
      </c>
      <c r="N53" s="446">
        <v>0</v>
      </c>
      <c r="O53" s="446">
        <v>45.13</v>
      </c>
      <c r="P53" s="447">
        <v>-0.13</v>
      </c>
      <c r="Q53" s="446">
        <v>0</v>
      </c>
      <c r="R53" s="446">
        <v>0</v>
      </c>
      <c r="S53" s="446">
        <v>0</v>
      </c>
      <c r="T53" s="446">
        <v>0</v>
      </c>
      <c r="U53" s="446">
        <v>0</v>
      </c>
      <c r="V53" s="446">
        <f t="shared" si="1"/>
        <v>908.43000000000006</v>
      </c>
      <c r="W53" s="446">
        <f t="shared" si="2"/>
        <v>4164.6000000000004</v>
      </c>
    </row>
    <row r="54" spans="1:23">
      <c r="A54" s="438" t="s">
        <v>553</v>
      </c>
      <c r="B54" s="437" t="s">
        <v>558</v>
      </c>
      <c r="C54" s="446">
        <v>1173.3599999999999</v>
      </c>
      <c r="D54" s="446">
        <v>146.66999999999999</v>
      </c>
      <c r="E54" s="446">
        <v>3151.22</v>
      </c>
      <c r="F54" s="446">
        <f t="shared" si="0"/>
        <v>4471.25</v>
      </c>
      <c r="G54" s="446">
        <v>0</v>
      </c>
      <c r="H54" s="446">
        <v>699.67</v>
      </c>
      <c r="I54" s="446">
        <v>25.48</v>
      </c>
      <c r="J54" s="446">
        <v>0</v>
      </c>
      <c r="K54" s="446">
        <v>0</v>
      </c>
      <c r="L54" s="446">
        <v>0</v>
      </c>
      <c r="M54" s="446">
        <v>0</v>
      </c>
      <c r="N54" s="446">
        <v>0</v>
      </c>
      <c r="O54" s="446">
        <v>45.13</v>
      </c>
      <c r="P54" s="447">
        <v>-0.03</v>
      </c>
      <c r="Q54" s="446">
        <v>0</v>
      </c>
      <c r="R54" s="446">
        <v>0</v>
      </c>
      <c r="S54" s="446">
        <v>0</v>
      </c>
      <c r="T54" s="446">
        <v>0</v>
      </c>
      <c r="U54" s="446">
        <v>0</v>
      </c>
      <c r="V54" s="446">
        <f t="shared" si="1"/>
        <v>770.25</v>
      </c>
      <c r="W54" s="446">
        <f t="shared" si="2"/>
        <v>3701</v>
      </c>
    </row>
    <row r="55" spans="1:23">
      <c r="A55" s="438" t="s">
        <v>299</v>
      </c>
      <c r="B55" s="437" t="s">
        <v>300</v>
      </c>
      <c r="C55" s="446">
        <v>880.02</v>
      </c>
      <c r="D55" s="446">
        <v>146.66999999999999</v>
      </c>
      <c r="E55" s="446">
        <v>636.41999999999996</v>
      </c>
      <c r="F55" s="446">
        <f t="shared" si="0"/>
        <v>1663.1100000000001</v>
      </c>
      <c r="G55" s="446">
        <v>0</v>
      </c>
      <c r="H55" s="446">
        <v>82.29</v>
      </c>
      <c r="I55" s="446">
        <v>25.48</v>
      </c>
      <c r="J55" s="446">
        <v>0</v>
      </c>
      <c r="K55" s="446">
        <v>0</v>
      </c>
      <c r="L55" s="446">
        <v>0</v>
      </c>
      <c r="M55" s="446">
        <v>0</v>
      </c>
      <c r="N55" s="446">
        <v>0</v>
      </c>
      <c r="O55" s="446">
        <v>45.13</v>
      </c>
      <c r="P55" s="447">
        <v>-0.04</v>
      </c>
      <c r="Q55" s="446">
        <v>0</v>
      </c>
      <c r="R55" s="446">
        <v>0</v>
      </c>
      <c r="S55" s="446">
        <v>33.049999999999997</v>
      </c>
      <c r="T55" s="446">
        <v>0</v>
      </c>
      <c r="U55" s="446">
        <v>0</v>
      </c>
      <c r="V55" s="446">
        <f t="shared" si="1"/>
        <v>185.91000000000003</v>
      </c>
      <c r="W55" s="446">
        <f t="shared" si="2"/>
        <v>1477.2</v>
      </c>
    </row>
    <row r="56" spans="1:23">
      <c r="A56" s="438" t="s">
        <v>301</v>
      </c>
      <c r="B56" s="437" t="s">
        <v>302</v>
      </c>
      <c r="C56" s="446">
        <v>880.02</v>
      </c>
      <c r="D56" s="446">
        <v>146.66999999999999</v>
      </c>
      <c r="E56" s="446">
        <v>0</v>
      </c>
      <c r="F56" s="446">
        <f t="shared" si="0"/>
        <v>1026.69</v>
      </c>
      <c r="G56" s="447">
        <v>-18.41</v>
      </c>
      <c r="H56" s="446">
        <v>0</v>
      </c>
      <c r="I56" s="446">
        <v>25.48</v>
      </c>
      <c r="J56" s="446">
        <v>0</v>
      </c>
      <c r="K56" s="446">
        <v>529</v>
      </c>
      <c r="L56" s="446">
        <v>0</v>
      </c>
      <c r="M56" s="446">
        <v>0</v>
      </c>
      <c r="N56" s="446">
        <v>0</v>
      </c>
      <c r="O56" s="446">
        <v>45.13</v>
      </c>
      <c r="P56" s="446">
        <v>0.04</v>
      </c>
      <c r="Q56" s="446">
        <v>0</v>
      </c>
      <c r="R56" s="446">
        <v>0</v>
      </c>
      <c r="S56" s="446">
        <v>54.05</v>
      </c>
      <c r="T56" s="446">
        <v>0</v>
      </c>
      <c r="U56" s="446">
        <v>0</v>
      </c>
      <c r="V56" s="446">
        <f t="shared" si="1"/>
        <v>635.29</v>
      </c>
      <c r="W56" s="446">
        <f t="shared" si="2"/>
        <v>391.40000000000009</v>
      </c>
    </row>
    <row r="57" spans="1:23">
      <c r="A57" s="438" t="s">
        <v>303</v>
      </c>
      <c r="B57" s="437" t="s">
        <v>304</v>
      </c>
      <c r="C57" s="446">
        <v>1299.78</v>
      </c>
      <c r="D57" s="446">
        <v>216.63</v>
      </c>
      <c r="E57" s="446">
        <v>0</v>
      </c>
      <c r="F57" s="446">
        <f t="shared" si="0"/>
        <v>1516.4099999999999</v>
      </c>
      <c r="G57" s="446">
        <v>0</v>
      </c>
      <c r="H57" s="446">
        <v>58.05</v>
      </c>
      <c r="I57" s="446">
        <v>37.869999999999997</v>
      </c>
      <c r="J57" s="446">
        <v>0</v>
      </c>
      <c r="K57" s="446">
        <v>0</v>
      </c>
      <c r="L57" s="446">
        <v>0</v>
      </c>
      <c r="M57" s="446">
        <v>0</v>
      </c>
      <c r="N57" s="446">
        <v>0</v>
      </c>
      <c r="O57" s="446">
        <v>45.13</v>
      </c>
      <c r="P57" s="447">
        <v>-0.04</v>
      </c>
      <c r="Q57" s="446">
        <v>0</v>
      </c>
      <c r="R57" s="446">
        <v>0</v>
      </c>
      <c r="S57" s="446">
        <v>0</v>
      </c>
      <c r="T57" s="446">
        <v>0</v>
      </c>
      <c r="U57" s="446">
        <v>0</v>
      </c>
      <c r="V57" s="446">
        <f t="shared" si="1"/>
        <v>141.01</v>
      </c>
      <c r="W57" s="446">
        <f t="shared" si="2"/>
        <v>1375.3999999999999</v>
      </c>
    </row>
    <row r="58" spans="1:23">
      <c r="A58" s="438" t="s">
        <v>305</v>
      </c>
      <c r="B58" s="437" t="s">
        <v>306</v>
      </c>
      <c r="C58" s="446">
        <v>833.05</v>
      </c>
      <c r="D58" s="446">
        <v>138.84</v>
      </c>
      <c r="E58" s="446">
        <v>952.76</v>
      </c>
      <c r="F58" s="446">
        <f t="shared" si="0"/>
        <v>1924.65</v>
      </c>
      <c r="G58" s="446">
        <v>0</v>
      </c>
      <c r="H58" s="446">
        <v>172.16</v>
      </c>
      <c r="I58" s="446">
        <v>25.9</v>
      </c>
      <c r="J58" s="446">
        <v>0</v>
      </c>
      <c r="K58" s="446">
        <v>0</v>
      </c>
      <c r="L58" s="446">
        <v>0</v>
      </c>
      <c r="M58" s="446">
        <v>0</v>
      </c>
      <c r="N58" s="446">
        <v>0</v>
      </c>
      <c r="O58" s="446">
        <v>45.13</v>
      </c>
      <c r="P58" s="446">
        <v>-0.14000000000000001</v>
      </c>
      <c r="Q58" s="446">
        <v>0</v>
      </c>
      <c r="R58" s="446">
        <v>278.8</v>
      </c>
      <c r="S58" s="446">
        <v>0</v>
      </c>
      <c r="T58" s="446">
        <v>0</v>
      </c>
      <c r="U58" s="446">
        <v>200</v>
      </c>
      <c r="V58" s="446">
        <f t="shared" si="1"/>
        <v>721.85</v>
      </c>
      <c r="W58" s="446">
        <f t="shared" si="2"/>
        <v>1202.8000000000002</v>
      </c>
    </row>
    <row r="59" spans="1:23">
      <c r="A59" s="438" t="s">
        <v>307</v>
      </c>
      <c r="B59" s="437" t="s">
        <v>308</v>
      </c>
      <c r="C59" s="446">
        <v>999.66</v>
      </c>
      <c r="D59" s="446">
        <v>166.61</v>
      </c>
      <c r="E59" s="446">
        <v>1555.13</v>
      </c>
      <c r="F59" s="446">
        <f t="shared" si="0"/>
        <v>2721.4</v>
      </c>
      <c r="G59" s="446">
        <v>0</v>
      </c>
      <c r="H59" s="446">
        <v>325.89999999999998</v>
      </c>
      <c r="I59" s="446">
        <v>28.99</v>
      </c>
      <c r="J59" s="446">
        <v>0</v>
      </c>
      <c r="K59" s="446">
        <v>0</v>
      </c>
      <c r="L59" s="446">
        <v>0</v>
      </c>
      <c r="M59" s="446">
        <v>0</v>
      </c>
      <c r="N59" s="446">
        <v>0</v>
      </c>
      <c r="O59" s="446">
        <v>45.13</v>
      </c>
      <c r="P59" s="447">
        <v>-0.02</v>
      </c>
      <c r="Q59" s="446">
        <v>0</v>
      </c>
      <c r="R59" s="446">
        <v>0</v>
      </c>
      <c r="S59" s="446">
        <v>0</v>
      </c>
      <c r="T59" s="446">
        <v>0</v>
      </c>
      <c r="U59" s="446">
        <v>0</v>
      </c>
      <c r="V59" s="446">
        <f t="shared" si="1"/>
        <v>400</v>
      </c>
      <c r="W59" s="446">
        <f t="shared" si="2"/>
        <v>2321.4</v>
      </c>
    </row>
    <row r="60" spans="1:23">
      <c r="A60" s="438" t="s">
        <v>309</v>
      </c>
      <c r="B60" s="437" t="s">
        <v>310</v>
      </c>
      <c r="C60" s="446">
        <v>880.02</v>
      </c>
      <c r="D60" s="446">
        <v>146.66999999999999</v>
      </c>
      <c r="E60" s="446">
        <v>0</v>
      </c>
      <c r="F60" s="446">
        <f t="shared" si="0"/>
        <v>1026.69</v>
      </c>
      <c r="G60" s="447">
        <v>-18.41</v>
      </c>
      <c r="H60" s="446">
        <v>0</v>
      </c>
      <c r="I60" s="446">
        <v>25.6</v>
      </c>
      <c r="J60" s="446">
        <v>0</v>
      </c>
      <c r="K60" s="446">
        <v>0</v>
      </c>
      <c r="L60" s="446">
        <v>0</v>
      </c>
      <c r="M60" s="446">
        <v>0</v>
      </c>
      <c r="N60" s="446">
        <v>0</v>
      </c>
      <c r="O60" s="446">
        <v>45.13</v>
      </c>
      <c r="P60" s="446">
        <v>0.12</v>
      </c>
      <c r="Q60" s="446">
        <v>0</v>
      </c>
      <c r="R60" s="446">
        <v>0</v>
      </c>
      <c r="S60" s="446">
        <v>40.049999999999997</v>
      </c>
      <c r="T60" s="446">
        <v>0</v>
      </c>
      <c r="U60" s="446">
        <v>0</v>
      </c>
      <c r="V60" s="446">
        <f t="shared" si="1"/>
        <v>92.490000000000009</v>
      </c>
      <c r="W60" s="446">
        <f t="shared" si="2"/>
        <v>934.2</v>
      </c>
    </row>
    <row r="61" spans="1:23">
      <c r="A61" s="438" t="s">
        <v>311</v>
      </c>
      <c r="B61" s="437" t="s">
        <v>312</v>
      </c>
      <c r="C61" s="446">
        <v>1285.74</v>
      </c>
      <c r="D61" s="446">
        <v>214.29</v>
      </c>
      <c r="E61" s="446">
        <v>0</v>
      </c>
      <c r="F61" s="446">
        <f t="shared" si="0"/>
        <v>1500.03</v>
      </c>
      <c r="G61" s="446">
        <v>0</v>
      </c>
      <c r="H61" s="446">
        <v>56.27</v>
      </c>
      <c r="I61" s="446">
        <v>37.42</v>
      </c>
      <c r="J61" s="446">
        <v>0</v>
      </c>
      <c r="K61" s="446">
        <v>0</v>
      </c>
      <c r="L61" s="446">
        <v>0</v>
      </c>
      <c r="M61" s="446">
        <v>0</v>
      </c>
      <c r="N61" s="446">
        <v>0</v>
      </c>
      <c r="O61" s="446">
        <v>45.13</v>
      </c>
      <c r="P61" s="447">
        <v>-0.04</v>
      </c>
      <c r="Q61" s="446">
        <v>0</v>
      </c>
      <c r="R61" s="446">
        <v>0</v>
      </c>
      <c r="S61" s="446">
        <v>54.05</v>
      </c>
      <c r="T61" s="446">
        <v>0</v>
      </c>
      <c r="U61" s="446">
        <v>0</v>
      </c>
      <c r="V61" s="446">
        <f t="shared" si="1"/>
        <v>192.82999999999998</v>
      </c>
      <c r="W61" s="446">
        <f t="shared" si="2"/>
        <v>1307.2</v>
      </c>
    </row>
    <row r="62" spans="1:23">
      <c r="A62" s="438" t="s">
        <v>313</v>
      </c>
      <c r="B62" s="437" t="s">
        <v>314</v>
      </c>
      <c r="C62" s="446">
        <v>1300.02</v>
      </c>
      <c r="D62" s="446">
        <v>216.67</v>
      </c>
      <c r="E62" s="446">
        <v>0</v>
      </c>
      <c r="F62" s="446">
        <f t="shared" si="0"/>
        <v>1516.69</v>
      </c>
      <c r="G62" s="446">
        <v>0</v>
      </c>
      <c r="H62" s="446">
        <v>58.08</v>
      </c>
      <c r="I62" s="446">
        <v>37.880000000000003</v>
      </c>
      <c r="J62" s="446">
        <v>0</v>
      </c>
      <c r="K62" s="446">
        <v>412.6</v>
      </c>
      <c r="L62" s="446">
        <v>0</v>
      </c>
      <c r="M62" s="446">
        <v>0</v>
      </c>
      <c r="N62" s="446">
        <v>0</v>
      </c>
      <c r="O62" s="446">
        <v>45.13</v>
      </c>
      <c r="P62" s="446">
        <v>0</v>
      </c>
      <c r="Q62" s="446">
        <v>0</v>
      </c>
      <c r="R62" s="446">
        <v>0</v>
      </c>
      <c r="S62" s="446">
        <v>0</v>
      </c>
      <c r="T62" s="446">
        <v>0</v>
      </c>
      <c r="U62" s="446">
        <v>0</v>
      </c>
      <c r="V62" s="446">
        <f t="shared" si="1"/>
        <v>553.69000000000005</v>
      </c>
      <c r="W62" s="446">
        <f t="shared" si="2"/>
        <v>963</v>
      </c>
    </row>
    <row r="63" spans="1:23">
      <c r="A63" s="438" t="s">
        <v>315</v>
      </c>
      <c r="B63" s="437" t="s">
        <v>316</v>
      </c>
      <c r="C63" s="446">
        <v>880.02</v>
      </c>
      <c r="D63" s="446">
        <v>146.66999999999999</v>
      </c>
      <c r="E63" s="446">
        <v>352.35</v>
      </c>
      <c r="F63" s="446">
        <f t="shared" si="0"/>
        <v>1379.04</v>
      </c>
      <c r="G63" s="446">
        <v>0</v>
      </c>
      <c r="H63" s="446">
        <v>33.65</v>
      </c>
      <c r="I63" s="446">
        <v>25.48</v>
      </c>
      <c r="J63" s="446">
        <v>0</v>
      </c>
      <c r="K63" s="446">
        <v>0</v>
      </c>
      <c r="L63" s="446">
        <v>0</v>
      </c>
      <c r="M63" s="446">
        <v>0</v>
      </c>
      <c r="N63" s="446">
        <v>0</v>
      </c>
      <c r="O63" s="446">
        <v>45.13</v>
      </c>
      <c r="P63" s="446">
        <v>0.03</v>
      </c>
      <c r="Q63" s="446">
        <v>0</v>
      </c>
      <c r="R63" s="446">
        <v>0</v>
      </c>
      <c r="S63" s="446">
        <v>33.049999999999997</v>
      </c>
      <c r="T63" s="446">
        <v>0</v>
      </c>
      <c r="U63" s="446">
        <v>312.5</v>
      </c>
      <c r="V63" s="446">
        <f t="shared" si="1"/>
        <v>449.84</v>
      </c>
      <c r="W63" s="446">
        <f t="shared" si="2"/>
        <v>929.2</v>
      </c>
    </row>
    <row r="64" spans="1:23">
      <c r="A64" s="438" t="s">
        <v>317</v>
      </c>
      <c r="B64" s="437" t="s">
        <v>318</v>
      </c>
      <c r="C64" s="446">
        <v>799.98</v>
      </c>
      <c r="D64" s="446">
        <v>133.33000000000001</v>
      </c>
      <c r="E64" s="446">
        <v>1950</v>
      </c>
      <c r="F64" s="446">
        <f t="shared" si="0"/>
        <v>2883.31</v>
      </c>
      <c r="G64" s="446">
        <v>0</v>
      </c>
      <c r="H64" s="446">
        <v>360.49</v>
      </c>
      <c r="I64" s="446">
        <v>23.17</v>
      </c>
      <c r="J64" s="446">
        <v>0</v>
      </c>
      <c r="K64" s="446">
        <v>0</v>
      </c>
      <c r="L64" s="446">
        <v>0</v>
      </c>
      <c r="M64" s="446">
        <v>0</v>
      </c>
      <c r="N64" s="446">
        <v>0</v>
      </c>
      <c r="O64" s="446">
        <v>45.13</v>
      </c>
      <c r="P64" s="447">
        <v>-0.08</v>
      </c>
      <c r="Q64" s="446">
        <v>0</v>
      </c>
      <c r="R64" s="446">
        <v>0</v>
      </c>
      <c r="S64" s="446">
        <v>0</v>
      </c>
      <c r="T64" s="446">
        <v>0</v>
      </c>
      <c r="U64" s="446">
        <v>200</v>
      </c>
      <c r="V64" s="446">
        <f t="shared" si="1"/>
        <v>628.71</v>
      </c>
      <c r="W64" s="446">
        <f t="shared" si="2"/>
        <v>2254.6</v>
      </c>
    </row>
    <row r="65" spans="1:28">
      <c r="A65" s="438" t="s">
        <v>320</v>
      </c>
      <c r="B65" s="437" t="s">
        <v>321</v>
      </c>
      <c r="C65" s="446">
        <v>880.02</v>
      </c>
      <c r="D65" s="446">
        <v>146.66999999999999</v>
      </c>
      <c r="E65" s="446">
        <v>7841.18</v>
      </c>
      <c r="F65" s="446">
        <f t="shared" si="0"/>
        <v>8867.8700000000008</v>
      </c>
      <c r="G65" s="446">
        <v>0</v>
      </c>
      <c r="H65" s="446">
        <v>1813.2</v>
      </c>
      <c r="I65" s="446">
        <v>25.53</v>
      </c>
      <c r="J65" s="446">
        <v>0</v>
      </c>
      <c r="K65" s="446">
        <v>586</v>
      </c>
      <c r="L65" s="446">
        <v>0</v>
      </c>
      <c r="M65" s="446">
        <v>0</v>
      </c>
      <c r="N65" s="446">
        <v>0</v>
      </c>
      <c r="O65" s="446">
        <v>45.13</v>
      </c>
      <c r="P65" s="447">
        <v>7.0000000000000007E-2</v>
      </c>
      <c r="Q65" s="446">
        <v>152.49</v>
      </c>
      <c r="R65" s="446">
        <v>0</v>
      </c>
      <c r="S65" s="446">
        <v>33.049999999999997</v>
      </c>
      <c r="T65" s="446">
        <v>0</v>
      </c>
      <c r="U65" s="446">
        <v>200</v>
      </c>
      <c r="V65" s="446">
        <f t="shared" si="1"/>
        <v>2855.4700000000003</v>
      </c>
      <c r="W65" s="446">
        <f t="shared" si="2"/>
        <v>6012.4000000000005</v>
      </c>
    </row>
    <row r="66" spans="1:28">
      <c r="A66" s="438" t="s">
        <v>65</v>
      </c>
      <c r="B66" s="437" t="s">
        <v>322</v>
      </c>
      <c r="C66" s="446">
        <v>4000.02</v>
      </c>
      <c r="D66" s="446">
        <v>666.67</v>
      </c>
      <c r="E66" s="446">
        <v>1614.13</v>
      </c>
      <c r="F66" s="446">
        <f t="shared" si="0"/>
        <v>6280.82</v>
      </c>
      <c r="G66" s="446">
        <v>0</v>
      </c>
      <c r="H66" s="446">
        <v>1118.56</v>
      </c>
      <c r="I66" s="446">
        <v>129.41</v>
      </c>
      <c r="J66" s="446">
        <v>0</v>
      </c>
      <c r="K66" s="446">
        <v>0</v>
      </c>
      <c r="L66" s="446">
        <v>0</v>
      </c>
      <c r="M66" s="446">
        <v>0</v>
      </c>
      <c r="N66" s="446">
        <v>0</v>
      </c>
      <c r="O66" s="446">
        <v>45.13</v>
      </c>
      <c r="P66" s="446">
        <v>0.12</v>
      </c>
      <c r="Q66" s="446">
        <v>0</v>
      </c>
      <c r="R66" s="446">
        <v>0</v>
      </c>
      <c r="S66" s="446">
        <v>0</v>
      </c>
      <c r="T66" s="446">
        <v>0</v>
      </c>
      <c r="U66" s="446">
        <v>0</v>
      </c>
      <c r="V66" s="446">
        <f t="shared" si="1"/>
        <v>1293.22</v>
      </c>
      <c r="W66" s="446">
        <f t="shared" si="2"/>
        <v>4987.5999999999995</v>
      </c>
    </row>
    <row r="67" spans="1:28">
      <c r="A67" s="438" t="s">
        <v>323</v>
      </c>
      <c r="B67" s="437" t="s">
        <v>324</v>
      </c>
      <c r="C67" s="446">
        <v>880.02</v>
      </c>
      <c r="D67" s="446">
        <v>146.66999999999999</v>
      </c>
      <c r="E67" s="446">
        <v>1646.9</v>
      </c>
      <c r="F67" s="446">
        <f t="shared" si="0"/>
        <v>2673.59</v>
      </c>
      <c r="G67" s="446">
        <v>0</v>
      </c>
      <c r="H67" s="446">
        <v>315.69</v>
      </c>
      <c r="I67" s="446">
        <v>25.48</v>
      </c>
      <c r="J67" s="446">
        <v>0</v>
      </c>
      <c r="K67" s="446">
        <v>229.15</v>
      </c>
      <c r="L67" s="446">
        <v>0</v>
      </c>
      <c r="M67" s="446">
        <v>0</v>
      </c>
      <c r="N67" s="446">
        <v>0</v>
      </c>
      <c r="O67" s="446">
        <v>45.13</v>
      </c>
      <c r="P67" s="447">
        <v>-0.11</v>
      </c>
      <c r="Q67" s="446">
        <v>0</v>
      </c>
      <c r="R67" s="446">
        <v>0</v>
      </c>
      <c r="S67" s="446">
        <v>33.049999999999997</v>
      </c>
      <c r="T67" s="446">
        <v>0</v>
      </c>
      <c r="U67" s="446">
        <v>0</v>
      </c>
      <c r="V67" s="446">
        <f t="shared" si="1"/>
        <v>648.39</v>
      </c>
      <c r="W67" s="446">
        <f t="shared" si="2"/>
        <v>2025.2000000000003</v>
      </c>
    </row>
    <row r="68" spans="1:28">
      <c r="A68" s="438" t="s">
        <v>325</v>
      </c>
      <c r="B68" s="437" t="s">
        <v>326</v>
      </c>
      <c r="C68" s="446">
        <v>799.98</v>
      </c>
      <c r="D68" s="446">
        <v>133.33000000000001</v>
      </c>
      <c r="E68" s="446">
        <v>870</v>
      </c>
      <c r="F68" s="446">
        <f t="shared" si="0"/>
        <v>1803.31</v>
      </c>
      <c r="G68" s="446">
        <v>0</v>
      </c>
      <c r="H68" s="446">
        <v>152.74</v>
      </c>
      <c r="I68" s="446">
        <v>23.17</v>
      </c>
      <c r="J68" s="446">
        <v>0</v>
      </c>
      <c r="K68" s="446">
        <v>0</v>
      </c>
      <c r="L68" s="446">
        <v>0</v>
      </c>
      <c r="M68" s="446">
        <v>0</v>
      </c>
      <c r="N68" s="446">
        <v>0</v>
      </c>
      <c r="O68" s="446">
        <v>45.13</v>
      </c>
      <c r="P68" s="447">
        <v>-0.11</v>
      </c>
      <c r="Q68" s="446">
        <v>0</v>
      </c>
      <c r="R68" s="446">
        <v>958.78</v>
      </c>
      <c r="S68" s="446">
        <v>0</v>
      </c>
      <c r="T68" s="446">
        <v>0</v>
      </c>
      <c r="U68" s="446">
        <v>200</v>
      </c>
      <c r="V68" s="446">
        <f t="shared" si="1"/>
        <v>1379.71</v>
      </c>
      <c r="W68" s="446">
        <f t="shared" si="2"/>
        <v>423.59999999999991</v>
      </c>
    </row>
    <row r="69" spans="1:28">
      <c r="A69" s="438" t="s">
        <v>511</v>
      </c>
      <c r="B69" s="437" t="s">
        <v>520</v>
      </c>
      <c r="C69" s="446">
        <v>999.66</v>
      </c>
      <c r="D69" s="446">
        <v>166.61</v>
      </c>
      <c r="E69" s="446">
        <v>1645.89</v>
      </c>
      <c r="F69" s="446">
        <f t="shared" si="0"/>
        <v>2812.16</v>
      </c>
      <c r="G69" s="446">
        <v>0</v>
      </c>
      <c r="H69" s="446">
        <v>345.29</v>
      </c>
      <c r="I69" s="446">
        <v>29.28</v>
      </c>
      <c r="J69" s="446">
        <v>0</v>
      </c>
      <c r="K69" s="446">
        <v>0</v>
      </c>
      <c r="L69" s="446">
        <v>0</v>
      </c>
      <c r="M69" s="446">
        <v>0</v>
      </c>
      <c r="N69" s="446">
        <v>0</v>
      </c>
      <c r="O69" s="446">
        <v>45.13</v>
      </c>
      <c r="P69" s="447">
        <v>0.06</v>
      </c>
      <c r="Q69" s="446">
        <v>0</v>
      </c>
      <c r="R69" s="446">
        <v>0</v>
      </c>
      <c r="S69" s="446">
        <v>0</v>
      </c>
      <c r="T69" s="446">
        <v>0</v>
      </c>
      <c r="U69" s="446">
        <v>0</v>
      </c>
      <c r="V69" s="446">
        <f t="shared" si="1"/>
        <v>419.76000000000005</v>
      </c>
      <c r="W69" s="446">
        <f t="shared" si="2"/>
        <v>2392.3999999999996</v>
      </c>
    </row>
    <row r="70" spans="1:28">
      <c r="A70" s="438" t="s">
        <v>327</v>
      </c>
      <c r="B70" s="437" t="s">
        <v>519</v>
      </c>
      <c r="C70" s="446">
        <v>880.02</v>
      </c>
      <c r="D70" s="446">
        <v>146.66999999999999</v>
      </c>
      <c r="E70" s="446">
        <v>0</v>
      </c>
      <c r="F70" s="446">
        <f t="shared" si="0"/>
        <v>1026.69</v>
      </c>
      <c r="G70" s="447">
        <v>-18.41</v>
      </c>
      <c r="H70" s="446">
        <v>0</v>
      </c>
      <c r="I70" s="446">
        <v>25.48</v>
      </c>
      <c r="J70" s="446">
        <v>0</v>
      </c>
      <c r="K70" s="446">
        <v>0</v>
      </c>
      <c r="L70" s="446">
        <v>0</v>
      </c>
      <c r="M70" s="446">
        <v>0</v>
      </c>
      <c r="N70" s="446">
        <v>0</v>
      </c>
      <c r="O70" s="446">
        <v>45.13</v>
      </c>
      <c r="P70" s="447">
        <v>-0.11</v>
      </c>
      <c r="Q70" s="446">
        <v>0</v>
      </c>
      <c r="R70" s="446">
        <v>0</v>
      </c>
      <c r="S70" s="446">
        <v>0</v>
      </c>
      <c r="T70" s="446">
        <v>0</v>
      </c>
      <c r="U70" s="446">
        <v>200</v>
      </c>
      <c r="V70" s="446">
        <f t="shared" si="1"/>
        <v>252.09</v>
      </c>
      <c r="W70" s="446">
        <f t="shared" si="2"/>
        <v>774.6</v>
      </c>
    </row>
    <row r="71" spans="1:28">
      <c r="A71" s="449" t="s">
        <v>331</v>
      </c>
      <c r="B71" s="443"/>
      <c r="C71" s="443" t="s">
        <v>456</v>
      </c>
      <c r="D71" s="443" t="s">
        <v>456</v>
      </c>
      <c r="E71" s="443" t="s">
        <v>456</v>
      </c>
      <c r="F71" s="443" t="s">
        <v>456</v>
      </c>
      <c r="G71" s="443" t="s">
        <v>456</v>
      </c>
      <c r="H71" s="443" t="s">
        <v>456</v>
      </c>
      <c r="I71" s="443" t="s">
        <v>456</v>
      </c>
      <c r="J71" s="443" t="s">
        <v>456</v>
      </c>
      <c r="K71" s="443" t="s">
        <v>456</v>
      </c>
      <c r="L71" s="443" t="s">
        <v>456</v>
      </c>
      <c r="M71" s="443" t="s">
        <v>456</v>
      </c>
      <c r="N71" s="443" t="s">
        <v>456</v>
      </c>
      <c r="O71" s="443" t="s">
        <v>456</v>
      </c>
      <c r="P71" s="443" t="s">
        <v>456</v>
      </c>
      <c r="Q71" s="443" t="s">
        <v>456</v>
      </c>
      <c r="R71" s="443" t="s">
        <v>456</v>
      </c>
      <c r="S71" s="443" t="s">
        <v>456</v>
      </c>
      <c r="T71" s="443" t="s">
        <v>456</v>
      </c>
      <c r="U71" s="443" t="s">
        <v>456</v>
      </c>
      <c r="V71" s="443" t="s">
        <v>456</v>
      </c>
      <c r="W71" s="443" t="s">
        <v>456</v>
      </c>
    </row>
    <row r="72" spans="1:28" ht="15">
      <c r="A72" s="436"/>
      <c r="B72" s="436"/>
      <c r="C72" s="451">
        <f>SUM(C11:C71)</f>
        <v>73006.219999999943</v>
      </c>
      <c r="D72" s="451">
        <f t="shared" ref="D72:W72" si="3">SUM(D11:D71)</f>
        <v>12118.810000000003</v>
      </c>
      <c r="E72" s="451">
        <f t="shared" si="3"/>
        <v>110220.89</v>
      </c>
      <c r="F72" s="451">
        <f t="shared" si="3"/>
        <v>195345.92000000004</v>
      </c>
      <c r="G72" s="451">
        <f t="shared" si="3"/>
        <v>-312.97000000000008</v>
      </c>
      <c r="H72" s="451">
        <f t="shared" si="3"/>
        <v>30692.940000000013</v>
      </c>
      <c r="I72" s="451">
        <f t="shared" si="3"/>
        <v>2181.8700000000008</v>
      </c>
      <c r="J72" s="451">
        <f t="shared" si="3"/>
        <v>0</v>
      </c>
      <c r="K72" s="451">
        <f t="shared" si="3"/>
        <v>7821.25</v>
      </c>
      <c r="L72" s="451">
        <f t="shared" si="3"/>
        <v>257.3</v>
      </c>
      <c r="M72" s="451">
        <f t="shared" si="3"/>
        <v>0</v>
      </c>
      <c r="N72" s="451">
        <f t="shared" si="3"/>
        <v>668.52300000000002</v>
      </c>
      <c r="O72" s="451">
        <f t="shared" si="3"/>
        <v>2662.6700000000037</v>
      </c>
      <c r="P72" s="451">
        <f t="shared" si="3"/>
        <v>-0.21000000000000019</v>
      </c>
      <c r="Q72" s="451">
        <f t="shared" ref="Q72" si="4">SUM(Q11:Q71)</f>
        <v>152.49</v>
      </c>
      <c r="R72" s="451">
        <f>SUM(R11:R71)</f>
        <v>1480.48</v>
      </c>
      <c r="S72" s="451">
        <f t="shared" si="3"/>
        <v>1132.6699999999994</v>
      </c>
      <c r="T72" s="451">
        <f t="shared" si="3"/>
        <v>1300</v>
      </c>
      <c r="U72" s="451">
        <f t="shared" si="3"/>
        <v>3437.5</v>
      </c>
      <c r="V72" s="451">
        <f t="shared" si="3"/>
        <v>51474.513000000014</v>
      </c>
      <c r="W72" s="451">
        <f t="shared" si="3"/>
        <v>143871.40700000001</v>
      </c>
    </row>
    <row r="73" spans="1:28">
      <c r="A73" s="206"/>
      <c r="B73" s="65"/>
      <c r="C73" s="181"/>
      <c r="D73" s="148"/>
      <c r="E73" s="359"/>
      <c r="F73" s="359"/>
      <c r="G73" s="217"/>
      <c r="H73" s="217"/>
      <c r="I73" s="217"/>
      <c r="J73" s="217"/>
      <c r="K73" s="217"/>
      <c r="L73" s="217"/>
      <c r="M73" s="359"/>
      <c r="N73" s="359"/>
      <c r="O73" s="359"/>
      <c r="P73" s="359"/>
      <c r="Q73" s="359"/>
      <c r="R73" s="359"/>
      <c r="S73" s="217"/>
      <c r="T73" s="217"/>
      <c r="U73" s="217"/>
      <c r="V73" s="217"/>
      <c r="W73" s="217"/>
    </row>
    <row r="74" spans="1:28">
      <c r="A74" s="206"/>
      <c r="B74" s="65"/>
      <c r="C74" s="181"/>
      <c r="D74" s="148"/>
      <c r="E74" s="359"/>
      <c r="F74" s="359"/>
      <c r="G74" s="217"/>
      <c r="H74" s="217"/>
      <c r="I74" s="217"/>
      <c r="J74" s="217"/>
      <c r="K74" s="217"/>
      <c r="L74" s="217"/>
      <c r="M74" s="359"/>
      <c r="N74" s="359"/>
      <c r="O74" s="359"/>
      <c r="P74" s="359"/>
      <c r="Q74" s="359"/>
      <c r="R74" s="359"/>
      <c r="S74" s="217"/>
      <c r="T74" s="217"/>
      <c r="U74" s="217"/>
      <c r="V74" s="217"/>
      <c r="W74" s="217"/>
    </row>
    <row r="75" spans="1:28" s="184" customFormat="1" ht="15">
      <c r="A75" s="444" t="s">
        <v>332</v>
      </c>
      <c r="B75" s="436"/>
      <c r="C75" s="436"/>
      <c r="D75" s="436"/>
      <c r="E75" s="436"/>
      <c r="F75" s="436"/>
      <c r="G75" s="436"/>
      <c r="H75" s="436"/>
      <c r="I75" s="436"/>
      <c r="J75" s="436"/>
      <c r="K75" s="436"/>
      <c r="L75" s="436"/>
      <c r="M75" s="436"/>
      <c r="N75" s="462"/>
      <c r="O75" s="436"/>
      <c r="P75" s="436"/>
      <c r="Q75" s="462"/>
      <c r="R75" s="462"/>
      <c r="S75" s="436"/>
      <c r="T75" s="436"/>
      <c r="U75" s="436"/>
      <c r="V75" s="436"/>
      <c r="W75" s="436"/>
    </row>
    <row r="76" spans="1:28" s="184" customFormat="1">
      <c r="A76" s="438" t="s">
        <v>333</v>
      </c>
      <c r="B76" s="437" t="s">
        <v>334</v>
      </c>
      <c r="C76" s="446">
        <v>572.46</v>
      </c>
      <c r="D76" s="446">
        <v>95.41</v>
      </c>
      <c r="E76" s="446">
        <v>1035.29</v>
      </c>
      <c r="F76" s="446">
        <f>SUM(C76:E76)</f>
        <v>1703.1599999999999</v>
      </c>
      <c r="G76" s="446">
        <v>0</v>
      </c>
      <c r="H76" s="446">
        <v>136.75</v>
      </c>
      <c r="I76" s="446">
        <v>74.87</v>
      </c>
      <c r="J76" s="446">
        <v>17.03</v>
      </c>
      <c r="K76" s="446">
        <v>0</v>
      </c>
      <c r="L76" s="446">
        <v>0</v>
      </c>
      <c r="M76" s="446">
        <v>83.45</v>
      </c>
      <c r="N76" s="446">
        <v>0</v>
      </c>
      <c r="O76" s="446">
        <v>0</v>
      </c>
      <c r="P76" s="447">
        <v>-0.14000000000000001</v>
      </c>
      <c r="Q76" s="446">
        <v>0</v>
      </c>
      <c r="R76" s="446">
        <v>0</v>
      </c>
      <c r="S76" s="446">
        <v>0</v>
      </c>
      <c r="T76" s="446">
        <v>0</v>
      </c>
      <c r="U76" s="446">
        <v>0</v>
      </c>
      <c r="V76" s="446">
        <f>SUM(G76:U76)</f>
        <v>311.96000000000004</v>
      </c>
      <c r="W76" s="446">
        <f>+F76-V76</f>
        <v>1391.1999999999998</v>
      </c>
    </row>
    <row r="77" spans="1:28">
      <c r="A77" s="438" t="s">
        <v>335</v>
      </c>
      <c r="B77" s="437" t="s">
        <v>336</v>
      </c>
      <c r="C77" s="446">
        <v>534.29999999999995</v>
      </c>
      <c r="D77" s="446">
        <v>89.05</v>
      </c>
      <c r="E77" s="446">
        <v>4928.0600000000004</v>
      </c>
      <c r="F77" s="446">
        <f t="shared" ref="F77:F117" si="5">SUM(C77:E77)</f>
        <v>5551.41</v>
      </c>
      <c r="G77" s="446">
        <v>0</v>
      </c>
      <c r="H77" s="446">
        <v>947</v>
      </c>
      <c r="I77" s="446">
        <v>163.93</v>
      </c>
      <c r="J77" s="446">
        <v>55.51</v>
      </c>
      <c r="K77" s="446">
        <v>0</v>
      </c>
      <c r="L77" s="446">
        <v>0</v>
      </c>
      <c r="M77" s="446">
        <v>272.02</v>
      </c>
      <c r="N77" s="446">
        <v>0</v>
      </c>
      <c r="O77" s="446">
        <v>45.13</v>
      </c>
      <c r="P77" s="446">
        <v>0.02</v>
      </c>
      <c r="Q77" s="446">
        <v>0</v>
      </c>
      <c r="R77" s="446">
        <v>0</v>
      </c>
      <c r="S77" s="446">
        <v>0</v>
      </c>
      <c r="T77" s="446">
        <v>0</v>
      </c>
      <c r="U77" s="446">
        <v>0</v>
      </c>
      <c r="V77" s="446">
        <f t="shared" ref="V77:V117" si="6">SUM(G77:U77)</f>
        <v>1483.6100000000001</v>
      </c>
      <c r="W77" s="446">
        <f t="shared" ref="W77:W117" si="7">+F77-V77</f>
        <v>4067.7999999999997</v>
      </c>
    </row>
    <row r="78" spans="1:28">
      <c r="A78" s="438" t="s">
        <v>341</v>
      </c>
      <c r="B78" s="437" t="s">
        <v>342</v>
      </c>
      <c r="C78" s="446">
        <v>534.29999999999995</v>
      </c>
      <c r="D78" s="446">
        <v>89.05</v>
      </c>
      <c r="E78" s="446">
        <v>2625.31</v>
      </c>
      <c r="F78" s="446">
        <f t="shared" si="5"/>
        <v>3248.66</v>
      </c>
      <c r="G78" s="446">
        <v>0</v>
      </c>
      <c r="H78" s="446">
        <v>438.52</v>
      </c>
      <c r="I78" s="446">
        <v>65.040000000000006</v>
      </c>
      <c r="J78" s="446">
        <v>32.49</v>
      </c>
      <c r="K78" s="446">
        <v>0</v>
      </c>
      <c r="L78" s="446">
        <v>0</v>
      </c>
      <c r="M78" s="446">
        <v>159.18</v>
      </c>
      <c r="N78" s="446">
        <v>0</v>
      </c>
      <c r="O78" s="446">
        <v>45.13</v>
      </c>
      <c r="P78" s="447">
        <v>-0.1</v>
      </c>
      <c r="Q78" s="446">
        <v>0</v>
      </c>
      <c r="R78" s="446">
        <v>0</v>
      </c>
      <c r="S78" s="446">
        <v>0</v>
      </c>
      <c r="T78" s="446">
        <v>300</v>
      </c>
      <c r="U78" s="446">
        <v>0</v>
      </c>
      <c r="V78" s="446">
        <f t="shared" si="6"/>
        <v>1040.26</v>
      </c>
      <c r="W78" s="446">
        <f t="shared" si="7"/>
        <v>2208.3999999999996</v>
      </c>
    </row>
    <row r="79" spans="1:28">
      <c r="A79" s="438" t="s">
        <v>538</v>
      </c>
      <c r="B79" s="437" t="s">
        <v>539</v>
      </c>
      <c r="C79" s="446">
        <v>857.1</v>
      </c>
      <c r="D79" s="446">
        <v>142.85</v>
      </c>
      <c r="E79" s="446">
        <v>0</v>
      </c>
      <c r="F79" s="446">
        <f t="shared" si="5"/>
        <v>999.95</v>
      </c>
      <c r="G79" s="447">
        <v>-27.82</v>
      </c>
      <c r="H79" s="446">
        <v>0</v>
      </c>
      <c r="I79" s="446">
        <v>26.65</v>
      </c>
      <c r="J79" s="446">
        <v>0</v>
      </c>
      <c r="K79" s="446">
        <v>0</v>
      </c>
      <c r="L79" s="446">
        <v>0</v>
      </c>
      <c r="M79" s="446">
        <v>0</v>
      </c>
      <c r="N79" s="446">
        <v>0</v>
      </c>
      <c r="O79" s="446">
        <v>45.13</v>
      </c>
      <c r="P79" s="447">
        <v>-0.01</v>
      </c>
      <c r="Q79" s="446">
        <v>0</v>
      </c>
      <c r="R79" s="446">
        <v>0</v>
      </c>
      <c r="S79" s="446">
        <v>0</v>
      </c>
      <c r="T79" s="446">
        <v>0</v>
      </c>
      <c r="U79" s="446">
        <v>0</v>
      </c>
      <c r="V79" s="446">
        <f t="shared" si="6"/>
        <v>43.95</v>
      </c>
      <c r="W79" s="446">
        <f t="shared" si="7"/>
        <v>956</v>
      </c>
    </row>
    <row r="80" spans="1:28" s="521" customFormat="1">
      <c r="A80" s="518" t="s">
        <v>345</v>
      </c>
      <c r="B80" s="519" t="s">
        <v>346</v>
      </c>
      <c r="C80" s="520">
        <v>438.24</v>
      </c>
      <c r="D80" s="520">
        <v>73.040000000000006</v>
      </c>
      <c r="E80" s="520">
        <v>7472.75</v>
      </c>
      <c r="F80" s="520">
        <f t="shared" si="5"/>
        <v>7984.03</v>
      </c>
      <c r="G80" s="520">
        <v>0</v>
      </c>
      <c r="H80" s="520">
        <v>1548.05</v>
      </c>
      <c r="I80" s="520">
        <v>145.94999999999999</v>
      </c>
      <c r="J80" s="520">
        <v>79.84</v>
      </c>
      <c r="K80" s="520">
        <v>0</v>
      </c>
      <c r="L80" s="520">
        <v>0</v>
      </c>
      <c r="M80" s="520">
        <v>391.22</v>
      </c>
      <c r="N80" s="520">
        <v>0</v>
      </c>
      <c r="O80" s="520">
        <v>45.13</v>
      </c>
      <c r="P80" s="520">
        <v>0.04</v>
      </c>
      <c r="Q80" s="520">
        <v>0</v>
      </c>
      <c r="R80" s="520">
        <v>0</v>
      </c>
      <c r="S80" s="520">
        <v>0</v>
      </c>
      <c r="T80" s="520">
        <v>700</v>
      </c>
      <c r="U80" s="520">
        <v>0</v>
      </c>
      <c r="V80" s="520">
        <f t="shared" si="6"/>
        <v>2910.23</v>
      </c>
      <c r="W80" s="520">
        <f t="shared" si="7"/>
        <v>5073.7999999999993</v>
      </c>
      <c r="Y80" s="523">
        <f>+C80+D80</f>
        <v>511.28000000000003</v>
      </c>
      <c r="Z80" s="521">
        <v>80.040000000000006</v>
      </c>
      <c r="AA80" s="521">
        <f>+Z80*7</f>
        <v>560.28000000000009</v>
      </c>
      <c r="AB80" s="523">
        <f>+AA80-Y80</f>
        <v>49.000000000000057</v>
      </c>
    </row>
    <row r="81" spans="1:28" s="521" customFormat="1">
      <c r="A81" s="518" t="s">
        <v>347</v>
      </c>
      <c r="B81" s="519" t="s">
        <v>348</v>
      </c>
      <c r="C81" s="520">
        <v>477.24</v>
      </c>
      <c r="D81" s="520">
        <v>79.540000000000006</v>
      </c>
      <c r="E81" s="520">
        <v>331</v>
      </c>
      <c r="F81" s="520">
        <f t="shared" si="5"/>
        <v>887.78</v>
      </c>
      <c r="G81" s="522">
        <v>-36.369999999999997</v>
      </c>
      <c r="H81" s="520">
        <v>0</v>
      </c>
      <c r="I81" s="520">
        <v>39.5</v>
      </c>
      <c r="J81" s="520">
        <v>8.8800000000000008</v>
      </c>
      <c r="K81" s="520">
        <v>0</v>
      </c>
      <c r="L81" s="520">
        <v>0</v>
      </c>
      <c r="M81" s="520">
        <v>43.5</v>
      </c>
      <c r="N81" s="520">
        <v>0</v>
      </c>
      <c r="O81" s="520">
        <v>45.13</v>
      </c>
      <c r="P81" s="520">
        <v>-0.06</v>
      </c>
      <c r="Q81" s="520">
        <v>0</v>
      </c>
      <c r="R81" s="520">
        <v>0</v>
      </c>
      <c r="S81" s="520">
        <v>0</v>
      </c>
      <c r="T81" s="520">
        <v>0</v>
      </c>
      <c r="U81" s="520">
        <v>0</v>
      </c>
      <c r="V81" s="520">
        <f t="shared" si="6"/>
        <v>100.58000000000001</v>
      </c>
      <c r="W81" s="520">
        <f t="shared" si="7"/>
        <v>787.19999999999993</v>
      </c>
      <c r="Y81" s="523">
        <f>+C81+D81</f>
        <v>556.78</v>
      </c>
      <c r="Z81" s="521">
        <v>80.040000000000006</v>
      </c>
      <c r="AA81" s="521">
        <f>+Z81*7</f>
        <v>560.28000000000009</v>
      </c>
      <c r="AB81" s="523">
        <f>+AA81-Y81</f>
        <v>3.5000000000001137</v>
      </c>
    </row>
    <row r="82" spans="1:28">
      <c r="A82" s="438" t="s">
        <v>353</v>
      </c>
      <c r="B82" s="437" t="s">
        <v>354</v>
      </c>
      <c r="C82" s="446">
        <v>633.6</v>
      </c>
      <c r="D82" s="446">
        <v>105.6</v>
      </c>
      <c r="E82" s="446">
        <v>566.88</v>
      </c>
      <c r="F82" s="446">
        <f t="shared" si="5"/>
        <v>1306.08</v>
      </c>
      <c r="G82" s="446">
        <v>0</v>
      </c>
      <c r="H82" s="446">
        <v>25.71</v>
      </c>
      <c r="I82" s="446">
        <v>56.88</v>
      </c>
      <c r="J82" s="446">
        <v>0</v>
      </c>
      <c r="K82" s="446">
        <v>0</v>
      </c>
      <c r="L82" s="446">
        <v>0</v>
      </c>
      <c r="M82" s="446">
        <v>0</v>
      </c>
      <c r="N82" s="446">
        <v>0</v>
      </c>
      <c r="O82" s="446">
        <v>45.13</v>
      </c>
      <c r="P82" s="446">
        <v>0.16</v>
      </c>
      <c r="Q82" s="446">
        <v>0</v>
      </c>
      <c r="R82" s="446">
        <v>0</v>
      </c>
      <c r="S82" s="446">
        <v>0</v>
      </c>
      <c r="T82" s="446">
        <v>0</v>
      </c>
      <c r="U82" s="446">
        <v>0</v>
      </c>
      <c r="V82" s="446">
        <f t="shared" si="6"/>
        <v>127.88</v>
      </c>
      <c r="W82" s="446">
        <f t="shared" si="7"/>
        <v>1178.1999999999998</v>
      </c>
    </row>
    <row r="83" spans="1:28" s="515" customFormat="1">
      <c r="A83" s="512" t="s">
        <v>554</v>
      </c>
      <c r="B83" s="513" t="s">
        <v>557</v>
      </c>
      <c r="C83" s="511">
        <v>685.68</v>
      </c>
      <c r="D83" s="511">
        <v>171.42</v>
      </c>
      <c r="E83" s="511">
        <v>0</v>
      </c>
      <c r="F83" s="446">
        <f t="shared" si="5"/>
        <v>857.09999999999991</v>
      </c>
      <c r="G83" s="511">
        <v>0</v>
      </c>
      <c r="H83" s="511">
        <v>5.15</v>
      </c>
      <c r="I83" s="511">
        <v>21.28</v>
      </c>
      <c r="J83" s="511">
        <v>0</v>
      </c>
      <c r="K83" s="511">
        <v>0</v>
      </c>
      <c r="L83" s="511">
        <v>0</v>
      </c>
      <c r="M83" s="511">
        <v>0</v>
      </c>
      <c r="N83" s="511">
        <v>0</v>
      </c>
      <c r="O83" s="511">
        <v>45.13</v>
      </c>
      <c r="P83" s="514">
        <v>-0.06</v>
      </c>
      <c r="Q83" s="446">
        <v>0</v>
      </c>
      <c r="R83" s="446">
        <v>0</v>
      </c>
      <c r="S83" s="511">
        <v>0</v>
      </c>
      <c r="T83" s="511">
        <v>0</v>
      </c>
      <c r="U83" s="511">
        <v>0</v>
      </c>
      <c r="V83" s="446">
        <f t="shared" si="6"/>
        <v>71.5</v>
      </c>
      <c r="W83" s="446">
        <f t="shared" si="7"/>
        <v>785.59999999999991</v>
      </c>
    </row>
    <row r="84" spans="1:28">
      <c r="A84" s="438" t="s">
        <v>499</v>
      </c>
      <c r="B84" s="437" t="s">
        <v>521</v>
      </c>
      <c r="C84" s="446">
        <v>633.41999999999996</v>
      </c>
      <c r="D84" s="446">
        <v>105.57</v>
      </c>
      <c r="E84" s="446">
        <v>2007.79</v>
      </c>
      <c r="F84" s="446">
        <f t="shared" si="5"/>
        <v>2746.7799999999997</v>
      </c>
      <c r="G84" s="446">
        <v>0</v>
      </c>
      <c r="H84" s="446">
        <v>331.32</v>
      </c>
      <c r="I84" s="446">
        <v>40.32</v>
      </c>
      <c r="J84" s="446">
        <v>0</v>
      </c>
      <c r="K84" s="446">
        <v>0</v>
      </c>
      <c r="L84" s="446">
        <v>0</v>
      </c>
      <c r="M84" s="446">
        <v>0</v>
      </c>
      <c r="N84" s="446">
        <v>0</v>
      </c>
      <c r="O84" s="446">
        <v>45.13</v>
      </c>
      <c r="P84" s="447">
        <v>0.01</v>
      </c>
      <c r="Q84" s="446">
        <v>0</v>
      </c>
      <c r="R84" s="446">
        <v>0</v>
      </c>
      <c r="S84" s="446">
        <v>0</v>
      </c>
      <c r="T84" s="446">
        <v>0</v>
      </c>
      <c r="U84" s="446">
        <v>0</v>
      </c>
      <c r="V84" s="446">
        <f t="shared" si="6"/>
        <v>416.78</v>
      </c>
      <c r="W84" s="446">
        <f t="shared" si="7"/>
        <v>2330</v>
      </c>
    </row>
    <row r="85" spans="1:28">
      <c r="A85" s="438" t="s">
        <v>355</v>
      </c>
      <c r="B85" s="437" t="s">
        <v>356</v>
      </c>
      <c r="C85" s="446">
        <v>534.29999999999995</v>
      </c>
      <c r="D85" s="446">
        <v>89.05</v>
      </c>
      <c r="E85" s="446">
        <v>1240.32</v>
      </c>
      <c r="F85" s="446">
        <f t="shared" si="5"/>
        <v>1863.6699999999998</v>
      </c>
      <c r="G85" s="446">
        <v>0</v>
      </c>
      <c r="H85" s="446">
        <v>162.4</v>
      </c>
      <c r="I85" s="446">
        <v>82.93</v>
      </c>
      <c r="J85" s="446">
        <v>18.64</v>
      </c>
      <c r="K85" s="446">
        <v>0</v>
      </c>
      <c r="L85" s="446">
        <v>0</v>
      </c>
      <c r="M85" s="446">
        <v>91.32</v>
      </c>
      <c r="N85" s="446">
        <v>0</v>
      </c>
      <c r="O85" s="446">
        <v>45.13</v>
      </c>
      <c r="P85" s="447">
        <v>0.05</v>
      </c>
      <c r="Q85" s="446">
        <v>0</v>
      </c>
      <c r="R85" s="446">
        <v>0</v>
      </c>
      <c r="S85" s="446">
        <v>0</v>
      </c>
      <c r="T85" s="446">
        <v>500</v>
      </c>
      <c r="U85" s="446">
        <v>0</v>
      </c>
      <c r="V85" s="446">
        <f t="shared" si="6"/>
        <v>900.47</v>
      </c>
      <c r="W85" s="446">
        <f t="shared" si="7"/>
        <v>963.19999999999982</v>
      </c>
    </row>
    <row r="86" spans="1:28">
      <c r="A86" s="438" t="s">
        <v>357</v>
      </c>
      <c r="B86" s="437" t="s">
        <v>487</v>
      </c>
      <c r="C86" s="446">
        <v>534.29999999999995</v>
      </c>
      <c r="D86" s="446">
        <v>89.05</v>
      </c>
      <c r="E86" s="446">
        <v>4108.3599999999997</v>
      </c>
      <c r="F86" s="446">
        <f t="shared" si="5"/>
        <v>4731.7099999999991</v>
      </c>
      <c r="G86" s="446">
        <v>0</v>
      </c>
      <c r="H86" s="446">
        <v>755.3</v>
      </c>
      <c r="I86" s="446">
        <v>134.53</v>
      </c>
      <c r="J86" s="446">
        <v>47.32</v>
      </c>
      <c r="K86" s="446">
        <v>0</v>
      </c>
      <c r="L86" s="446">
        <v>0</v>
      </c>
      <c r="M86" s="446">
        <v>231.85</v>
      </c>
      <c r="N86" s="446">
        <v>0</v>
      </c>
      <c r="O86" s="446">
        <v>45.13</v>
      </c>
      <c r="P86" s="447">
        <v>-0.02</v>
      </c>
      <c r="Q86" s="446">
        <v>0</v>
      </c>
      <c r="R86" s="446">
        <v>0</v>
      </c>
      <c r="S86" s="446">
        <v>0</v>
      </c>
      <c r="T86" s="446">
        <v>0</v>
      </c>
      <c r="U86" s="446">
        <v>0</v>
      </c>
      <c r="V86" s="446">
        <f t="shared" si="6"/>
        <v>1214.1100000000001</v>
      </c>
      <c r="W86" s="446">
        <f t="shared" si="7"/>
        <v>3517.599999999999</v>
      </c>
    </row>
    <row r="87" spans="1:28" s="521" customFormat="1">
      <c r="A87" s="518" t="s">
        <v>483</v>
      </c>
      <c r="B87" s="519" t="s">
        <v>522</v>
      </c>
      <c r="C87" s="520">
        <v>438.24</v>
      </c>
      <c r="D87" s="520">
        <v>73.040000000000006</v>
      </c>
      <c r="E87" s="520">
        <v>2891.03</v>
      </c>
      <c r="F87" s="520">
        <f t="shared" si="5"/>
        <v>3402.3100000000004</v>
      </c>
      <c r="G87" s="520">
        <v>0</v>
      </c>
      <c r="H87" s="520">
        <v>471.34</v>
      </c>
      <c r="I87" s="520">
        <v>50.08</v>
      </c>
      <c r="J87" s="520">
        <v>0</v>
      </c>
      <c r="K87" s="520">
        <v>0</v>
      </c>
      <c r="L87" s="520">
        <v>0</v>
      </c>
      <c r="M87" s="520">
        <v>0</v>
      </c>
      <c r="N87" s="520">
        <v>0</v>
      </c>
      <c r="O87" s="520">
        <v>45.13</v>
      </c>
      <c r="P87" s="522">
        <v>-0.04</v>
      </c>
      <c r="Q87" s="520">
        <v>0</v>
      </c>
      <c r="R87" s="520">
        <v>0</v>
      </c>
      <c r="S87" s="520">
        <v>0</v>
      </c>
      <c r="T87" s="520">
        <v>0</v>
      </c>
      <c r="U87" s="520">
        <v>0</v>
      </c>
      <c r="V87" s="520">
        <f t="shared" si="6"/>
        <v>566.51</v>
      </c>
      <c r="W87" s="520">
        <f t="shared" si="7"/>
        <v>2835.8</v>
      </c>
      <c r="Y87" s="523"/>
      <c r="AB87" s="523"/>
    </row>
    <row r="88" spans="1:28" s="521" customFormat="1">
      <c r="A88" s="518" t="s">
        <v>358</v>
      </c>
      <c r="B88" s="519" t="s">
        <v>359</v>
      </c>
      <c r="C88" s="520">
        <v>477.24</v>
      </c>
      <c r="D88" s="520">
        <v>79.540000000000006</v>
      </c>
      <c r="E88" s="520">
        <v>301.91000000000003</v>
      </c>
      <c r="F88" s="520">
        <f t="shared" si="5"/>
        <v>858.69</v>
      </c>
      <c r="G88" s="522">
        <v>-38.229999999999997</v>
      </c>
      <c r="H88" s="520">
        <v>0</v>
      </c>
      <c r="I88" s="520">
        <v>24.17</v>
      </c>
      <c r="J88" s="520">
        <v>0</v>
      </c>
      <c r="K88" s="520">
        <v>0</v>
      </c>
      <c r="L88" s="520">
        <v>0</v>
      </c>
      <c r="M88" s="520">
        <v>0</v>
      </c>
      <c r="N88" s="520">
        <v>0</v>
      </c>
      <c r="O88" s="520">
        <v>45.13</v>
      </c>
      <c r="P88" s="522">
        <v>0.02</v>
      </c>
      <c r="Q88" s="520">
        <v>0</v>
      </c>
      <c r="R88" s="520">
        <v>0</v>
      </c>
      <c r="S88" s="520">
        <v>0</v>
      </c>
      <c r="T88" s="520">
        <v>0</v>
      </c>
      <c r="U88" s="520">
        <v>0</v>
      </c>
      <c r="V88" s="520">
        <f t="shared" si="6"/>
        <v>31.090000000000007</v>
      </c>
      <c r="W88" s="520">
        <f t="shared" si="7"/>
        <v>827.6</v>
      </c>
      <c r="Y88" s="523"/>
      <c r="AB88" s="523"/>
    </row>
    <row r="89" spans="1:28" s="521" customFormat="1">
      <c r="A89" s="518" t="s">
        <v>540</v>
      </c>
      <c r="B89" s="519" t="s">
        <v>541</v>
      </c>
      <c r="C89" s="520">
        <v>438.24</v>
      </c>
      <c r="D89" s="520">
        <v>73.040000000000006</v>
      </c>
      <c r="E89" s="520">
        <v>260.20999999999998</v>
      </c>
      <c r="F89" s="520">
        <f t="shared" si="5"/>
        <v>771.49</v>
      </c>
      <c r="G89" s="522">
        <v>-49.37</v>
      </c>
      <c r="H89" s="520">
        <v>0</v>
      </c>
      <c r="I89" s="520">
        <v>0</v>
      </c>
      <c r="J89" s="520">
        <v>0</v>
      </c>
      <c r="K89" s="520">
        <v>0</v>
      </c>
      <c r="L89" s="520">
        <v>0</v>
      </c>
      <c r="M89" s="520">
        <v>0</v>
      </c>
      <c r="N89" s="520">
        <v>0</v>
      </c>
      <c r="O89" s="520">
        <v>45.13</v>
      </c>
      <c r="P89" s="520">
        <v>0.13</v>
      </c>
      <c r="Q89" s="520">
        <v>0</v>
      </c>
      <c r="R89" s="520">
        <v>0</v>
      </c>
      <c r="S89" s="520">
        <v>0</v>
      </c>
      <c r="T89" s="520">
        <v>0</v>
      </c>
      <c r="U89" s="520">
        <v>0</v>
      </c>
      <c r="V89" s="520">
        <f t="shared" si="6"/>
        <v>-4.109999999999995</v>
      </c>
      <c r="W89" s="520">
        <f t="shared" si="7"/>
        <v>775.6</v>
      </c>
      <c r="Y89" s="523"/>
      <c r="AB89" s="523"/>
    </row>
    <row r="90" spans="1:28">
      <c r="A90" s="438" t="s">
        <v>360</v>
      </c>
      <c r="B90" s="437" t="s">
        <v>361</v>
      </c>
      <c r="C90" s="446">
        <v>633.6</v>
      </c>
      <c r="D90" s="446">
        <v>105.6</v>
      </c>
      <c r="E90" s="446">
        <v>2578.64</v>
      </c>
      <c r="F90" s="446">
        <f t="shared" si="5"/>
        <v>3317.84</v>
      </c>
      <c r="G90" s="446">
        <v>0</v>
      </c>
      <c r="H90" s="446">
        <v>453.3</v>
      </c>
      <c r="I90" s="446">
        <v>83.39</v>
      </c>
      <c r="J90" s="446">
        <v>0</v>
      </c>
      <c r="K90" s="446">
        <v>0</v>
      </c>
      <c r="L90" s="446">
        <v>0</v>
      </c>
      <c r="M90" s="446">
        <v>0</v>
      </c>
      <c r="N90" s="446">
        <v>0</v>
      </c>
      <c r="O90" s="446">
        <v>45.13</v>
      </c>
      <c r="P90" s="446">
        <v>0.02</v>
      </c>
      <c r="Q90" s="446">
        <v>0</v>
      </c>
      <c r="R90" s="446">
        <v>0</v>
      </c>
      <c r="S90" s="446">
        <v>0</v>
      </c>
      <c r="T90" s="446">
        <v>0</v>
      </c>
      <c r="U90" s="446">
        <v>0</v>
      </c>
      <c r="V90" s="446">
        <f t="shared" si="6"/>
        <v>581.84</v>
      </c>
      <c r="W90" s="446">
        <f t="shared" si="7"/>
        <v>2736</v>
      </c>
    </row>
    <row r="91" spans="1:28">
      <c r="A91" s="438" t="s">
        <v>484</v>
      </c>
      <c r="B91" s="437" t="s">
        <v>488</v>
      </c>
      <c r="C91" s="446">
        <v>477.24</v>
      </c>
      <c r="D91" s="446">
        <v>79.540000000000006</v>
      </c>
      <c r="E91" s="446">
        <v>212.78</v>
      </c>
      <c r="F91" s="446">
        <f t="shared" si="5"/>
        <v>769.56</v>
      </c>
      <c r="G91" s="447">
        <v>-49.5</v>
      </c>
      <c r="H91" s="446">
        <v>0</v>
      </c>
      <c r="I91" s="446">
        <v>26.26</v>
      </c>
      <c r="J91" s="446">
        <v>0</v>
      </c>
      <c r="K91" s="446">
        <v>0</v>
      </c>
      <c r="L91" s="446">
        <v>0</v>
      </c>
      <c r="M91" s="446">
        <v>0</v>
      </c>
      <c r="N91" s="446">
        <v>0</v>
      </c>
      <c r="O91" s="446">
        <v>45.13</v>
      </c>
      <c r="P91" s="447">
        <v>-0.13</v>
      </c>
      <c r="Q91" s="446">
        <v>0</v>
      </c>
      <c r="R91" s="446">
        <v>0</v>
      </c>
      <c r="S91" s="446">
        <v>0</v>
      </c>
      <c r="T91" s="446">
        <v>0</v>
      </c>
      <c r="U91" s="446">
        <v>0</v>
      </c>
      <c r="V91" s="446">
        <f t="shared" si="6"/>
        <v>21.760000000000005</v>
      </c>
      <c r="W91" s="446">
        <f t="shared" si="7"/>
        <v>747.8</v>
      </c>
    </row>
    <row r="92" spans="1:28" s="521" customFormat="1">
      <c r="A92" s="518" t="s">
        <v>364</v>
      </c>
      <c r="B92" s="519" t="s">
        <v>365</v>
      </c>
      <c r="C92" s="520">
        <v>397.7</v>
      </c>
      <c r="D92" s="520">
        <v>66.28</v>
      </c>
      <c r="E92" s="520">
        <v>1525.03</v>
      </c>
      <c r="F92" s="520">
        <f t="shared" si="5"/>
        <v>1989.01</v>
      </c>
      <c r="G92" s="520">
        <v>0</v>
      </c>
      <c r="H92" s="520">
        <v>182.62</v>
      </c>
      <c r="I92" s="520">
        <v>30.36</v>
      </c>
      <c r="J92" s="520">
        <v>20.82</v>
      </c>
      <c r="K92" s="520">
        <v>0</v>
      </c>
      <c r="L92" s="520">
        <v>0</v>
      </c>
      <c r="M92" s="520">
        <v>97.46</v>
      </c>
      <c r="N92" s="520">
        <v>0</v>
      </c>
      <c r="O92" s="520">
        <v>45.13</v>
      </c>
      <c r="P92" s="522">
        <v>0.02</v>
      </c>
      <c r="Q92" s="520">
        <v>0</v>
      </c>
      <c r="R92" s="520">
        <v>0</v>
      </c>
      <c r="S92" s="520">
        <v>0</v>
      </c>
      <c r="T92" s="520">
        <v>300</v>
      </c>
      <c r="U92" s="520">
        <v>0</v>
      </c>
      <c r="V92" s="520">
        <f t="shared" si="6"/>
        <v>676.41</v>
      </c>
      <c r="W92" s="520">
        <f t="shared" si="7"/>
        <v>1312.6</v>
      </c>
      <c r="Y92" s="523"/>
      <c r="AB92" s="523"/>
    </row>
    <row r="93" spans="1:28">
      <c r="A93" s="438" t="s">
        <v>366</v>
      </c>
      <c r="B93" s="437" t="s">
        <v>367</v>
      </c>
      <c r="C93" s="446">
        <v>534.29999999999995</v>
      </c>
      <c r="D93" s="446">
        <v>89.05</v>
      </c>
      <c r="E93" s="446">
        <v>2685.84</v>
      </c>
      <c r="F93" s="446">
        <f t="shared" si="5"/>
        <v>3309.19</v>
      </c>
      <c r="G93" s="446">
        <v>0</v>
      </c>
      <c r="H93" s="446">
        <v>451.45</v>
      </c>
      <c r="I93" s="446">
        <v>112.27</v>
      </c>
      <c r="J93" s="446">
        <v>33.090000000000003</v>
      </c>
      <c r="K93" s="446">
        <v>0</v>
      </c>
      <c r="L93" s="446">
        <v>0</v>
      </c>
      <c r="M93" s="446">
        <v>162.15</v>
      </c>
      <c r="N93" s="446">
        <v>0</v>
      </c>
      <c r="O93" s="446">
        <v>45.13</v>
      </c>
      <c r="P93" s="447">
        <v>-0.1</v>
      </c>
      <c r="Q93" s="446">
        <v>0</v>
      </c>
      <c r="R93" s="446">
        <v>0</v>
      </c>
      <c r="S93" s="446">
        <v>0</v>
      </c>
      <c r="T93" s="446">
        <v>0</v>
      </c>
      <c r="U93" s="446">
        <v>0</v>
      </c>
      <c r="V93" s="446">
        <f t="shared" si="6"/>
        <v>803.99</v>
      </c>
      <c r="W93" s="446">
        <f t="shared" si="7"/>
        <v>2505.1999999999998</v>
      </c>
    </row>
    <row r="94" spans="1:28">
      <c r="A94" s="438" t="s">
        <v>368</v>
      </c>
      <c r="B94" s="437" t="s">
        <v>369</v>
      </c>
      <c r="C94" s="446">
        <v>534.29999999999995</v>
      </c>
      <c r="D94" s="446">
        <v>89.05</v>
      </c>
      <c r="E94" s="446">
        <v>3692.01</v>
      </c>
      <c r="F94" s="446">
        <f t="shared" si="5"/>
        <v>4315.3600000000006</v>
      </c>
      <c r="G94" s="446">
        <v>0</v>
      </c>
      <c r="H94" s="446">
        <v>666.37</v>
      </c>
      <c r="I94" s="446">
        <v>92.35</v>
      </c>
      <c r="J94" s="446">
        <v>43.15</v>
      </c>
      <c r="K94" s="446">
        <v>0</v>
      </c>
      <c r="L94" s="446">
        <v>0</v>
      </c>
      <c r="M94" s="446">
        <v>211.45</v>
      </c>
      <c r="N94" s="446">
        <v>0</v>
      </c>
      <c r="O94" s="446">
        <v>45.13</v>
      </c>
      <c r="P94" s="446">
        <v>-0.09</v>
      </c>
      <c r="Q94" s="446">
        <v>0</v>
      </c>
      <c r="R94" s="446">
        <v>0</v>
      </c>
      <c r="S94" s="446">
        <v>0</v>
      </c>
      <c r="T94" s="446">
        <v>0</v>
      </c>
      <c r="U94" s="446">
        <v>0</v>
      </c>
      <c r="V94" s="446">
        <f t="shared" si="6"/>
        <v>1058.3600000000001</v>
      </c>
      <c r="W94" s="446">
        <f t="shared" si="7"/>
        <v>3257.0000000000005</v>
      </c>
    </row>
    <row r="95" spans="1:28">
      <c r="A95" s="438" t="s">
        <v>370</v>
      </c>
      <c r="B95" s="437" t="s">
        <v>371</v>
      </c>
      <c r="C95" s="446">
        <v>528</v>
      </c>
      <c r="D95" s="446">
        <v>88</v>
      </c>
      <c r="E95" s="446">
        <v>1527.22</v>
      </c>
      <c r="F95" s="446">
        <f t="shared" si="5"/>
        <v>2143.2200000000003</v>
      </c>
      <c r="G95" s="446">
        <v>0</v>
      </c>
      <c r="H95" s="446">
        <v>210.25</v>
      </c>
      <c r="I95" s="446">
        <v>98.58</v>
      </c>
      <c r="J95" s="446">
        <v>0</v>
      </c>
      <c r="K95" s="446">
        <v>0</v>
      </c>
      <c r="L95" s="446">
        <v>0</v>
      </c>
      <c r="M95" s="446">
        <v>0</v>
      </c>
      <c r="N95" s="446">
        <v>0</v>
      </c>
      <c r="O95" s="446">
        <v>45.13</v>
      </c>
      <c r="P95" s="447">
        <v>-0.14000000000000001</v>
      </c>
      <c r="Q95" s="446">
        <v>0</v>
      </c>
      <c r="R95" s="446">
        <v>0</v>
      </c>
      <c r="S95" s="446">
        <v>0</v>
      </c>
      <c r="T95" s="446">
        <v>0</v>
      </c>
      <c r="U95" s="446">
        <v>0</v>
      </c>
      <c r="V95" s="446">
        <f t="shared" si="6"/>
        <v>353.82</v>
      </c>
      <c r="W95" s="446">
        <f t="shared" si="7"/>
        <v>1789.4000000000003</v>
      </c>
    </row>
    <row r="96" spans="1:28" s="521" customFormat="1">
      <c r="A96" s="518" t="s">
        <v>372</v>
      </c>
      <c r="B96" s="519" t="s">
        <v>373</v>
      </c>
      <c r="C96" s="520">
        <v>477.24</v>
      </c>
      <c r="D96" s="520">
        <v>79.540000000000006</v>
      </c>
      <c r="E96" s="520">
        <v>1874.74</v>
      </c>
      <c r="F96" s="520">
        <f t="shared" si="5"/>
        <v>2431.52</v>
      </c>
      <c r="G96" s="520">
        <v>0</v>
      </c>
      <c r="H96" s="520">
        <v>263.98</v>
      </c>
      <c r="I96" s="520">
        <v>49.73</v>
      </c>
      <c r="J96" s="520">
        <v>24.32</v>
      </c>
      <c r="K96" s="520">
        <v>0</v>
      </c>
      <c r="L96" s="520">
        <v>0</v>
      </c>
      <c r="M96" s="520">
        <v>119.14</v>
      </c>
      <c r="N96" s="520">
        <v>0</v>
      </c>
      <c r="O96" s="520">
        <v>45.13</v>
      </c>
      <c r="P96" s="520">
        <v>0.02</v>
      </c>
      <c r="Q96" s="520">
        <v>0</v>
      </c>
      <c r="R96" s="520">
        <v>0</v>
      </c>
      <c r="S96" s="520">
        <v>0</v>
      </c>
      <c r="T96" s="520">
        <v>0</v>
      </c>
      <c r="U96" s="520">
        <v>0</v>
      </c>
      <c r="V96" s="520">
        <f t="shared" si="6"/>
        <v>502.32</v>
      </c>
      <c r="W96" s="520">
        <f t="shared" si="7"/>
        <v>1929.2</v>
      </c>
      <c r="Y96" s="523"/>
      <c r="AB96" s="523"/>
    </row>
    <row r="97" spans="1:28">
      <c r="A97" s="438" t="s">
        <v>374</v>
      </c>
      <c r="B97" s="437" t="s">
        <v>375</v>
      </c>
      <c r="C97" s="446">
        <v>1392.9</v>
      </c>
      <c r="D97" s="446">
        <v>232.15</v>
      </c>
      <c r="E97" s="446">
        <v>0</v>
      </c>
      <c r="F97" s="446">
        <f t="shared" si="5"/>
        <v>1625.0500000000002</v>
      </c>
      <c r="G97" s="446">
        <v>0</v>
      </c>
      <c r="H97" s="446">
        <v>69.87</v>
      </c>
      <c r="I97" s="446">
        <v>45.41</v>
      </c>
      <c r="J97" s="446">
        <v>0</v>
      </c>
      <c r="K97" s="446">
        <v>0</v>
      </c>
      <c r="L97" s="446">
        <v>0</v>
      </c>
      <c r="M97" s="446">
        <v>0</v>
      </c>
      <c r="N97" s="446">
        <v>0</v>
      </c>
      <c r="O97" s="446">
        <v>0</v>
      </c>
      <c r="P97" s="446">
        <v>-0.03</v>
      </c>
      <c r="Q97" s="446">
        <v>0</v>
      </c>
      <c r="R97" s="446">
        <v>0</v>
      </c>
      <c r="S97" s="446">
        <v>0</v>
      </c>
      <c r="T97" s="446">
        <v>0</v>
      </c>
      <c r="U97" s="446">
        <v>0</v>
      </c>
      <c r="V97" s="446">
        <f t="shared" si="6"/>
        <v>115.25</v>
      </c>
      <c r="W97" s="446">
        <f t="shared" si="7"/>
        <v>1509.8000000000002</v>
      </c>
    </row>
    <row r="98" spans="1:28">
      <c r="A98" s="438" t="s">
        <v>526</v>
      </c>
      <c r="B98" s="437" t="s">
        <v>527</v>
      </c>
      <c r="C98" s="446">
        <v>857.15</v>
      </c>
      <c r="D98" s="446">
        <v>142.86000000000001</v>
      </c>
      <c r="E98" s="446">
        <v>0</v>
      </c>
      <c r="F98" s="446">
        <f t="shared" si="5"/>
        <v>1000.01</v>
      </c>
      <c r="G98" s="447">
        <v>-27.82</v>
      </c>
      <c r="H98" s="446">
        <v>0</v>
      </c>
      <c r="I98" s="446">
        <v>26.76</v>
      </c>
      <c r="J98" s="446">
        <v>0</v>
      </c>
      <c r="K98" s="446">
        <v>327</v>
      </c>
      <c r="L98" s="446">
        <v>0</v>
      </c>
      <c r="M98" s="446">
        <v>0</v>
      </c>
      <c r="N98" s="446">
        <v>0</v>
      </c>
      <c r="O98" s="446">
        <v>45.13</v>
      </c>
      <c r="P98" s="446">
        <v>0.14000000000000001</v>
      </c>
      <c r="Q98" s="446">
        <v>0</v>
      </c>
      <c r="R98" s="446">
        <v>0</v>
      </c>
      <c r="S98" s="446">
        <v>0</v>
      </c>
      <c r="T98" s="446">
        <v>0</v>
      </c>
      <c r="U98" s="446">
        <v>0</v>
      </c>
      <c r="V98" s="446">
        <f t="shared" si="6"/>
        <v>371.21</v>
      </c>
      <c r="W98" s="446">
        <f t="shared" si="7"/>
        <v>628.79999999999995</v>
      </c>
    </row>
    <row r="99" spans="1:28">
      <c r="A99" s="438" t="s">
        <v>376</v>
      </c>
      <c r="B99" s="437" t="s">
        <v>377</v>
      </c>
      <c r="C99" s="446">
        <v>477.24</v>
      </c>
      <c r="D99" s="446">
        <v>79.540000000000006</v>
      </c>
      <c r="E99" s="446">
        <v>704.62</v>
      </c>
      <c r="F99" s="446">
        <f t="shared" si="5"/>
        <v>1261.4000000000001</v>
      </c>
      <c r="G99" s="446">
        <v>0</v>
      </c>
      <c r="H99" s="446">
        <v>20.85</v>
      </c>
      <c r="I99" s="446">
        <v>42.51</v>
      </c>
      <c r="J99" s="446">
        <v>12.61</v>
      </c>
      <c r="K99" s="446">
        <v>0</v>
      </c>
      <c r="L99" s="446">
        <v>0</v>
      </c>
      <c r="M99" s="446">
        <v>61.81</v>
      </c>
      <c r="N99" s="446">
        <v>0</v>
      </c>
      <c r="O99" s="446">
        <v>45.13</v>
      </c>
      <c r="P99" s="447">
        <v>-0.11</v>
      </c>
      <c r="Q99" s="446">
        <v>0</v>
      </c>
      <c r="R99" s="446">
        <v>0</v>
      </c>
      <c r="S99" s="446">
        <v>0</v>
      </c>
      <c r="T99" s="446">
        <v>0</v>
      </c>
      <c r="U99" s="446">
        <v>0</v>
      </c>
      <c r="V99" s="446">
        <f t="shared" si="6"/>
        <v>182.79999999999998</v>
      </c>
      <c r="W99" s="446">
        <f t="shared" si="7"/>
        <v>1078.6000000000001</v>
      </c>
    </row>
    <row r="100" spans="1:28">
      <c r="A100" s="438" t="s">
        <v>378</v>
      </c>
      <c r="B100" s="437" t="s">
        <v>379</v>
      </c>
      <c r="C100" s="446">
        <v>633.6</v>
      </c>
      <c r="D100" s="446">
        <v>105.6</v>
      </c>
      <c r="E100" s="446">
        <v>1900.89</v>
      </c>
      <c r="F100" s="446">
        <f t="shared" si="5"/>
        <v>2640.09</v>
      </c>
      <c r="G100" s="446">
        <v>0</v>
      </c>
      <c r="H100" s="446">
        <v>308.52999999999997</v>
      </c>
      <c r="I100" s="446">
        <v>93.74</v>
      </c>
      <c r="J100" s="446">
        <v>0</v>
      </c>
      <c r="K100" s="446">
        <v>0</v>
      </c>
      <c r="L100" s="446">
        <v>0</v>
      </c>
      <c r="M100" s="446">
        <v>0</v>
      </c>
      <c r="N100" s="446">
        <v>0</v>
      </c>
      <c r="O100" s="446">
        <v>45.13</v>
      </c>
      <c r="P100" s="446">
        <v>0.09</v>
      </c>
      <c r="Q100" s="446">
        <v>0</v>
      </c>
      <c r="R100" s="446">
        <v>0</v>
      </c>
      <c r="S100" s="446">
        <v>0</v>
      </c>
      <c r="T100" s="446">
        <v>0</v>
      </c>
      <c r="U100" s="446">
        <v>250</v>
      </c>
      <c r="V100" s="446">
        <f t="shared" si="6"/>
        <v>697.49</v>
      </c>
      <c r="W100" s="446">
        <f t="shared" si="7"/>
        <v>1942.6000000000001</v>
      </c>
    </row>
    <row r="101" spans="1:28">
      <c r="A101" s="438" t="s">
        <v>380</v>
      </c>
      <c r="B101" s="437" t="s">
        <v>381</v>
      </c>
      <c r="C101" s="446">
        <v>534.29999999999995</v>
      </c>
      <c r="D101" s="446">
        <v>89.05</v>
      </c>
      <c r="E101" s="446">
        <v>1980.56</v>
      </c>
      <c r="F101" s="446">
        <f t="shared" si="5"/>
        <v>2603.91</v>
      </c>
      <c r="G101" s="446">
        <v>0</v>
      </c>
      <c r="H101" s="446">
        <v>300.81</v>
      </c>
      <c r="I101" s="446">
        <v>82.93</v>
      </c>
      <c r="J101" s="446">
        <v>26.04</v>
      </c>
      <c r="K101" s="446">
        <v>0</v>
      </c>
      <c r="L101" s="446">
        <v>0</v>
      </c>
      <c r="M101" s="446">
        <v>127.59</v>
      </c>
      <c r="N101" s="446">
        <v>0</v>
      </c>
      <c r="O101" s="446">
        <v>45.13</v>
      </c>
      <c r="P101" s="446">
        <v>0.01</v>
      </c>
      <c r="Q101" s="446">
        <v>0</v>
      </c>
      <c r="R101" s="446">
        <v>0</v>
      </c>
      <c r="S101" s="446">
        <v>0</v>
      </c>
      <c r="T101" s="446">
        <v>0</v>
      </c>
      <c r="U101" s="446">
        <v>0</v>
      </c>
      <c r="V101" s="446">
        <f t="shared" si="6"/>
        <v>582.51</v>
      </c>
      <c r="W101" s="446">
        <f t="shared" si="7"/>
        <v>2021.3999999999999</v>
      </c>
    </row>
    <row r="102" spans="1:28" s="521" customFormat="1">
      <c r="A102" s="518" t="s">
        <v>382</v>
      </c>
      <c r="B102" s="519" t="s">
        <v>383</v>
      </c>
      <c r="C102" s="520">
        <v>438.24</v>
      </c>
      <c r="D102" s="520">
        <v>73.040000000000006</v>
      </c>
      <c r="E102" s="520">
        <v>5280.68</v>
      </c>
      <c r="F102" s="520">
        <f t="shared" si="5"/>
        <v>5791.96</v>
      </c>
      <c r="G102" s="520">
        <v>0</v>
      </c>
      <c r="H102" s="520">
        <v>1003.58</v>
      </c>
      <c r="I102" s="520">
        <v>141.27000000000001</v>
      </c>
      <c r="J102" s="520">
        <v>57.92</v>
      </c>
      <c r="K102" s="520">
        <v>0</v>
      </c>
      <c r="L102" s="520">
        <v>0</v>
      </c>
      <c r="M102" s="520">
        <v>283.81</v>
      </c>
      <c r="N102" s="520">
        <v>0</v>
      </c>
      <c r="O102" s="520">
        <v>45.13</v>
      </c>
      <c r="P102" s="520">
        <v>0.05</v>
      </c>
      <c r="Q102" s="520">
        <v>0</v>
      </c>
      <c r="R102" s="520">
        <v>0</v>
      </c>
      <c r="S102" s="520">
        <v>0</v>
      </c>
      <c r="T102" s="520">
        <v>250</v>
      </c>
      <c r="U102" s="520">
        <v>0</v>
      </c>
      <c r="V102" s="520">
        <f t="shared" si="6"/>
        <v>1781.7600000000002</v>
      </c>
      <c r="W102" s="520">
        <f t="shared" si="7"/>
        <v>4010.2</v>
      </c>
      <c r="Y102" s="523"/>
      <c r="AB102" s="523"/>
    </row>
    <row r="103" spans="1:28" s="521" customFormat="1">
      <c r="A103" s="518" t="s">
        <v>528</v>
      </c>
      <c r="B103" s="519" t="s">
        <v>529</v>
      </c>
      <c r="C103" s="520">
        <v>438.24</v>
      </c>
      <c r="D103" s="520">
        <v>73.040000000000006</v>
      </c>
      <c r="E103" s="520">
        <v>388.12</v>
      </c>
      <c r="F103" s="520">
        <f t="shared" si="5"/>
        <v>899.40000000000009</v>
      </c>
      <c r="G103" s="522">
        <v>-35.619999999999997</v>
      </c>
      <c r="H103" s="520">
        <v>0</v>
      </c>
      <c r="I103" s="520">
        <v>7.84</v>
      </c>
      <c r="J103" s="520">
        <v>0</v>
      </c>
      <c r="K103" s="520">
        <v>0</v>
      </c>
      <c r="L103" s="520">
        <v>0</v>
      </c>
      <c r="M103" s="520">
        <v>0</v>
      </c>
      <c r="N103" s="520">
        <v>0</v>
      </c>
      <c r="O103" s="520">
        <v>45.13</v>
      </c>
      <c r="P103" s="522">
        <v>-0.15</v>
      </c>
      <c r="Q103" s="520">
        <v>0</v>
      </c>
      <c r="R103" s="520">
        <v>0</v>
      </c>
      <c r="S103" s="520">
        <v>0</v>
      </c>
      <c r="T103" s="520">
        <v>0</v>
      </c>
      <c r="U103" s="520">
        <v>0</v>
      </c>
      <c r="V103" s="520">
        <f t="shared" si="6"/>
        <v>17.200000000000006</v>
      </c>
      <c r="W103" s="520">
        <f t="shared" si="7"/>
        <v>882.2</v>
      </c>
      <c r="Y103" s="523"/>
      <c r="AB103" s="523"/>
    </row>
    <row r="104" spans="1:28">
      <c r="A104" s="438" t="s">
        <v>384</v>
      </c>
      <c r="B104" s="437" t="s">
        <v>385</v>
      </c>
      <c r="C104" s="446">
        <v>633.6</v>
      </c>
      <c r="D104" s="446">
        <v>105.6</v>
      </c>
      <c r="E104" s="446">
        <v>4449.37</v>
      </c>
      <c r="F104" s="446">
        <f t="shared" si="5"/>
        <v>5188.57</v>
      </c>
      <c r="G104" s="446">
        <v>0</v>
      </c>
      <c r="H104" s="446">
        <v>861.66</v>
      </c>
      <c r="I104" s="446">
        <v>152.16</v>
      </c>
      <c r="J104" s="446">
        <v>0</v>
      </c>
      <c r="K104" s="446">
        <v>0</v>
      </c>
      <c r="L104" s="446">
        <v>0</v>
      </c>
      <c r="M104" s="446">
        <v>0</v>
      </c>
      <c r="N104" s="446">
        <v>0</v>
      </c>
      <c r="O104" s="446">
        <v>45.13</v>
      </c>
      <c r="P104" s="447">
        <v>0.02</v>
      </c>
      <c r="Q104" s="446">
        <v>0</v>
      </c>
      <c r="R104" s="446">
        <v>0</v>
      </c>
      <c r="S104" s="446">
        <v>0</v>
      </c>
      <c r="T104" s="446">
        <v>0</v>
      </c>
      <c r="U104" s="446">
        <v>0</v>
      </c>
      <c r="V104" s="446">
        <f t="shared" si="6"/>
        <v>1058.97</v>
      </c>
      <c r="W104" s="446">
        <f t="shared" si="7"/>
        <v>4129.5999999999995</v>
      </c>
    </row>
    <row r="105" spans="1:28">
      <c r="A105" s="438" t="s">
        <v>386</v>
      </c>
      <c r="B105" s="437" t="s">
        <v>387</v>
      </c>
      <c r="C105" s="446">
        <v>633.6</v>
      </c>
      <c r="D105" s="446">
        <v>105.6</v>
      </c>
      <c r="E105" s="446">
        <v>2289.1799999999998</v>
      </c>
      <c r="F105" s="446">
        <f t="shared" si="5"/>
        <v>3028.38</v>
      </c>
      <c r="G105" s="446">
        <v>0</v>
      </c>
      <c r="H105" s="446">
        <v>391.47</v>
      </c>
      <c r="I105" s="446">
        <v>149.63</v>
      </c>
      <c r="J105" s="446">
        <v>0</v>
      </c>
      <c r="K105" s="446">
        <v>0</v>
      </c>
      <c r="L105" s="446">
        <v>0</v>
      </c>
      <c r="M105" s="446">
        <v>0</v>
      </c>
      <c r="N105" s="446">
        <v>0</v>
      </c>
      <c r="O105" s="446">
        <v>45.13</v>
      </c>
      <c r="P105" s="447">
        <v>-0.05</v>
      </c>
      <c r="Q105" s="446">
        <v>0</v>
      </c>
      <c r="R105" s="446">
        <v>0</v>
      </c>
      <c r="S105" s="446">
        <v>0</v>
      </c>
      <c r="T105" s="446">
        <v>0</v>
      </c>
      <c r="U105" s="446">
        <v>0</v>
      </c>
      <c r="V105" s="446">
        <f t="shared" si="6"/>
        <v>586.18000000000006</v>
      </c>
      <c r="W105" s="446">
        <f t="shared" si="7"/>
        <v>2442.1999999999998</v>
      </c>
    </row>
    <row r="106" spans="1:28">
      <c r="A106" s="438" t="s">
        <v>388</v>
      </c>
      <c r="B106" s="437" t="s">
        <v>389</v>
      </c>
      <c r="C106" s="446">
        <v>534.29999999999995</v>
      </c>
      <c r="D106" s="446">
        <v>89.05</v>
      </c>
      <c r="E106" s="446">
        <v>2312.5300000000002</v>
      </c>
      <c r="F106" s="446">
        <f t="shared" si="5"/>
        <v>2935.88</v>
      </c>
      <c r="G106" s="446">
        <v>0</v>
      </c>
      <c r="H106" s="446">
        <v>371.71</v>
      </c>
      <c r="I106" s="446">
        <v>95.76</v>
      </c>
      <c r="J106" s="446">
        <v>29.36</v>
      </c>
      <c r="K106" s="446">
        <v>0</v>
      </c>
      <c r="L106" s="446">
        <v>0</v>
      </c>
      <c r="M106" s="446">
        <v>143.86000000000001</v>
      </c>
      <c r="N106" s="446">
        <v>0</v>
      </c>
      <c r="O106" s="446">
        <v>45.13</v>
      </c>
      <c r="P106" s="446">
        <v>0.06</v>
      </c>
      <c r="Q106" s="446">
        <v>0</v>
      </c>
      <c r="R106" s="446">
        <v>0</v>
      </c>
      <c r="S106" s="446">
        <v>0</v>
      </c>
      <c r="T106" s="446">
        <v>200</v>
      </c>
      <c r="U106" s="446">
        <v>0</v>
      </c>
      <c r="V106" s="446">
        <f t="shared" si="6"/>
        <v>885.88</v>
      </c>
      <c r="W106" s="446">
        <f t="shared" si="7"/>
        <v>2050</v>
      </c>
    </row>
    <row r="107" spans="1:28">
      <c r="A107" s="438" t="s">
        <v>494</v>
      </c>
      <c r="B107" s="437" t="s">
        <v>523</v>
      </c>
      <c r="C107" s="446">
        <v>633.41999999999996</v>
      </c>
      <c r="D107" s="446">
        <v>105.57</v>
      </c>
      <c r="E107" s="446">
        <v>1771.23</v>
      </c>
      <c r="F107" s="446">
        <f t="shared" si="5"/>
        <v>2510.2200000000003</v>
      </c>
      <c r="G107" s="446">
        <v>0</v>
      </c>
      <c r="H107" s="446">
        <v>280.79000000000002</v>
      </c>
      <c r="I107" s="446">
        <v>18.34</v>
      </c>
      <c r="J107" s="446">
        <v>0</v>
      </c>
      <c r="K107" s="446">
        <v>0</v>
      </c>
      <c r="L107" s="446">
        <v>0</v>
      </c>
      <c r="M107" s="446">
        <v>0</v>
      </c>
      <c r="N107" s="446">
        <v>0</v>
      </c>
      <c r="O107" s="446">
        <v>45.13</v>
      </c>
      <c r="P107" s="447">
        <v>-0.04</v>
      </c>
      <c r="Q107" s="446">
        <v>0</v>
      </c>
      <c r="R107" s="446">
        <v>0</v>
      </c>
      <c r="S107" s="446">
        <v>0</v>
      </c>
      <c r="T107" s="446">
        <v>0</v>
      </c>
      <c r="U107" s="446">
        <v>0</v>
      </c>
      <c r="V107" s="446">
        <f t="shared" si="6"/>
        <v>344.21999999999997</v>
      </c>
      <c r="W107" s="446">
        <f t="shared" si="7"/>
        <v>2166.0000000000005</v>
      </c>
    </row>
    <row r="108" spans="1:28" s="521" customFormat="1">
      <c r="A108" s="518" t="s">
        <v>512</v>
      </c>
      <c r="B108" s="519" t="s">
        <v>524</v>
      </c>
      <c r="C108" s="520">
        <v>438.24</v>
      </c>
      <c r="D108" s="520">
        <v>73.040000000000006</v>
      </c>
      <c r="E108" s="520">
        <v>509.05</v>
      </c>
      <c r="F108" s="520">
        <f t="shared" si="5"/>
        <v>1020.33</v>
      </c>
      <c r="G108" s="522">
        <v>-25.61</v>
      </c>
      <c r="H108" s="520">
        <v>0</v>
      </c>
      <c r="I108" s="520">
        <v>10.45</v>
      </c>
      <c r="J108" s="520">
        <v>0</v>
      </c>
      <c r="K108" s="520">
        <v>0</v>
      </c>
      <c r="L108" s="520">
        <v>0</v>
      </c>
      <c r="M108" s="520">
        <v>0</v>
      </c>
      <c r="N108" s="520">
        <v>0</v>
      </c>
      <c r="O108" s="520">
        <v>45.13</v>
      </c>
      <c r="P108" s="520">
        <v>-0.04</v>
      </c>
      <c r="Q108" s="520">
        <v>0</v>
      </c>
      <c r="R108" s="520">
        <v>0</v>
      </c>
      <c r="S108" s="520">
        <v>0</v>
      </c>
      <c r="T108" s="520">
        <v>0</v>
      </c>
      <c r="U108" s="520">
        <v>0</v>
      </c>
      <c r="V108" s="520">
        <f t="shared" si="6"/>
        <v>29.930000000000003</v>
      </c>
      <c r="W108" s="520">
        <f t="shared" si="7"/>
        <v>990.40000000000009</v>
      </c>
      <c r="Y108" s="523"/>
      <c r="AB108" s="523"/>
    </row>
    <row r="109" spans="1:28" s="521" customFormat="1">
      <c r="A109" s="518" t="s">
        <v>392</v>
      </c>
      <c r="B109" s="519" t="s">
        <v>393</v>
      </c>
      <c r="C109" s="520">
        <v>477.24</v>
      </c>
      <c r="D109" s="520">
        <v>79.540000000000006</v>
      </c>
      <c r="E109" s="520">
        <v>678.7</v>
      </c>
      <c r="F109" s="520">
        <f t="shared" si="5"/>
        <v>1235.48</v>
      </c>
      <c r="G109" s="520">
        <v>0</v>
      </c>
      <c r="H109" s="520">
        <v>18.03</v>
      </c>
      <c r="I109" s="520">
        <v>30.06</v>
      </c>
      <c r="J109" s="520">
        <v>0</v>
      </c>
      <c r="K109" s="520">
        <v>0</v>
      </c>
      <c r="L109" s="520">
        <v>0</v>
      </c>
      <c r="M109" s="520">
        <v>0</v>
      </c>
      <c r="N109" s="520">
        <v>0</v>
      </c>
      <c r="O109" s="520">
        <v>45.13</v>
      </c>
      <c r="P109" s="520">
        <v>0.06</v>
      </c>
      <c r="Q109" s="520">
        <v>0</v>
      </c>
      <c r="R109" s="520">
        <v>0</v>
      </c>
      <c r="S109" s="520">
        <v>0</v>
      </c>
      <c r="T109" s="520">
        <v>0</v>
      </c>
      <c r="U109" s="520">
        <v>0</v>
      </c>
      <c r="V109" s="520">
        <f t="shared" si="6"/>
        <v>93.28</v>
      </c>
      <c r="W109" s="520">
        <f t="shared" si="7"/>
        <v>1142.2</v>
      </c>
      <c r="Y109" s="523"/>
      <c r="AB109" s="523"/>
    </row>
    <row r="110" spans="1:28">
      <c r="A110" s="438" t="s">
        <v>394</v>
      </c>
      <c r="B110" s="437" t="s">
        <v>395</v>
      </c>
      <c r="C110" s="446">
        <v>534.29999999999995</v>
      </c>
      <c r="D110" s="446">
        <v>89.05</v>
      </c>
      <c r="E110" s="446">
        <v>1060.5999999999999</v>
      </c>
      <c r="F110" s="446">
        <f t="shared" si="5"/>
        <v>1683.9499999999998</v>
      </c>
      <c r="G110" s="446">
        <v>0</v>
      </c>
      <c r="H110" s="446">
        <v>84.55</v>
      </c>
      <c r="I110" s="446">
        <v>43.64</v>
      </c>
      <c r="J110" s="446">
        <v>16.84</v>
      </c>
      <c r="K110" s="446">
        <v>0</v>
      </c>
      <c r="L110" s="446">
        <v>0</v>
      </c>
      <c r="M110" s="446">
        <v>82.51</v>
      </c>
      <c r="N110" s="446">
        <v>0</v>
      </c>
      <c r="O110" s="446">
        <v>45.13</v>
      </c>
      <c r="P110" s="447">
        <v>0.08</v>
      </c>
      <c r="Q110" s="446">
        <v>0</v>
      </c>
      <c r="R110" s="446">
        <v>0</v>
      </c>
      <c r="S110" s="446">
        <v>0</v>
      </c>
      <c r="T110" s="446">
        <v>0</v>
      </c>
      <c r="U110" s="446">
        <v>0</v>
      </c>
      <c r="V110" s="446">
        <f t="shared" si="6"/>
        <v>272.75</v>
      </c>
      <c r="W110" s="446">
        <f t="shared" si="7"/>
        <v>1411.1999999999998</v>
      </c>
    </row>
    <row r="111" spans="1:28">
      <c r="A111" s="438" t="s">
        <v>396</v>
      </c>
      <c r="B111" s="437" t="s">
        <v>397</v>
      </c>
      <c r="C111" s="446">
        <v>534.29999999999995</v>
      </c>
      <c r="D111" s="446">
        <v>89.05</v>
      </c>
      <c r="E111" s="446">
        <v>2771.81</v>
      </c>
      <c r="F111" s="446">
        <f t="shared" si="5"/>
        <v>3395.16</v>
      </c>
      <c r="G111" s="446">
        <v>0</v>
      </c>
      <c r="H111" s="446">
        <v>469.82</v>
      </c>
      <c r="I111" s="446">
        <v>94.7</v>
      </c>
      <c r="J111" s="446">
        <v>33.950000000000003</v>
      </c>
      <c r="K111" s="446">
        <v>0</v>
      </c>
      <c r="L111" s="446">
        <v>0</v>
      </c>
      <c r="M111" s="446">
        <v>166.36</v>
      </c>
      <c r="N111" s="446">
        <v>0</v>
      </c>
      <c r="O111" s="446">
        <v>45.13</v>
      </c>
      <c r="P111" s="447">
        <v>0</v>
      </c>
      <c r="Q111" s="446">
        <v>0</v>
      </c>
      <c r="R111" s="446">
        <v>0</v>
      </c>
      <c r="S111" s="446">
        <v>0</v>
      </c>
      <c r="T111" s="446">
        <v>200</v>
      </c>
      <c r="U111" s="446">
        <v>0</v>
      </c>
      <c r="V111" s="446">
        <f t="shared" si="6"/>
        <v>1009.96</v>
      </c>
      <c r="W111" s="446">
        <f t="shared" si="7"/>
        <v>2385.1999999999998</v>
      </c>
    </row>
    <row r="112" spans="1:28">
      <c r="A112" s="438" t="s">
        <v>398</v>
      </c>
      <c r="B112" s="437" t="s">
        <v>399</v>
      </c>
      <c r="C112" s="446">
        <v>633.6</v>
      </c>
      <c r="D112" s="446">
        <v>105.6</v>
      </c>
      <c r="E112" s="446">
        <v>2452.08</v>
      </c>
      <c r="F112" s="446">
        <f t="shared" si="5"/>
        <v>3191.2799999999997</v>
      </c>
      <c r="G112" s="446">
        <v>0</v>
      </c>
      <c r="H112" s="446">
        <v>426.27</v>
      </c>
      <c r="I112" s="446">
        <v>86.16</v>
      </c>
      <c r="J112" s="446">
        <v>0</v>
      </c>
      <c r="K112" s="446">
        <v>0</v>
      </c>
      <c r="L112" s="446">
        <v>0</v>
      </c>
      <c r="M112" s="446">
        <v>0</v>
      </c>
      <c r="N112" s="446">
        <v>0</v>
      </c>
      <c r="O112" s="446">
        <v>45.13</v>
      </c>
      <c r="P112" s="446">
        <v>0.12</v>
      </c>
      <c r="Q112" s="446">
        <v>0</v>
      </c>
      <c r="R112" s="446">
        <v>0</v>
      </c>
      <c r="S112" s="446">
        <v>0</v>
      </c>
      <c r="T112" s="446">
        <v>150</v>
      </c>
      <c r="U112" s="446">
        <v>0</v>
      </c>
      <c r="V112" s="446">
        <f t="shared" si="6"/>
        <v>707.68</v>
      </c>
      <c r="W112" s="446">
        <f t="shared" si="7"/>
        <v>2483.6</v>
      </c>
    </row>
    <row r="113" spans="1:28">
      <c r="A113" s="438" t="s">
        <v>402</v>
      </c>
      <c r="B113" s="437" t="s">
        <v>513</v>
      </c>
      <c r="C113" s="446">
        <v>534.29999999999995</v>
      </c>
      <c r="D113" s="446">
        <v>89.05</v>
      </c>
      <c r="E113" s="446">
        <v>2615.9</v>
      </c>
      <c r="F113" s="446">
        <f t="shared" si="5"/>
        <v>3239.25</v>
      </c>
      <c r="G113" s="446">
        <v>0</v>
      </c>
      <c r="H113" s="446">
        <v>436.51</v>
      </c>
      <c r="I113" s="446">
        <v>72.819999999999993</v>
      </c>
      <c r="J113" s="446">
        <v>32.39</v>
      </c>
      <c r="K113" s="446">
        <v>0</v>
      </c>
      <c r="L113" s="446">
        <v>0</v>
      </c>
      <c r="M113" s="446">
        <v>158.72</v>
      </c>
      <c r="N113" s="446">
        <v>0</v>
      </c>
      <c r="O113" s="446">
        <v>45.13</v>
      </c>
      <c r="P113" s="447">
        <v>-0.12</v>
      </c>
      <c r="Q113" s="446">
        <v>0</v>
      </c>
      <c r="R113" s="446">
        <v>0</v>
      </c>
      <c r="S113" s="446">
        <v>0</v>
      </c>
      <c r="T113" s="446">
        <v>50</v>
      </c>
      <c r="U113" s="446">
        <v>0</v>
      </c>
      <c r="V113" s="446">
        <f t="shared" si="6"/>
        <v>795.45</v>
      </c>
      <c r="W113" s="446">
        <f t="shared" si="7"/>
        <v>2443.8000000000002</v>
      </c>
    </row>
    <row r="114" spans="1:28">
      <c r="A114" s="438" t="s">
        <v>489</v>
      </c>
      <c r="B114" s="437" t="s">
        <v>490</v>
      </c>
      <c r="C114" s="446">
        <v>0</v>
      </c>
      <c r="D114" s="446">
        <v>0</v>
      </c>
      <c r="E114" s="446">
        <v>0</v>
      </c>
      <c r="F114" s="446">
        <f t="shared" si="5"/>
        <v>0</v>
      </c>
      <c r="G114" s="446">
        <v>0</v>
      </c>
      <c r="H114" s="446">
        <v>0</v>
      </c>
      <c r="I114" s="446">
        <v>0</v>
      </c>
      <c r="J114" s="446">
        <v>0</v>
      </c>
      <c r="K114" s="446">
        <v>0</v>
      </c>
      <c r="L114" s="446">
        <v>0</v>
      </c>
      <c r="M114" s="446">
        <v>0</v>
      </c>
      <c r="N114" s="446">
        <v>0</v>
      </c>
      <c r="O114" s="446">
        <v>0</v>
      </c>
      <c r="P114" s="446">
        <v>0</v>
      </c>
      <c r="Q114" s="446">
        <v>0</v>
      </c>
      <c r="R114" s="446">
        <v>0</v>
      </c>
      <c r="S114" s="446">
        <v>0</v>
      </c>
      <c r="T114" s="446">
        <v>0</v>
      </c>
      <c r="U114" s="446">
        <v>0</v>
      </c>
      <c r="V114" s="446">
        <f t="shared" si="6"/>
        <v>0</v>
      </c>
      <c r="W114" s="446">
        <f t="shared" si="7"/>
        <v>0</v>
      </c>
    </row>
    <row r="115" spans="1:28" s="521" customFormat="1">
      <c r="A115" s="518" t="s">
        <v>404</v>
      </c>
      <c r="B115" s="519" t="s">
        <v>405</v>
      </c>
      <c r="C115" s="520">
        <v>477.24</v>
      </c>
      <c r="D115" s="520">
        <v>79.540000000000006</v>
      </c>
      <c r="E115" s="520">
        <v>240.12</v>
      </c>
      <c r="F115" s="520">
        <f t="shared" si="5"/>
        <v>796.9</v>
      </c>
      <c r="G115" s="522">
        <v>-47.75</v>
      </c>
      <c r="H115" s="520">
        <v>0</v>
      </c>
      <c r="I115" s="520">
        <v>22.27</v>
      </c>
      <c r="J115" s="520">
        <v>0</v>
      </c>
      <c r="K115" s="520">
        <v>0</v>
      </c>
      <c r="L115" s="520">
        <v>0</v>
      </c>
      <c r="M115" s="520">
        <v>0</v>
      </c>
      <c r="N115" s="520">
        <v>0</v>
      </c>
      <c r="O115" s="520">
        <v>45.13</v>
      </c>
      <c r="P115" s="522">
        <v>0.05</v>
      </c>
      <c r="Q115" s="520">
        <v>0</v>
      </c>
      <c r="R115" s="520">
        <v>0</v>
      </c>
      <c r="S115" s="520">
        <v>0</v>
      </c>
      <c r="T115" s="520">
        <v>0</v>
      </c>
      <c r="U115" s="520">
        <v>0</v>
      </c>
      <c r="V115" s="520">
        <f t="shared" si="6"/>
        <v>19.700000000000003</v>
      </c>
      <c r="W115" s="520">
        <f t="shared" si="7"/>
        <v>777.19999999999993</v>
      </c>
      <c r="Y115" s="523"/>
      <c r="AB115" s="523"/>
    </row>
    <row r="116" spans="1:28">
      <c r="A116" s="438" t="s">
        <v>406</v>
      </c>
      <c r="B116" s="437" t="s">
        <v>407</v>
      </c>
      <c r="C116" s="446">
        <v>528</v>
      </c>
      <c r="D116" s="446">
        <v>88</v>
      </c>
      <c r="E116" s="446">
        <v>1823.56</v>
      </c>
      <c r="F116" s="446">
        <f t="shared" si="5"/>
        <v>2439.56</v>
      </c>
      <c r="G116" s="446">
        <v>0</v>
      </c>
      <c r="H116" s="446">
        <v>265.7</v>
      </c>
      <c r="I116" s="446">
        <v>54.56</v>
      </c>
      <c r="J116" s="446">
        <v>0</v>
      </c>
      <c r="K116" s="446">
        <v>0</v>
      </c>
      <c r="L116" s="446">
        <v>0</v>
      </c>
      <c r="M116" s="446">
        <v>0</v>
      </c>
      <c r="N116" s="446">
        <v>0</v>
      </c>
      <c r="O116" s="446">
        <v>45.13</v>
      </c>
      <c r="P116" s="447">
        <v>-0.03</v>
      </c>
      <c r="Q116" s="446">
        <v>0</v>
      </c>
      <c r="R116" s="446">
        <v>0</v>
      </c>
      <c r="S116" s="446">
        <v>0</v>
      </c>
      <c r="T116" s="446">
        <v>0</v>
      </c>
      <c r="U116" s="446">
        <v>150</v>
      </c>
      <c r="V116" s="446">
        <f t="shared" si="6"/>
        <v>515.36</v>
      </c>
      <c r="W116" s="446">
        <f t="shared" si="7"/>
        <v>1924.1999999999998</v>
      </c>
      <c r="AB116" s="237"/>
    </row>
    <row r="117" spans="1:28">
      <c r="A117" s="438" t="s">
        <v>408</v>
      </c>
      <c r="B117" s="437" t="s">
        <v>409</v>
      </c>
      <c r="C117" s="446">
        <v>633.6</v>
      </c>
      <c r="D117" s="446">
        <v>105.6</v>
      </c>
      <c r="E117" s="446">
        <v>4822.6099999999997</v>
      </c>
      <c r="F117" s="446">
        <f t="shared" si="5"/>
        <v>5561.8099999999995</v>
      </c>
      <c r="G117" s="446">
        <v>0</v>
      </c>
      <c r="H117" s="446">
        <v>949.44</v>
      </c>
      <c r="I117" s="446">
        <v>186.34</v>
      </c>
      <c r="J117" s="446">
        <v>0</v>
      </c>
      <c r="K117" s="446">
        <v>0</v>
      </c>
      <c r="L117" s="446">
        <v>0</v>
      </c>
      <c r="M117" s="446">
        <v>0</v>
      </c>
      <c r="N117" s="446">
        <v>0</v>
      </c>
      <c r="O117" s="446">
        <v>45.13</v>
      </c>
      <c r="P117" s="446">
        <v>-0.1</v>
      </c>
      <c r="Q117" s="446">
        <v>0</v>
      </c>
      <c r="R117" s="446">
        <v>0</v>
      </c>
      <c r="S117" s="446">
        <v>0</v>
      </c>
      <c r="T117" s="446">
        <v>500</v>
      </c>
      <c r="U117" s="446">
        <v>0</v>
      </c>
      <c r="V117" s="446">
        <f t="shared" si="6"/>
        <v>1680.8100000000002</v>
      </c>
      <c r="W117" s="446">
        <f t="shared" si="7"/>
        <v>3880.9999999999991</v>
      </c>
    </row>
    <row r="118" spans="1:28">
      <c r="A118" s="449" t="s">
        <v>331</v>
      </c>
      <c r="B118" s="443"/>
      <c r="C118" s="443" t="s">
        <v>456</v>
      </c>
      <c r="D118" s="443" t="s">
        <v>456</v>
      </c>
      <c r="E118" s="443" t="s">
        <v>456</v>
      </c>
      <c r="F118" s="443" t="s">
        <v>456</v>
      </c>
      <c r="G118" s="443" t="s">
        <v>456</v>
      </c>
      <c r="H118" s="443" t="s">
        <v>456</v>
      </c>
      <c r="I118" s="443" t="s">
        <v>456</v>
      </c>
      <c r="J118" s="443" t="s">
        <v>456</v>
      </c>
      <c r="K118" s="443" t="s">
        <v>456</v>
      </c>
      <c r="L118" s="443" t="s">
        <v>456</v>
      </c>
      <c r="M118" s="443" t="s">
        <v>456</v>
      </c>
      <c r="N118" s="443" t="s">
        <v>456</v>
      </c>
      <c r="O118" s="443" t="s">
        <v>456</v>
      </c>
      <c r="P118" s="443" t="s">
        <v>456</v>
      </c>
      <c r="Q118" s="443" t="s">
        <v>456</v>
      </c>
      <c r="R118" s="443" t="s">
        <v>456</v>
      </c>
      <c r="S118" s="443" t="s">
        <v>456</v>
      </c>
      <c r="T118" s="443" t="s">
        <v>456</v>
      </c>
      <c r="U118" s="443" t="s">
        <v>456</v>
      </c>
      <c r="V118" s="443" t="s">
        <v>456</v>
      </c>
      <c r="W118" s="443" t="s">
        <v>456</v>
      </c>
    </row>
    <row r="119" spans="1:28" ht="15">
      <c r="A119" s="436"/>
      <c r="B119" s="436"/>
      <c r="C119" s="451">
        <f>SUM(C76:C118)</f>
        <v>23368.44999999999</v>
      </c>
      <c r="D119" s="451">
        <f t="shared" ref="D119:W119" si="8">SUM(D76:D118)</f>
        <v>3951.88</v>
      </c>
      <c r="E119" s="451">
        <f t="shared" si="8"/>
        <v>79916.78</v>
      </c>
      <c r="F119" s="451">
        <f t="shared" si="8"/>
        <v>107237.11</v>
      </c>
      <c r="G119" s="451">
        <f t="shared" si="8"/>
        <v>-338.09</v>
      </c>
      <c r="H119" s="451">
        <f t="shared" si="8"/>
        <v>13309.100000000002</v>
      </c>
      <c r="I119" s="451">
        <f t="shared" si="8"/>
        <v>2876.42</v>
      </c>
      <c r="J119" s="451">
        <f t="shared" si="8"/>
        <v>590.20000000000005</v>
      </c>
      <c r="K119" s="451">
        <f t="shared" si="8"/>
        <v>327</v>
      </c>
      <c r="L119" s="451">
        <f t="shared" si="8"/>
        <v>0</v>
      </c>
      <c r="M119" s="451">
        <f>SUM(M76:M118)</f>
        <v>2887.4000000000005</v>
      </c>
      <c r="N119" s="451">
        <f t="shared" si="8"/>
        <v>0</v>
      </c>
      <c r="O119" s="451">
        <f t="shared" si="8"/>
        <v>1760.0700000000018</v>
      </c>
      <c r="P119" s="451">
        <f t="shared" si="8"/>
        <v>-0.3899999999999999</v>
      </c>
      <c r="Q119" s="451">
        <f t="shared" ref="Q119:R119" si="9">SUM(Q76:Q118)</f>
        <v>0</v>
      </c>
      <c r="R119" s="451">
        <f t="shared" si="9"/>
        <v>0</v>
      </c>
      <c r="S119" s="451">
        <f t="shared" si="8"/>
        <v>0</v>
      </c>
      <c r="T119" s="451">
        <f t="shared" si="8"/>
        <v>3150</v>
      </c>
      <c r="U119" s="451">
        <f t="shared" si="8"/>
        <v>400</v>
      </c>
      <c r="V119" s="451">
        <f t="shared" si="8"/>
        <v>24961.710000000003</v>
      </c>
      <c r="W119" s="451">
        <f t="shared" si="8"/>
        <v>82275.39999999998</v>
      </c>
    </row>
    <row r="120" spans="1:28">
      <c r="B120" s="242"/>
      <c r="C120" s="194"/>
      <c r="D120" s="189"/>
      <c r="E120" s="222"/>
      <c r="F120" s="222"/>
      <c r="G120" s="222"/>
      <c r="H120" s="222"/>
      <c r="I120" s="222"/>
      <c r="J120" s="222"/>
      <c r="K120" s="222"/>
      <c r="L120" s="222"/>
      <c r="M120" s="223"/>
      <c r="N120" s="223"/>
      <c r="O120" s="222"/>
      <c r="P120" s="223"/>
      <c r="Q120" s="223"/>
      <c r="R120" s="223"/>
      <c r="S120" s="222"/>
      <c r="T120" s="222"/>
      <c r="U120" s="222"/>
      <c r="V120" s="222"/>
      <c r="W120" s="222"/>
    </row>
    <row r="121" spans="1:28">
      <c r="A121" s="448"/>
      <c r="B121" s="443"/>
      <c r="C121" s="443" t="s">
        <v>457</v>
      </c>
      <c r="D121" s="443" t="s">
        <v>457</v>
      </c>
      <c r="E121" s="443" t="s">
        <v>457</v>
      </c>
      <c r="F121" s="443" t="s">
        <v>457</v>
      </c>
      <c r="G121" s="443" t="s">
        <v>457</v>
      </c>
      <c r="H121" s="443" t="s">
        <v>457</v>
      </c>
      <c r="I121" s="443" t="s">
        <v>457</v>
      </c>
      <c r="J121" s="443" t="s">
        <v>457</v>
      </c>
      <c r="K121" s="443" t="s">
        <v>457</v>
      </c>
      <c r="L121" s="443" t="s">
        <v>457</v>
      </c>
      <c r="M121" s="443" t="s">
        <v>457</v>
      </c>
      <c r="N121" s="443" t="s">
        <v>457</v>
      </c>
      <c r="O121" s="443" t="s">
        <v>457</v>
      </c>
      <c r="P121" s="443" t="s">
        <v>457</v>
      </c>
      <c r="Q121" s="443" t="s">
        <v>457</v>
      </c>
      <c r="R121" s="443" t="s">
        <v>457</v>
      </c>
      <c r="S121" s="443" t="s">
        <v>457</v>
      </c>
      <c r="T121" s="443" t="s">
        <v>457</v>
      </c>
      <c r="U121" s="443" t="s">
        <v>457</v>
      </c>
      <c r="V121" s="443" t="s">
        <v>457</v>
      </c>
      <c r="W121" s="443" t="s">
        <v>457</v>
      </c>
    </row>
    <row r="122" spans="1:28">
      <c r="A122" s="449" t="s">
        <v>458</v>
      </c>
      <c r="B122" s="437" t="s">
        <v>431</v>
      </c>
      <c r="C122" s="451">
        <f>+C119+C72</f>
        <v>96374.669999999925</v>
      </c>
      <c r="D122" s="451">
        <f t="shared" ref="D122:V122" si="10">+D119+D72</f>
        <v>16070.690000000002</v>
      </c>
      <c r="E122" s="451">
        <f t="shared" si="10"/>
        <v>190137.66999999998</v>
      </c>
      <c r="F122" s="451">
        <f t="shared" si="10"/>
        <v>302583.03000000003</v>
      </c>
      <c r="G122" s="451">
        <f t="shared" si="10"/>
        <v>-651.06000000000006</v>
      </c>
      <c r="H122" s="451">
        <f t="shared" si="10"/>
        <v>44002.040000000015</v>
      </c>
      <c r="I122" s="451">
        <f t="shared" si="10"/>
        <v>5058.2900000000009</v>
      </c>
      <c r="J122" s="451">
        <f t="shared" si="10"/>
        <v>590.20000000000005</v>
      </c>
      <c r="K122" s="451">
        <f t="shared" si="10"/>
        <v>8148.25</v>
      </c>
      <c r="L122" s="451">
        <f t="shared" si="10"/>
        <v>257.3</v>
      </c>
      <c r="M122" s="451">
        <f>+M119+M72</f>
        <v>2887.4000000000005</v>
      </c>
      <c r="N122" s="451">
        <f t="shared" si="10"/>
        <v>668.52300000000002</v>
      </c>
      <c r="O122" s="451">
        <f>+O119+O72</f>
        <v>4422.7400000000052</v>
      </c>
      <c r="P122" s="451">
        <f t="shared" si="10"/>
        <v>-0.60000000000000009</v>
      </c>
      <c r="Q122" s="451">
        <f t="shared" ref="Q122:R122" si="11">+Q119+Q72</f>
        <v>152.49</v>
      </c>
      <c r="R122" s="451">
        <f t="shared" si="11"/>
        <v>1480.48</v>
      </c>
      <c r="S122" s="451">
        <f t="shared" si="10"/>
        <v>1132.6699999999994</v>
      </c>
      <c r="T122" s="451">
        <f t="shared" si="10"/>
        <v>4450</v>
      </c>
      <c r="U122" s="451">
        <f t="shared" si="10"/>
        <v>3837.5</v>
      </c>
      <c r="V122" s="451">
        <f t="shared" si="10"/>
        <v>76436.223000000013</v>
      </c>
      <c r="W122" s="451">
        <f>+W119+W72</f>
        <v>226146.80699999997</v>
      </c>
    </row>
    <row r="123" spans="1:28" ht="15">
      <c r="A123" s="205"/>
      <c r="B123" s="242"/>
      <c r="C123" s="147"/>
      <c r="D123" s="147"/>
      <c r="E123" s="219"/>
      <c r="F123" s="219"/>
      <c r="G123" s="219"/>
      <c r="H123" s="219"/>
      <c r="I123" s="219"/>
      <c r="J123" s="219"/>
      <c r="K123" s="219"/>
      <c r="L123" s="219"/>
      <c r="M123" s="218"/>
      <c r="N123" s="218"/>
      <c r="O123" s="219"/>
      <c r="P123" s="219"/>
      <c r="Q123" s="219"/>
      <c r="R123" s="219"/>
      <c r="S123" s="219"/>
      <c r="T123" s="219"/>
      <c r="U123" s="219"/>
      <c r="V123" s="219"/>
      <c r="W123" s="219"/>
    </row>
    <row r="124" spans="1:28" ht="15">
      <c r="A124" s="436"/>
      <c r="B124" s="436"/>
      <c r="C124" s="437" t="s">
        <v>431</v>
      </c>
      <c r="D124" s="437" t="s">
        <v>431</v>
      </c>
      <c r="E124" s="437" t="s">
        <v>431</v>
      </c>
      <c r="F124" s="437" t="s">
        <v>431</v>
      </c>
      <c r="G124" s="437" t="s">
        <v>431</v>
      </c>
      <c r="H124" s="516"/>
      <c r="I124" s="516"/>
      <c r="J124" s="437" t="s">
        <v>431</v>
      </c>
      <c r="K124" s="437" t="s">
        <v>431</v>
      </c>
      <c r="L124" s="437" t="s">
        <v>431</v>
      </c>
      <c r="M124" s="437" t="s">
        <v>431</v>
      </c>
      <c r="N124" s="437"/>
      <c r="O124" s="437" t="s">
        <v>431</v>
      </c>
      <c r="P124" s="516"/>
      <c r="Q124" s="516"/>
      <c r="R124" s="516"/>
      <c r="S124" s="437" t="s">
        <v>431</v>
      </c>
      <c r="T124" s="437" t="s">
        <v>431</v>
      </c>
      <c r="U124" s="437" t="s">
        <v>431</v>
      </c>
      <c r="V124" s="437" t="s">
        <v>431</v>
      </c>
      <c r="W124" s="517"/>
    </row>
    <row r="125" spans="1:28">
      <c r="A125" s="438" t="s">
        <v>431</v>
      </c>
      <c r="B125" s="437" t="s">
        <v>431</v>
      </c>
      <c r="C125" s="450"/>
      <c r="D125" s="450"/>
      <c r="E125" s="450"/>
      <c r="F125" s="450"/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50"/>
      <c r="R125" s="450"/>
      <c r="S125" s="450"/>
      <c r="T125" s="450"/>
      <c r="U125" s="450"/>
      <c r="V125" s="450"/>
      <c r="W125" s="451"/>
    </row>
    <row r="126" spans="1:28">
      <c r="A126" s="205"/>
    </row>
    <row r="127" spans="1:28">
      <c r="A127" s="205"/>
    </row>
    <row r="128" spans="1:28">
      <c r="A128" s="2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scale="51" fitToHeight="2" orientation="landscape" r:id="rId1"/>
  <rowBreaks count="1" manualBreakCount="1">
    <brk id="5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7"/>
  <sheetViews>
    <sheetView zoomScale="118" zoomScaleNormal="118" workbookViewId="0">
      <selection activeCell="D11" sqref="D11"/>
    </sheetView>
  </sheetViews>
  <sheetFormatPr baseColWidth="10" defaultColWidth="12" defaultRowHeight="12.75"/>
  <cols>
    <col min="1" max="1" width="4.85546875" customWidth="1"/>
    <col min="2" max="2" width="29.5703125" customWidth="1"/>
    <col min="3" max="3" width="9.85546875" bestFit="1" customWidth="1"/>
    <col min="4" max="4" width="6.42578125" bestFit="1" customWidth="1"/>
    <col min="5" max="5" width="14.28515625" bestFit="1" customWidth="1"/>
    <col min="6" max="7" width="8.28515625" bestFit="1" customWidth="1"/>
    <col min="8" max="8" width="13.28515625" bestFit="1" customWidth="1"/>
    <col min="9" max="9" width="9.85546875" bestFit="1" customWidth="1"/>
    <col min="10" max="16384" width="12" style="65"/>
  </cols>
  <sheetData>
    <row r="1" spans="1:9">
      <c r="A1" s="167" t="s">
        <v>430</v>
      </c>
      <c r="B1" s="168" t="s">
        <v>431</v>
      </c>
      <c r="C1" s="169"/>
      <c r="D1" s="169"/>
      <c r="E1" s="153"/>
      <c r="F1" s="153"/>
      <c r="G1" s="153"/>
      <c r="H1" s="153"/>
      <c r="I1" s="153"/>
    </row>
    <row r="2" spans="1:9" ht="18">
      <c r="A2" s="170" t="s">
        <v>432</v>
      </c>
      <c r="B2" s="171" t="s">
        <v>475</v>
      </c>
      <c r="C2" s="172"/>
      <c r="D2" s="172"/>
      <c r="E2" s="153"/>
      <c r="F2" s="153"/>
      <c r="G2" s="153"/>
      <c r="H2" s="153"/>
      <c r="I2" s="153"/>
    </row>
    <row r="3" spans="1:9" ht="15">
      <c r="A3" s="153"/>
      <c r="B3" s="173" t="s">
        <v>434</v>
      </c>
      <c r="C3" s="169"/>
      <c r="D3" s="169"/>
      <c r="E3" s="153"/>
      <c r="F3" s="153"/>
      <c r="G3" s="153"/>
      <c r="H3" s="153"/>
      <c r="I3" s="153"/>
    </row>
    <row r="4" spans="1:9">
      <c r="A4" s="153"/>
      <c r="B4" s="180">
        <f>+FISCAL!D4</f>
        <v>0</v>
      </c>
      <c r="C4" s="169"/>
      <c r="D4" s="169"/>
      <c r="E4" s="153"/>
      <c r="F4" s="153"/>
      <c r="G4" s="153"/>
      <c r="H4" s="153"/>
      <c r="I4" s="153"/>
    </row>
    <row r="5" spans="1:9">
      <c r="A5" s="153"/>
      <c r="B5" s="174"/>
      <c r="C5" s="175"/>
      <c r="D5" s="175"/>
      <c r="E5" s="153"/>
      <c r="F5" s="153"/>
      <c r="G5" s="153"/>
      <c r="H5" s="153"/>
      <c r="I5" s="153"/>
    </row>
    <row r="6" spans="1:9">
      <c r="A6" s="153"/>
      <c r="B6" s="174"/>
      <c r="C6" s="175"/>
      <c r="D6" s="175"/>
      <c r="E6" s="153"/>
      <c r="F6" s="153"/>
      <c r="G6" s="153"/>
      <c r="H6" s="153"/>
      <c r="I6" s="153"/>
    </row>
    <row r="7" spans="1:9">
      <c r="A7" s="153"/>
      <c r="B7" s="153"/>
      <c r="C7" s="153"/>
      <c r="D7" s="153"/>
      <c r="E7" s="153"/>
      <c r="F7" s="153"/>
      <c r="G7" s="153"/>
      <c r="H7" s="153"/>
      <c r="I7" s="153"/>
    </row>
    <row r="8" spans="1:9" ht="23.25" thickBot="1">
      <c r="A8" s="176" t="s">
        <v>437</v>
      </c>
      <c r="B8" s="177" t="s">
        <v>438</v>
      </c>
      <c r="C8" s="177" t="s">
        <v>476</v>
      </c>
      <c r="D8" s="177" t="s">
        <v>476</v>
      </c>
      <c r="E8" s="178" t="s">
        <v>442</v>
      </c>
      <c r="F8" s="177" t="s">
        <v>477</v>
      </c>
      <c r="G8" s="177" t="s">
        <v>100</v>
      </c>
      <c r="H8" s="178" t="s">
        <v>452</v>
      </c>
      <c r="I8" s="179" t="s">
        <v>453</v>
      </c>
    </row>
    <row r="9" spans="1:9" ht="15.75" thickTop="1">
      <c r="A9" s="150" t="s">
        <v>455</v>
      </c>
      <c r="B9" s="147"/>
      <c r="C9" s="153"/>
      <c r="D9" s="153"/>
      <c r="E9" s="153"/>
      <c r="F9" s="153"/>
      <c r="G9" s="153"/>
      <c r="H9" s="153"/>
      <c r="I9" s="153"/>
    </row>
    <row r="10" spans="1:9" ht="15">
      <c r="A10" s="150"/>
      <c r="B10" s="147"/>
      <c r="C10" s="153"/>
      <c r="D10" s="153"/>
      <c r="E10" s="153"/>
      <c r="F10" s="153"/>
      <c r="G10" s="153"/>
      <c r="H10" s="153"/>
      <c r="I10" s="153"/>
    </row>
    <row r="11" spans="1:9">
      <c r="A11" s="199"/>
      <c r="B11" s="148" t="s">
        <v>491</v>
      </c>
      <c r="C11" s="357">
        <f>+FACTURA!Z122</f>
        <v>1025.69</v>
      </c>
      <c r="D11" s="358">
        <v>0</v>
      </c>
      <c r="E11" s="358">
        <f t="shared" ref="E11:E13" si="0">SUM(C11:D11)</f>
        <v>1025.69</v>
      </c>
      <c r="F11" s="358">
        <f t="shared" ref="F11:F14" si="1">+E11*0.1</f>
        <v>102.56900000000002</v>
      </c>
      <c r="G11" s="358">
        <f>+FACTURA!AH122</f>
        <v>0</v>
      </c>
      <c r="H11" s="358">
        <f>SUM(F11:G11)</f>
        <v>102.56900000000002</v>
      </c>
      <c r="I11" s="358">
        <f>+E11-H11</f>
        <v>923.12100000000009</v>
      </c>
    </row>
    <row r="12" spans="1:9">
      <c r="A12" s="199"/>
      <c r="B12" s="148" t="s">
        <v>492</v>
      </c>
      <c r="C12" s="357">
        <f>+FACTURA!Z123</f>
        <v>1696.66</v>
      </c>
      <c r="D12" s="358">
        <v>0</v>
      </c>
      <c r="E12" s="358">
        <f>SUM(C12:D12)</f>
        <v>1696.66</v>
      </c>
      <c r="F12" s="358">
        <f t="shared" si="1"/>
        <v>169.66600000000003</v>
      </c>
      <c r="G12" s="358">
        <f>+FACTURA!AH123</f>
        <v>150</v>
      </c>
      <c r="H12" s="358">
        <f t="shared" ref="H12:H14" si="2">SUM(F12:G12)</f>
        <v>319.66600000000005</v>
      </c>
      <c r="I12" s="358">
        <f t="shared" ref="I12:I14" si="3">+E12-H12</f>
        <v>1376.9940000000001</v>
      </c>
    </row>
    <row r="13" spans="1:9">
      <c r="A13" s="199"/>
      <c r="B13" s="148" t="s">
        <v>230</v>
      </c>
      <c r="C13" s="357">
        <f>+FACTURA!Z124</f>
        <v>1667</v>
      </c>
      <c r="D13" s="358">
        <v>0</v>
      </c>
      <c r="E13" s="358">
        <f t="shared" si="0"/>
        <v>1667</v>
      </c>
      <c r="F13" s="358">
        <f t="shared" si="1"/>
        <v>166.70000000000002</v>
      </c>
      <c r="G13" s="358">
        <f>+FACTURA!AH124</f>
        <v>0</v>
      </c>
      <c r="H13" s="358">
        <f t="shared" si="2"/>
        <v>166.70000000000002</v>
      </c>
      <c r="I13" s="358">
        <f t="shared" si="3"/>
        <v>1500.3</v>
      </c>
    </row>
    <row r="14" spans="1:9">
      <c r="A14" s="199"/>
      <c r="B14" s="186" t="s">
        <v>187</v>
      </c>
      <c r="C14" s="357">
        <f>+FACTURA!Z125</f>
        <v>1949</v>
      </c>
      <c r="D14" s="197">
        <v>0</v>
      </c>
      <c r="E14" s="197">
        <f t="shared" ref="E14" si="4">SUM(C14:D14)</f>
        <v>1949</v>
      </c>
      <c r="F14" s="358">
        <f t="shared" si="1"/>
        <v>194.9</v>
      </c>
      <c r="G14" s="358">
        <f>+FACTURA!AH125</f>
        <v>0</v>
      </c>
      <c r="H14" s="358">
        <f t="shared" si="2"/>
        <v>194.9</v>
      </c>
      <c r="I14" s="358">
        <f t="shared" si="3"/>
        <v>1754.1</v>
      </c>
    </row>
    <row r="16" spans="1:9" ht="13.5" thickBot="1">
      <c r="C16" s="419">
        <f>SUM(C11:C14)</f>
        <v>6338.35</v>
      </c>
      <c r="D16" s="419">
        <f t="shared" ref="D16:I16" si="5">SUM(D11:D14)</f>
        <v>0</v>
      </c>
      <c r="E16" s="419">
        <f t="shared" si="5"/>
        <v>6338.35</v>
      </c>
      <c r="F16" s="419">
        <f t="shared" si="5"/>
        <v>633.83500000000004</v>
      </c>
      <c r="G16" s="419">
        <f t="shared" si="5"/>
        <v>150</v>
      </c>
      <c r="H16" s="419">
        <f t="shared" si="5"/>
        <v>783.83500000000004</v>
      </c>
      <c r="I16" s="419">
        <f t="shared" si="5"/>
        <v>5554.5149999999994</v>
      </c>
    </row>
    <row r="17" ht="13.5" thickTop="1"/>
  </sheetData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337</v>
      </c>
      <c r="AL1" s="113" t="s">
        <v>338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339</v>
      </c>
      <c r="AL2" s="113" t="s">
        <v>340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343</v>
      </c>
      <c r="AL3" s="113" t="s">
        <v>344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349</v>
      </c>
      <c r="AL4" s="113" t="s">
        <v>350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543" t="s">
        <v>14</v>
      </c>
      <c r="B5" s="545" t="s">
        <v>15</v>
      </c>
      <c r="C5" s="543" t="s">
        <v>132</v>
      </c>
      <c r="D5" s="545" t="s">
        <v>16</v>
      </c>
      <c r="E5" s="545" t="s">
        <v>0</v>
      </c>
      <c r="F5" s="543" t="s">
        <v>129</v>
      </c>
      <c r="G5" s="541" t="s">
        <v>35</v>
      </c>
      <c r="H5" s="524" t="s">
        <v>10</v>
      </c>
      <c r="I5" s="524" t="s">
        <v>11</v>
      </c>
      <c r="J5" s="524" t="s">
        <v>25</v>
      </c>
      <c r="K5" s="524" t="s">
        <v>12</v>
      </c>
      <c r="L5" s="524" t="s">
        <v>13</v>
      </c>
      <c r="M5" s="78"/>
      <c r="N5" s="24"/>
      <c r="O5" s="526" t="s">
        <v>100</v>
      </c>
      <c r="P5" s="526" t="s">
        <v>116</v>
      </c>
      <c r="Q5" s="526" t="s">
        <v>115</v>
      </c>
      <c r="R5" s="526" t="s">
        <v>101</v>
      </c>
      <c r="S5" s="524" t="s">
        <v>7</v>
      </c>
      <c r="T5" s="524" t="s">
        <v>18</v>
      </c>
      <c r="U5" s="524" t="s">
        <v>17</v>
      </c>
      <c r="V5" s="524" t="s">
        <v>9</v>
      </c>
      <c r="W5" s="524" t="s">
        <v>26</v>
      </c>
      <c r="X5" s="524" t="s">
        <v>4</v>
      </c>
      <c r="Y5" s="524" t="s">
        <v>8</v>
      </c>
      <c r="Z5" s="524" t="s">
        <v>3</v>
      </c>
      <c r="AA5" s="524" t="s">
        <v>5</v>
      </c>
      <c r="AB5" s="27"/>
      <c r="AC5" s="524" t="s">
        <v>6</v>
      </c>
      <c r="AD5" s="530" t="s">
        <v>152</v>
      </c>
      <c r="AE5" s="531"/>
      <c r="AF5" s="532" t="s">
        <v>102</v>
      </c>
      <c r="AG5" s="528" t="s">
        <v>135</v>
      </c>
      <c r="AH5" s="528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544"/>
      <c r="B6" s="546"/>
      <c r="C6" s="544"/>
      <c r="D6" s="546"/>
      <c r="E6" s="546"/>
      <c r="F6" s="544"/>
      <c r="G6" s="542"/>
      <c r="H6" s="525"/>
      <c r="I6" s="525"/>
      <c r="J6" s="525"/>
      <c r="K6" s="525"/>
      <c r="L6" s="525"/>
      <c r="M6" s="28" t="s">
        <v>174</v>
      </c>
      <c r="N6" s="28" t="s">
        <v>144</v>
      </c>
      <c r="O6" s="527"/>
      <c r="P6" s="527"/>
      <c r="Q6" s="527"/>
      <c r="R6" s="527"/>
      <c r="S6" s="525"/>
      <c r="T6" s="525"/>
      <c r="U6" s="525"/>
      <c r="V6" s="525"/>
      <c r="W6" s="525"/>
      <c r="X6" s="525"/>
      <c r="Y6" s="525"/>
      <c r="Z6" s="525"/>
      <c r="AA6" s="525"/>
      <c r="AB6" s="24"/>
      <c r="AC6" s="525"/>
      <c r="AD6" s="52" t="s">
        <v>27</v>
      </c>
      <c r="AE6" s="52" t="s">
        <v>28</v>
      </c>
      <c r="AF6" s="532"/>
      <c r="AG6" s="528"/>
      <c r="AH6" s="528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410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411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414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413</v>
      </c>
    </row>
    <row r="23" spans="1:38" s="18" customFormat="1">
      <c r="A23" s="38" t="s">
        <v>31</v>
      </c>
      <c r="B23" s="38" t="s">
        <v>412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247</v>
      </c>
      <c r="AL23" s="113" t="s">
        <v>248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249</v>
      </c>
      <c r="AL24" s="113" t="s">
        <v>250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251</v>
      </c>
      <c r="AL25" s="113" t="s">
        <v>252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253</v>
      </c>
      <c r="AL26" s="113" t="s">
        <v>254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255</v>
      </c>
      <c r="AL27" s="113" t="s">
        <v>256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257</v>
      </c>
      <c r="AL28" s="113" t="s">
        <v>258</v>
      </c>
    </row>
    <row r="29" spans="1:38" s="18" customFormat="1">
      <c r="A29" s="38" t="s">
        <v>31</v>
      </c>
      <c r="B29" s="38" t="s">
        <v>415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259</v>
      </c>
      <c r="AL29" s="113" t="s">
        <v>260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261</v>
      </c>
      <c r="AL30" s="113" t="s">
        <v>262</v>
      </c>
    </row>
    <row r="31" spans="1:38" s="18" customFormat="1">
      <c r="A31" s="38" t="s">
        <v>31</v>
      </c>
      <c r="B31" s="38" t="s">
        <v>416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263</v>
      </c>
      <c r="AL31" s="113" t="s">
        <v>264</v>
      </c>
    </row>
    <row r="32" spans="1:38" s="18" customFormat="1">
      <c r="A32" s="38" t="s">
        <v>31</v>
      </c>
      <c r="B32" s="38" t="s">
        <v>417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265</v>
      </c>
      <c r="AL32" s="113" t="s">
        <v>266</v>
      </c>
    </row>
    <row r="33" spans="1:38" s="18" customFormat="1">
      <c r="A33" s="38" t="s">
        <v>29</v>
      </c>
      <c r="B33" s="38" t="s">
        <v>418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267</v>
      </c>
      <c r="AL33" s="113" t="s">
        <v>268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269</v>
      </c>
      <c r="AL34" s="113" t="s">
        <v>270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271</v>
      </c>
      <c r="AL35" s="113" t="s">
        <v>272</v>
      </c>
    </row>
    <row r="36" spans="1:38" s="18" customFormat="1">
      <c r="A36" s="38" t="s">
        <v>31</v>
      </c>
      <c r="B36" s="38" t="s">
        <v>419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273</v>
      </c>
      <c r="AL36" s="113" t="s">
        <v>274</v>
      </c>
    </row>
    <row r="37" spans="1:38" s="18" customFormat="1">
      <c r="A37" s="38" t="s">
        <v>30</v>
      </c>
      <c r="B37" s="38" t="s">
        <v>420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275</v>
      </c>
      <c r="AL37" s="113" t="s">
        <v>276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277</v>
      </c>
      <c r="AL38" s="113" t="s">
        <v>278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279</v>
      </c>
      <c r="AL39" s="113" t="s">
        <v>280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281</v>
      </c>
      <c r="AL40" s="113" t="s">
        <v>282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283</v>
      </c>
      <c r="AL41" s="113" t="s">
        <v>284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285</v>
      </c>
      <c r="AL42" s="113" t="s">
        <v>286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287</v>
      </c>
      <c r="AL43" s="113" t="s">
        <v>288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289</v>
      </c>
      <c r="AL44" s="113" t="s">
        <v>290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291</v>
      </c>
      <c r="AL45" s="113" t="s">
        <v>292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293</v>
      </c>
      <c r="AL46" s="113" t="s">
        <v>294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295</v>
      </c>
      <c r="AL47" s="113" t="s">
        <v>296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297</v>
      </c>
      <c r="AL48" s="113" t="s">
        <v>298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299</v>
      </c>
      <c r="AL49" s="113" t="s">
        <v>300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301</v>
      </c>
      <c r="AL50" s="113" t="s">
        <v>302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303</v>
      </c>
      <c r="AL51" s="113" t="s">
        <v>304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305</v>
      </c>
      <c r="AL52" s="113" t="s">
        <v>306</v>
      </c>
    </row>
    <row r="53" spans="1:38" s="18" customFormat="1">
      <c r="A53" s="38" t="s">
        <v>44</v>
      </c>
      <c r="B53" s="38" t="s">
        <v>421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307</v>
      </c>
      <c r="AL53" s="113" t="s">
        <v>308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309</v>
      </c>
      <c r="AL54" s="113" t="s">
        <v>310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311</v>
      </c>
      <c r="AL55" s="113" t="s">
        <v>312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313</v>
      </c>
      <c r="AL56" s="113" t="s">
        <v>314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315</v>
      </c>
      <c r="AL57" s="113" t="s">
        <v>316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317</v>
      </c>
      <c r="AL58" s="113" t="s">
        <v>318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320</v>
      </c>
      <c r="AL59" s="113" t="s">
        <v>321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322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323</v>
      </c>
      <c r="AL61" s="113" t="s">
        <v>324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325</v>
      </c>
      <c r="AL62" s="113" t="s">
        <v>326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327</v>
      </c>
      <c r="AL63" s="113" t="s">
        <v>328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329</v>
      </c>
      <c r="AL64" s="113" t="s">
        <v>330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331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529" t="s">
        <v>146</v>
      </c>
      <c r="B68" s="529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332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422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333</v>
      </c>
      <c r="AL69" s="130" t="s">
        <v>334</v>
      </c>
      <c r="AM69" s="129" t="s">
        <v>333</v>
      </c>
      <c r="AN69" s="130" t="s">
        <v>334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335</v>
      </c>
      <c r="AL70" s="130" t="s">
        <v>336</v>
      </c>
      <c r="AM70" s="129" t="s">
        <v>335</v>
      </c>
      <c r="AN70" s="130" t="s">
        <v>336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341</v>
      </c>
      <c r="AL71" s="130" t="s">
        <v>342</v>
      </c>
      <c r="AM71" s="129" t="s">
        <v>341</v>
      </c>
      <c r="AN71" s="130" t="s">
        <v>342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345</v>
      </c>
      <c r="AL72" s="130" t="s">
        <v>346</v>
      </c>
      <c r="AM72" s="129" t="s">
        <v>345</v>
      </c>
      <c r="AN72" s="130" t="s">
        <v>346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347</v>
      </c>
      <c r="AL73" s="130" t="s">
        <v>348</v>
      </c>
      <c r="AM73" s="129" t="s">
        <v>347</v>
      </c>
      <c r="AN73" s="130" t="s">
        <v>348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351</v>
      </c>
      <c r="AL74" s="113" t="s">
        <v>352</v>
      </c>
      <c r="AM74" s="121" t="s">
        <v>351</v>
      </c>
      <c r="AN74" s="120" t="s">
        <v>352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353</v>
      </c>
      <c r="AL75" s="113" t="s">
        <v>354</v>
      </c>
      <c r="AM75" s="121" t="s">
        <v>353</v>
      </c>
      <c r="AN75" s="120" t="s">
        <v>354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355</v>
      </c>
      <c r="AL76" s="130" t="s">
        <v>356</v>
      </c>
      <c r="AM76" s="129" t="s">
        <v>355</v>
      </c>
      <c r="AN76" s="130" t="s">
        <v>356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357</v>
      </c>
      <c r="AL77" s="130" t="s">
        <v>423</v>
      </c>
      <c r="AM77" s="129" t="s">
        <v>357</v>
      </c>
      <c r="AN77" s="130" t="s">
        <v>460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358</v>
      </c>
      <c r="AL78" s="113" t="s">
        <v>359</v>
      </c>
      <c r="AM78" s="121" t="s">
        <v>358</v>
      </c>
      <c r="AN78" s="120" t="s">
        <v>359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360</v>
      </c>
      <c r="AL79" s="113" t="s">
        <v>361</v>
      </c>
      <c r="AM79" s="121" t="s">
        <v>360</v>
      </c>
      <c r="AN79" s="120" t="s">
        <v>361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362</v>
      </c>
      <c r="AL80" s="113" t="s">
        <v>363</v>
      </c>
      <c r="AM80" s="121" t="s">
        <v>362</v>
      </c>
      <c r="AN80" s="120" t="s">
        <v>363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424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364</v>
      </c>
      <c r="AL81" s="130" t="s">
        <v>365</v>
      </c>
      <c r="AM81" s="129" t="s">
        <v>364</v>
      </c>
      <c r="AN81" s="130" t="s">
        <v>365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366</v>
      </c>
      <c r="AL82" s="130" t="s">
        <v>367</v>
      </c>
      <c r="AM82" s="129" t="s">
        <v>366</v>
      </c>
      <c r="AN82" s="130" t="s">
        <v>367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368</v>
      </c>
      <c r="AL83" s="130" t="s">
        <v>369</v>
      </c>
      <c r="AM83" s="129" t="s">
        <v>368</v>
      </c>
      <c r="AN83" s="130" t="s">
        <v>369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370</v>
      </c>
      <c r="AL84" s="113" t="s">
        <v>371</v>
      </c>
      <c r="AM84" s="121" t="s">
        <v>370</v>
      </c>
      <c r="AN84" s="120" t="s">
        <v>371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372</v>
      </c>
      <c r="AL85" s="130" t="s">
        <v>373</v>
      </c>
      <c r="AM85" s="129" t="s">
        <v>372</v>
      </c>
      <c r="AN85" s="130" t="s">
        <v>373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374</v>
      </c>
      <c r="AL86" s="113" t="s">
        <v>375</v>
      </c>
      <c r="AM86" s="121" t="s">
        <v>374</v>
      </c>
      <c r="AN86" s="120" t="s">
        <v>375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376</v>
      </c>
      <c r="AL87" s="130" t="s">
        <v>377</v>
      </c>
      <c r="AM87" s="129" t="s">
        <v>376</v>
      </c>
      <c r="AN87" s="130" t="s">
        <v>377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425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378</v>
      </c>
      <c r="AL88" s="113" t="s">
        <v>379</v>
      </c>
      <c r="AM88" s="121" t="s">
        <v>378</v>
      </c>
      <c r="AN88" s="120" t="s">
        <v>379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380</v>
      </c>
      <c r="AL89" s="130" t="s">
        <v>381</v>
      </c>
      <c r="AM89" s="129" t="s">
        <v>380</v>
      </c>
      <c r="AN89" s="130" t="s">
        <v>381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382</v>
      </c>
      <c r="AL90" s="130" t="s">
        <v>383</v>
      </c>
      <c r="AM90" s="129" t="s">
        <v>382</v>
      </c>
      <c r="AN90" s="130" t="s">
        <v>383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384</v>
      </c>
      <c r="AL91" s="113" t="s">
        <v>385</v>
      </c>
      <c r="AM91" s="121" t="s">
        <v>384</v>
      </c>
      <c r="AN91" s="120" t="s">
        <v>385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386</v>
      </c>
      <c r="AL92" s="113" t="s">
        <v>387</v>
      </c>
      <c r="AM92" s="121" t="s">
        <v>386</v>
      </c>
      <c r="AN92" s="120" t="s">
        <v>387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388</v>
      </c>
      <c r="AL93" s="130" t="s">
        <v>389</v>
      </c>
      <c r="AM93" s="129" t="s">
        <v>388</v>
      </c>
      <c r="AN93" s="130" t="s">
        <v>389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390</v>
      </c>
      <c r="AL94" s="130" t="s">
        <v>391</v>
      </c>
      <c r="AM94" s="129" t="s">
        <v>390</v>
      </c>
      <c r="AN94" s="130" t="s">
        <v>391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392</v>
      </c>
      <c r="AL95" s="113" t="s">
        <v>393</v>
      </c>
      <c r="AM95" s="121" t="s">
        <v>392</v>
      </c>
      <c r="AN95" s="120" t="s">
        <v>393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394</v>
      </c>
      <c r="AL96" s="130" t="s">
        <v>395</v>
      </c>
      <c r="AM96" s="129" t="s">
        <v>394</v>
      </c>
      <c r="AN96" s="130" t="s">
        <v>395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396</v>
      </c>
      <c r="AL98" s="130" t="s">
        <v>397</v>
      </c>
      <c r="AM98" s="129" t="s">
        <v>396</v>
      </c>
      <c r="AN98" s="130" t="s">
        <v>397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398</v>
      </c>
      <c r="AL99" s="113" t="s">
        <v>399</v>
      </c>
      <c r="AM99" s="121" t="s">
        <v>398</v>
      </c>
      <c r="AN99" s="120" t="s">
        <v>399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429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319</v>
      </c>
      <c r="AL100" s="113" t="s">
        <v>426</v>
      </c>
      <c r="AM100" s="121" t="s">
        <v>319</v>
      </c>
      <c r="AN100" s="120" t="s">
        <v>459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400</v>
      </c>
      <c r="AL101" s="113" t="s">
        <v>401</v>
      </c>
      <c r="AM101" s="121" t="s">
        <v>400</v>
      </c>
      <c r="AN101" s="120" t="s">
        <v>401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427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402</v>
      </c>
      <c r="AL102" s="130" t="s">
        <v>403</v>
      </c>
      <c r="AM102" s="129" t="s">
        <v>402</v>
      </c>
      <c r="AN102" s="130" t="s">
        <v>403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428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404</v>
      </c>
      <c r="AL103" s="113" t="s">
        <v>405</v>
      </c>
      <c r="AM103" s="121" t="s">
        <v>404</v>
      </c>
      <c r="AN103" s="120" t="s">
        <v>405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406</v>
      </c>
      <c r="AL104" s="113" t="s">
        <v>407</v>
      </c>
      <c r="AM104" s="121" t="s">
        <v>406</v>
      </c>
      <c r="AN104" s="120" t="s">
        <v>407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408</v>
      </c>
      <c r="AL105" s="113" t="s">
        <v>409</v>
      </c>
      <c r="AM105" s="121" t="s">
        <v>408</v>
      </c>
      <c r="AN105" s="120" t="s">
        <v>409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533" t="s">
        <v>153</v>
      </c>
      <c r="B111" s="533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542</v>
      </c>
      <c r="H1" t="s">
        <v>543</v>
      </c>
      <c r="K1" t="s">
        <v>542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542</v>
      </c>
      <c r="H2" t="s">
        <v>543</v>
      </c>
      <c r="K2" t="s">
        <v>542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542</v>
      </c>
      <c r="H3" t="s">
        <v>543</v>
      </c>
      <c r="K3" t="s">
        <v>542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542</v>
      </c>
      <c r="H4" t="s">
        <v>543</v>
      </c>
      <c r="K4" t="s">
        <v>542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322</v>
      </c>
      <c r="E11">
        <v>802.3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3"/>
  <sheetViews>
    <sheetView topLeftCell="A76" workbookViewId="0">
      <selection activeCell="D100" sqref="D100"/>
    </sheetView>
  </sheetViews>
  <sheetFormatPr baseColWidth="10" defaultRowHeight="12.75"/>
  <cols>
    <col min="3" max="3" width="16.28515625" customWidth="1"/>
    <col min="4" max="4" width="23.140625" customWidth="1"/>
    <col min="5" max="5" width="33.42578125" bestFit="1" customWidth="1"/>
  </cols>
  <sheetData>
    <row r="1" spans="1:10" ht="15">
      <c r="A1" s="463" t="s">
        <v>430</v>
      </c>
      <c r="B1" s="462"/>
      <c r="C1" s="462"/>
      <c r="D1" s="462"/>
      <c r="E1" s="462"/>
      <c r="F1" s="462"/>
      <c r="G1" s="462"/>
      <c r="H1" s="462"/>
      <c r="I1" s="462"/>
      <c r="J1" s="462"/>
    </row>
    <row r="2" spans="1:10" ht="15">
      <c r="A2" s="464" t="s">
        <v>432</v>
      </c>
      <c r="B2" s="462"/>
      <c r="C2" s="462"/>
      <c r="D2" s="462"/>
      <c r="E2" s="462"/>
      <c r="F2" s="462"/>
      <c r="G2" s="462"/>
      <c r="H2" s="462"/>
      <c r="I2" s="462"/>
      <c r="J2" s="462"/>
    </row>
    <row r="3" spans="1:10" ht="23.25">
      <c r="A3" s="466" t="s">
        <v>433</v>
      </c>
      <c r="B3" s="465"/>
      <c r="C3" s="467"/>
      <c r="D3" s="465"/>
      <c r="E3" s="465"/>
      <c r="F3" s="462"/>
      <c r="G3" s="462"/>
      <c r="H3" s="462"/>
      <c r="I3" s="462"/>
      <c r="J3" s="462"/>
    </row>
    <row r="4" spans="1:10" ht="15.75">
      <c r="A4" s="468" t="s">
        <v>832</v>
      </c>
      <c r="B4" s="465"/>
      <c r="C4" s="465"/>
      <c r="D4" s="465"/>
      <c r="E4" s="465"/>
      <c r="F4" s="462"/>
      <c r="G4" s="462"/>
      <c r="H4" s="462"/>
      <c r="I4" s="462"/>
      <c r="J4" s="462"/>
    </row>
    <row r="6" spans="1:10" ht="15">
      <c r="A6" s="469"/>
      <c r="B6" s="469"/>
      <c r="C6" s="469"/>
      <c r="D6" s="469"/>
      <c r="E6" s="469"/>
      <c r="F6" s="469"/>
      <c r="G6" s="469"/>
      <c r="H6" s="469"/>
      <c r="I6" s="462"/>
      <c r="J6" s="462"/>
    </row>
    <row r="7" spans="1:10" ht="15">
      <c r="A7" s="470"/>
      <c r="B7" s="470"/>
      <c r="C7" s="470"/>
      <c r="D7" s="470"/>
      <c r="E7" s="470"/>
      <c r="F7" s="470"/>
      <c r="G7" s="470"/>
      <c r="H7" s="470"/>
      <c r="I7" s="462"/>
      <c r="J7" s="462"/>
    </row>
    <row r="8" spans="1:10" ht="15">
      <c r="A8" s="472" t="s">
        <v>833</v>
      </c>
      <c r="B8" s="472" t="s">
        <v>834</v>
      </c>
      <c r="C8" s="472" t="s">
        <v>835</v>
      </c>
      <c r="D8" s="473" t="s">
        <v>836</v>
      </c>
      <c r="E8" s="472" t="s">
        <v>15</v>
      </c>
      <c r="F8" s="471"/>
      <c r="G8" s="471"/>
      <c r="H8" s="471"/>
      <c r="I8" s="471"/>
      <c r="J8" s="471"/>
    </row>
    <row r="9" spans="1:10" ht="15">
      <c r="A9" s="474" t="s">
        <v>333</v>
      </c>
      <c r="B9" s="462">
        <v>2929047026</v>
      </c>
      <c r="C9" s="462" t="s">
        <v>837</v>
      </c>
      <c r="D9" s="462">
        <v>1398.4</v>
      </c>
      <c r="E9" s="462" t="s">
        <v>334</v>
      </c>
      <c r="F9" s="462"/>
      <c r="G9" s="462"/>
      <c r="H9" s="462"/>
      <c r="I9" s="462"/>
      <c r="J9" s="462"/>
    </row>
    <row r="10" spans="1:10" ht="15">
      <c r="A10" s="474" t="s">
        <v>335</v>
      </c>
      <c r="B10" s="462">
        <v>2958467625</v>
      </c>
      <c r="C10" s="462" t="s">
        <v>837</v>
      </c>
      <c r="D10" s="462">
        <v>4081.2000000000003</v>
      </c>
      <c r="E10" s="462" t="s">
        <v>336</v>
      </c>
      <c r="F10" s="462"/>
      <c r="G10" s="462"/>
      <c r="H10" s="462"/>
      <c r="I10" s="462"/>
      <c r="J10" s="462"/>
    </row>
    <row r="11" spans="1:10" ht="15">
      <c r="A11" s="474" t="s">
        <v>218</v>
      </c>
      <c r="B11" s="462">
        <v>2648514356</v>
      </c>
      <c r="C11" s="462" t="s">
        <v>837</v>
      </c>
      <c r="D11" s="462">
        <v>3550.2000000000003</v>
      </c>
      <c r="E11" s="462" t="s">
        <v>219</v>
      </c>
      <c r="F11" s="462"/>
      <c r="G11" s="462"/>
      <c r="H11" s="462"/>
      <c r="I11" s="462"/>
      <c r="J11" s="462"/>
    </row>
    <row r="12" spans="1:10" ht="15">
      <c r="A12" s="474" t="s">
        <v>345</v>
      </c>
      <c r="B12" s="462">
        <v>2695890349</v>
      </c>
      <c r="C12" s="462" t="s">
        <v>837</v>
      </c>
      <c r="D12" s="462">
        <v>5093.8</v>
      </c>
      <c r="E12" s="462" t="s">
        <v>346</v>
      </c>
      <c r="F12" s="462"/>
      <c r="G12" s="462"/>
      <c r="H12" s="462"/>
      <c r="I12" s="462"/>
      <c r="J12" s="462"/>
    </row>
    <row r="13" spans="1:10" ht="15">
      <c r="A13" s="474" t="s">
        <v>231</v>
      </c>
      <c r="B13" s="462">
        <v>2648514364</v>
      </c>
      <c r="C13" s="462" t="s">
        <v>837</v>
      </c>
      <c r="D13" s="462">
        <v>11457.6</v>
      </c>
      <c r="E13" s="462" t="s">
        <v>232</v>
      </c>
      <c r="F13" s="462"/>
      <c r="G13" s="462"/>
      <c r="H13" s="462"/>
      <c r="I13" s="462"/>
      <c r="J13" s="462"/>
    </row>
    <row r="14" spans="1:10" ht="15">
      <c r="A14" s="474" t="s">
        <v>355</v>
      </c>
      <c r="B14" s="462">
        <v>2759588027</v>
      </c>
      <c r="C14" s="462" t="s">
        <v>837</v>
      </c>
      <c r="D14" s="462">
        <v>980.80000000000007</v>
      </c>
      <c r="E14" s="462" t="s">
        <v>356</v>
      </c>
      <c r="F14" s="462"/>
      <c r="G14" s="462"/>
      <c r="H14" s="462"/>
      <c r="I14" s="462"/>
      <c r="J14" s="462"/>
    </row>
    <row r="15" spans="1:10" ht="15">
      <c r="A15" s="474" t="s">
        <v>357</v>
      </c>
      <c r="B15" s="462">
        <v>2717650620</v>
      </c>
      <c r="C15" s="462" t="s">
        <v>837</v>
      </c>
      <c r="D15" s="462">
        <v>3529</v>
      </c>
      <c r="E15" s="462" t="s">
        <v>487</v>
      </c>
      <c r="F15" s="462"/>
      <c r="G15" s="462"/>
      <c r="H15" s="462"/>
      <c r="I15" s="462"/>
      <c r="J15" s="462"/>
    </row>
    <row r="16" spans="1:10" ht="15">
      <c r="A16" s="474" t="s">
        <v>265</v>
      </c>
      <c r="B16" s="462">
        <v>2970888893</v>
      </c>
      <c r="C16" s="462" t="s">
        <v>837</v>
      </c>
      <c r="D16" s="462">
        <v>941.40000000000009</v>
      </c>
      <c r="E16" s="462" t="s">
        <v>266</v>
      </c>
      <c r="F16" s="462"/>
      <c r="G16" s="462"/>
      <c r="H16" s="462"/>
      <c r="I16" s="462"/>
      <c r="J16" s="462"/>
    </row>
    <row r="17" spans="1:5" ht="15">
      <c r="A17" s="474" t="s">
        <v>267</v>
      </c>
      <c r="B17" s="462">
        <v>2659973974</v>
      </c>
      <c r="C17" s="462" t="s">
        <v>837</v>
      </c>
      <c r="D17" s="462">
        <v>4657</v>
      </c>
      <c r="E17" s="462" t="s">
        <v>268</v>
      </c>
    </row>
    <row r="18" spans="1:5" ht="15">
      <c r="A18" s="474" t="s">
        <v>366</v>
      </c>
      <c r="B18" s="462">
        <v>2948910731</v>
      </c>
      <c r="C18" s="462" t="s">
        <v>837</v>
      </c>
      <c r="D18" s="462">
        <v>2514.8000000000002</v>
      </c>
      <c r="E18" s="462" t="s">
        <v>367</v>
      </c>
    </row>
    <row r="19" spans="1:5" ht="15">
      <c r="A19" s="474" t="s">
        <v>368</v>
      </c>
      <c r="B19" s="462">
        <v>2695890233</v>
      </c>
      <c r="C19" s="462" t="s">
        <v>837</v>
      </c>
      <c r="D19" s="462">
        <v>3262</v>
      </c>
      <c r="E19" s="462" t="s">
        <v>369</v>
      </c>
    </row>
    <row r="20" spans="1:5" ht="15">
      <c r="A20" s="474" t="s">
        <v>370</v>
      </c>
      <c r="B20" s="462">
        <v>2919443924</v>
      </c>
      <c r="C20" s="462" t="s">
        <v>837</v>
      </c>
      <c r="D20" s="462">
        <v>1790.8000000000002</v>
      </c>
      <c r="E20" s="462" t="s">
        <v>371</v>
      </c>
    </row>
    <row r="21" spans="1:5" ht="15">
      <c r="A21" s="474" t="s">
        <v>281</v>
      </c>
      <c r="B21" s="462">
        <v>2758594368</v>
      </c>
      <c r="C21" s="462" t="s">
        <v>837</v>
      </c>
      <c r="D21" s="462">
        <v>8623.4</v>
      </c>
      <c r="E21" s="462" t="s">
        <v>282</v>
      </c>
    </row>
    <row r="22" spans="1:5" ht="15">
      <c r="A22" s="474" t="s">
        <v>283</v>
      </c>
      <c r="B22" s="462">
        <v>2650346748</v>
      </c>
      <c r="C22" s="462" t="s">
        <v>837</v>
      </c>
      <c r="D22" s="462">
        <v>15956.400000000001</v>
      </c>
      <c r="E22" s="462" t="s">
        <v>284</v>
      </c>
    </row>
    <row r="23" spans="1:5" ht="15">
      <c r="A23" s="474" t="s">
        <v>380</v>
      </c>
      <c r="B23" s="462">
        <v>2695890268</v>
      </c>
      <c r="C23" s="462" t="s">
        <v>837</v>
      </c>
      <c r="D23" s="462">
        <v>2034.4</v>
      </c>
      <c r="E23" s="462" t="s">
        <v>381</v>
      </c>
    </row>
    <row r="24" spans="1:5" ht="15">
      <c r="A24" s="474" t="s">
        <v>388</v>
      </c>
      <c r="B24" s="462">
        <v>2754185048</v>
      </c>
      <c r="C24" s="462" t="s">
        <v>837</v>
      </c>
      <c r="D24" s="462">
        <v>2047.4</v>
      </c>
      <c r="E24" s="462" t="s">
        <v>389</v>
      </c>
    </row>
    <row r="25" spans="1:5" ht="15">
      <c r="A25" s="474" t="s">
        <v>309</v>
      </c>
      <c r="B25" s="462">
        <v>2940159670</v>
      </c>
      <c r="C25" s="462" t="s">
        <v>837</v>
      </c>
      <c r="D25" s="462">
        <v>934.2</v>
      </c>
      <c r="E25" s="462" t="s">
        <v>310</v>
      </c>
    </row>
    <row r="26" spans="1:5" ht="15">
      <c r="A26" s="474" t="s">
        <v>396</v>
      </c>
      <c r="B26" s="462">
        <v>2765753341</v>
      </c>
      <c r="C26" s="462" t="s">
        <v>837</v>
      </c>
      <c r="D26" s="462">
        <v>2400.4</v>
      </c>
      <c r="E26" s="462" t="s">
        <v>397</v>
      </c>
    </row>
    <row r="27" spans="1:5" ht="15">
      <c r="A27" s="474" t="s">
        <v>402</v>
      </c>
      <c r="B27" s="462">
        <v>2695890284</v>
      </c>
      <c r="C27" s="462" t="s">
        <v>837</v>
      </c>
      <c r="D27" s="462">
        <v>2453</v>
      </c>
      <c r="E27" s="462" t="s">
        <v>513</v>
      </c>
    </row>
    <row r="28" spans="1:5" ht="15">
      <c r="A28" s="474" t="s">
        <v>408</v>
      </c>
      <c r="B28" s="462">
        <v>2951732641</v>
      </c>
      <c r="C28" s="462" t="s">
        <v>837</v>
      </c>
      <c r="D28" s="462">
        <v>3897.4</v>
      </c>
      <c r="E28" s="462" t="s">
        <v>409</v>
      </c>
    </row>
    <row r="29" spans="1:5" ht="15">
      <c r="A29" s="474" t="s">
        <v>398</v>
      </c>
      <c r="B29" s="462">
        <v>2996093906</v>
      </c>
      <c r="C29" s="462" t="s">
        <v>837</v>
      </c>
      <c r="D29" s="462">
        <v>2494.4</v>
      </c>
      <c r="E29" s="462" t="s">
        <v>399</v>
      </c>
    </row>
    <row r="30" spans="1:5" ht="15">
      <c r="A30" s="474" t="s">
        <v>394</v>
      </c>
      <c r="B30" s="462">
        <v>2837433751</v>
      </c>
      <c r="C30" s="462" t="s">
        <v>837</v>
      </c>
      <c r="D30" s="462">
        <v>1414.4</v>
      </c>
      <c r="E30" s="462" t="s">
        <v>395</v>
      </c>
    </row>
    <row r="31" spans="1:5" ht="15">
      <c r="A31" s="474" t="s">
        <v>341</v>
      </c>
      <c r="B31" s="462">
        <v>2838464278</v>
      </c>
      <c r="C31" s="462" t="s">
        <v>837</v>
      </c>
      <c r="D31" s="462">
        <v>2205</v>
      </c>
      <c r="E31" s="462" t="s">
        <v>342</v>
      </c>
    </row>
    <row r="32" spans="1:5" ht="15">
      <c r="A32" s="474" t="s">
        <v>216</v>
      </c>
      <c r="B32" s="462">
        <v>2848478236</v>
      </c>
      <c r="C32" s="462" t="s">
        <v>837</v>
      </c>
      <c r="D32" s="462">
        <v>3350.6000000000004</v>
      </c>
      <c r="E32" s="462" t="s">
        <v>217</v>
      </c>
    </row>
    <row r="33" spans="1:5" ht="15">
      <c r="A33" s="474" t="s">
        <v>84</v>
      </c>
      <c r="B33" s="462">
        <v>2854221494</v>
      </c>
      <c r="C33" s="462" t="s">
        <v>837</v>
      </c>
      <c r="D33" s="462">
        <v>320.40000000000003</v>
      </c>
      <c r="E33" s="462" t="s">
        <v>228</v>
      </c>
    </row>
    <row r="34" spans="1:5" ht="15">
      <c r="A34" s="474" t="s">
        <v>382</v>
      </c>
      <c r="B34" s="462">
        <v>2880995371</v>
      </c>
      <c r="C34" s="462" t="s">
        <v>837</v>
      </c>
      <c r="D34" s="462">
        <v>4028.8</v>
      </c>
      <c r="E34" s="462" t="s">
        <v>383</v>
      </c>
    </row>
    <row r="35" spans="1:5" ht="15">
      <c r="A35" s="474" t="s">
        <v>364</v>
      </c>
      <c r="B35" s="462">
        <v>2878931011</v>
      </c>
      <c r="C35" s="462" t="s">
        <v>837</v>
      </c>
      <c r="D35" s="462">
        <v>1318.6000000000001</v>
      </c>
      <c r="E35" s="462" t="s">
        <v>365</v>
      </c>
    </row>
    <row r="36" spans="1:5" ht="15">
      <c r="A36" s="474" t="s">
        <v>485</v>
      </c>
      <c r="B36" s="462">
        <v>2871132644</v>
      </c>
      <c r="C36" s="462" t="s">
        <v>837</v>
      </c>
      <c r="D36" s="462">
        <v>662.2</v>
      </c>
      <c r="E36" s="462" t="s">
        <v>486</v>
      </c>
    </row>
    <row r="37" spans="1:5" ht="15">
      <c r="A37" s="474" t="s">
        <v>214</v>
      </c>
      <c r="B37" s="462">
        <v>2889514104</v>
      </c>
      <c r="C37" s="462" t="s">
        <v>837</v>
      </c>
      <c r="D37" s="462">
        <v>2107.4</v>
      </c>
      <c r="E37" s="462" t="s">
        <v>215</v>
      </c>
    </row>
    <row r="38" spans="1:5" ht="15">
      <c r="A38" s="474" t="s">
        <v>307</v>
      </c>
      <c r="B38" s="462">
        <v>2889511164</v>
      </c>
      <c r="C38" s="462" t="s">
        <v>837</v>
      </c>
      <c r="D38" s="462">
        <v>2321.4</v>
      </c>
      <c r="E38" s="462" t="s">
        <v>308</v>
      </c>
    </row>
    <row r="39" spans="1:5" ht="15">
      <c r="A39" s="474" t="s">
        <v>224</v>
      </c>
      <c r="B39" s="462">
        <v>2896455182</v>
      </c>
      <c r="C39" s="462" t="s">
        <v>837</v>
      </c>
      <c r="D39" s="462">
        <v>2182</v>
      </c>
      <c r="E39" s="462" t="s">
        <v>225</v>
      </c>
    </row>
    <row r="40" spans="1:5" ht="15">
      <c r="A40" s="474" t="s">
        <v>384</v>
      </c>
      <c r="B40" s="462">
        <v>2898414041</v>
      </c>
      <c r="C40" s="462" t="s">
        <v>837</v>
      </c>
      <c r="D40" s="462">
        <v>4142</v>
      </c>
      <c r="E40" s="462" t="s">
        <v>385</v>
      </c>
    </row>
    <row r="41" spans="1:5" ht="15">
      <c r="A41" s="474" t="s">
        <v>378</v>
      </c>
      <c r="B41" s="462">
        <v>1438110301</v>
      </c>
      <c r="C41" s="462" t="s">
        <v>837</v>
      </c>
      <c r="D41" s="462">
        <v>1945</v>
      </c>
      <c r="E41" s="462" t="s">
        <v>379</v>
      </c>
    </row>
    <row r="42" spans="1:5" ht="15">
      <c r="A42" s="474" t="s">
        <v>65</v>
      </c>
      <c r="B42" s="462">
        <v>1444665376</v>
      </c>
      <c r="C42" s="462" t="s">
        <v>837</v>
      </c>
      <c r="D42" s="462">
        <v>4987.6000000000004</v>
      </c>
      <c r="E42" s="462" t="s">
        <v>322</v>
      </c>
    </row>
    <row r="43" spans="1:5" ht="15">
      <c r="A43" s="474" t="s">
        <v>299</v>
      </c>
      <c r="B43" s="462">
        <v>2952708604</v>
      </c>
      <c r="C43" s="462" t="s">
        <v>837</v>
      </c>
      <c r="D43" s="462">
        <v>1477.2</v>
      </c>
      <c r="E43" s="462" t="s">
        <v>300</v>
      </c>
    </row>
    <row r="44" spans="1:5" ht="15">
      <c r="A44" s="474" t="s">
        <v>271</v>
      </c>
      <c r="B44" s="462">
        <v>2714474562</v>
      </c>
      <c r="C44" s="462" t="s">
        <v>837</v>
      </c>
      <c r="D44" s="462">
        <v>920.40000000000009</v>
      </c>
      <c r="E44" s="462" t="s">
        <v>272</v>
      </c>
    </row>
    <row r="45" spans="1:5" ht="15">
      <c r="A45" s="474" t="s">
        <v>239</v>
      </c>
      <c r="B45" s="462">
        <v>1415043352</v>
      </c>
      <c r="C45" s="462" t="s">
        <v>837</v>
      </c>
      <c r="D45" s="462">
        <v>863.80000000000007</v>
      </c>
      <c r="E45" s="462" t="s">
        <v>240</v>
      </c>
    </row>
    <row r="46" spans="1:5" ht="15">
      <c r="A46" s="474" t="s">
        <v>263</v>
      </c>
      <c r="B46" s="462">
        <v>2987413327</v>
      </c>
      <c r="C46" s="462" t="s">
        <v>837</v>
      </c>
      <c r="D46" s="462">
        <v>3183.8</v>
      </c>
      <c r="E46" s="462" t="s">
        <v>264</v>
      </c>
    </row>
    <row r="47" spans="1:5" ht="15">
      <c r="A47" s="474" t="s">
        <v>311</v>
      </c>
      <c r="B47" s="462">
        <v>2965106850</v>
      </c>
      <c r="C47" s="462" t="s">
        <v>837</v>
      </c>
      <c r="D47" s="462">
        <v>1307.2</v>
      </c>
      <c r="E47" s="462" t="s">
        <v>312</v>
      </c>
    </row>
    <row r="48" spans="1:5" ht="15">
      <c r="A48" s="474" t="s">
        <v>347</v>
      </c>
      <c r="B48" s="462">
        <v>2616790135</v>
      </c>
      <c r="C48" s="462" t="s">
        <v>837</v>
      </c>
      <c r="D48" s="462">
        <v>786.80000000000007</v>
      </c>
      <c r="E48" s="462" t="s">
        <v>348</v>
      </c>
    </row>
    <row r="49" spans="1:5" ht="15">
      <c r="A49" s="474" t="s">
        <v>376</v>
      </c>
      <c r="B49" s="462">
        <v>2616789951</v>
      </c>
      <c r="C49" s="462" t="s">
        <v>837</v>
      </c>
      <c r="D49" s="462">
        <v>1085.8</v>
      </c>
      <c r="E49" s="462" t="s">
        <v>377</v>
      </c>
    </row>
    <row r="50" spans="1:5" ht="15">
      <c r="A50" s="474" t="s">
        <v>320</v>
      </c>
      <c r="B50" s="462">
        <v>2950612421</v>
      </c>
      <c r="C50" s="462" t="s">
        <v>837</v>
      </c>
      <c r="D50" s="462">
        <v>6165</v>
      </c>
      <c r="E50" s="462" t="s">
        <v>321</v>
      </c>
    </row>
    <row r="51" spans="1:5" ht="15">
      <c r="A51" s="474" t="s">
        <v>293</v>
      </c>
      <c r="B51" s="462">
        <v>2859704213</v>
      </c>
      <c r="C51" s="462" t="s">
        <v>837</v>
      </c>
      <c r="D51" s="462">
        <v>941.40000000000009</v>
      </c>
      <c r="E51" s="462" t="s">
        <v>294</v>
      </c>
    </row>
    <row r="52" spans="1:5" ht="15">
      <c r="A52" s="474" t="s">
        <v>269</v>
      </c>
      <c r="B52" s="462">
        <v>2893708187</v>
      </c>
      <c r="C52" s="462" t="s">
        <v>837</v>
      </c>
      <c r="D52" s="462">
        <v>1351.6000000000001</v>
      </c>
      <c r="E52" s="462" t="s">
        <v>270</v>
      </c>
    </row>
    <row r="53" spans="1:5" ht="15">
      <c r="A53" s="474" t="s">
        <v>360</v>
      </c>
      <c r="B53" s="462">
        <v>2947375638</v>
      </c>
      <c r="C53" s="462" t="s">
        <v>837</v>
      </c>
      <c r="D53" s="462">
        <v>2744.8</v>
      </c>
      <c r="E53" s="462" t="s">
        <v>361</v>
      </c>
    </row>
    <row r="54" spans="1:5" ht="15">
      <c r="A54" s="474" t="s">
        <v>303</v>
      </c>
      <c r="B54" s="462">
        <v>2947520190</v>
      </c>
      <c r="C54" s="462" t="s">
        <v>837</v>
      </c>
      <c r="D54" s="462">
        <v>1375.4</v>
      </c>
      <c r="E54" s="462" t="s">
        <v>304</v>
      </c>
    </row>
    <row r="55" spans="1:5" ht="15">
      <c r="A55" s="474" t="s">
        <v>233</v>
      </c>
      <c r="B55" s="462">
        <v>2935582334</v>
      </c>
      <c r="C55" s="462" t="s">
        <v>837</v>
      </c>
      <c r="D55" s="462">
        <v>793.6</v>
      </c>
      <c r="E55" s="462" t="s">
        <v>234</v>
      </c>
    </row>
    <row r="56" spans="1:5" ht="15">
      <c r="A56" s="474" t="s">
        <v>353</v>
      </c>
      <c r="B56" s="462">
        <v>2923627098</v>
      </c>
      <c r="C56" s="462" t="s">
        <v>837</v>
      </c>
      <c r="D56" s="462">
        <v>1178.4000000000001</v>
      </c>
      <c r="E56" s="462" t="s">
        <v>354</v>
      </c>
    </row>
    <row r="57" spans="1:5" ht="15">
      <c r="A57" s="474" t="s">
        <v>313</v>
      </c>
      <c r="B57" s="462">
        <v>2932879395</v>
      </c>
      <c r="C57" s="462" t="s">
        <v>837</v>
      </c>
      <c r="D57" s="462">
        <v>963</v>
      </c>
      <c r="E57" s="462" t="s">
        <v>314</v>
      </c>
    </row>
    <row r="58" spans="1:5" ht="15">
      <c r="A58" s="474" t="s">
        <v>287</v>
      </c>
      <c r="B58" s="462">
        <v>2918873607</v>
      </c>
      <c r="C58" s="462" t="s">
        <v>837</v>
      </c>
      <c r="D58" s="462">
        <v>490.8</v>
      </c>
      <c r="E58" s="462" t="s">
        <v>288</v>
      </c>
    </row>
    <row r="59" spans="1:5" ht="15">
      <c r="A59" s="474" t="s">
        <v>406</v>
      </c>
      <c r="B59" s="462">
        <v>2836087213</v>
      </c>
      <c r="C59" s="462" t="s">
        <v>837</v>
      </c>
      <c r="D59" s="462">
        <v>1934.2</v>
      </c>
      <c r="E59" s="462" t="s">
        <v>407</v>
      </c>
    </row>
    <row r="60" spans="1:5" ht="15">
      <c r="A60" s="474" t="s">
        <v>220</v>
      </c>
      <c r="B60" s="462">
        <v>2915275539</v>
      </c>
      <c r="C60" s="462" t="s">
        <v>837</v>
      </c>
      <c r="D60" s="462">
        <v>2899</v>
      </c>
      <c r="E60" s="462" t="s">
        <v>221</v>
      </c>
    </row>
    <row r="61" spans="1:5" ht="15">
      <c r="A61" s="474" t="s">
        <v>285</v>
      </c>
      <c r="B61" s="462">
        <v>2967093632</v>
      </c>
      <c r="C61" s="462" t="s">
        <v>837</v>
      </c>
      <c r="D61" s="462">
        <v>7323.8</v>
      </c>
      <c r="E61" s="462" t="s">
        <v>286</v>
      </c>
    </row>
    <row r="62" spans="1:5" ht="15">
      <c r="A62" s="474" t="s">
        <v>301</v>
      </c>
      <c r="B62" s="462">
        <v>2995318777</v>
      </c>
      <c r="C62" s="462" t="s">
        <v>837</v>
      </c>
      <c r="D62" s="462">
        <v>391.40000000000003</v>
      </c>
      <c r="E62" s="462" t="s">
        <v>302</v>
      </c>
    </row>
    <row r="63" spans="1:5" ht="15">
      <c r="A63" s="474" t="s">
        <v>222</v>
      </c>
      <c r="B63" s="462">
        <v>2959161945</v>
      </c>
      <c r="C63" s="462" t="s">
        <v>837</v>
      </c>
      <c r="D63" s="462">
        <v>1452.8000000000002</v>
      </c>
      <c r="E63" s="462" t="s">
        <v>223</v>
      </c>
    </row>
    <row r="64" spans="1:5" ht="15">
      <c r="A64" s="474" t="s">
        <v>255</v>
      </c>
      <c r="B64" s="462">
        <v>2861674129</v>
      </c>
      <c r="C64" s="462" t="s">
        <v>837</v>
      </c>
      <c r="D64" s="462">
        <v>2472.2000000000003</v>
      </c>
      <c r="E64" s="462" t="s">
        <v>256</v>
      </c>
    </row>
    <row r="65" spans="1:5" ht="15">
      <c r="A65" s="474" t="s">
        <v>279</v>
      </c>
      <c r="B65" s="462">
        <v>2959119167</v>
      </c>
      <c r="C65" s="462" t="s">
        <v>837</v>
      </c>
      <c r="D65" s="462">
        <v>1375.6000000000001</v>
      </c>
      <c r="E65" s="462" t="s">
        <v>280</v>
      </c>
    </row>
    <row r="66" spans="1:5" ht="15">
      <c r="A66" s="474" t="s">
        <v>386</v>
      </c>
      <c r="B66" s="462">
        <v>1133093700</v>
      </c>
      <c r="C66" s="462" t="s">
        <v>837</v>
      </c>
      <c r="D66" s="462">
        <v>2457.6000000000004</v>
      </c>
      <c r="E66" s="462" t="s">
        <v>387</v>
      </c>
    </row>
    <row r="67" spans="1:5" ht="15">
      <c r="A67" s="474" t="s">
        <v>235</v>
      </c>
      <c r="B67" s="462">
        <v>1166421253</v>
      </c>
      <c r="C67" s="462" t="s">
        <v>837</v>
      </c>
      <c r="D67" s="462">
        <v>652.40000000000009</v>
      </c>
      <c r="E67" s="462" t="s">
        <v>236</v>
      </c>
    </row>
    <row r="68" spans="1:5" ht="15">
      <c r="A68" s="474" t="s">
        <v>315</v>
      </c>
      <c r="B68" s="462">
        <v>1144007808</v>
      </c>
      <c r="C68" s="462" t="s">
        <v>837</v>
      </c>
      <c r="D68" s="462">
        <v>929.2</v>
      </c>
      <c r="E68" s="462" t="s">
        <v>316</v>
      </c>
    </row>
    <row r="69" spans="1:5" ht="15">
      <c r="A69" s="474" t="s">
        <v>241</v>
      </c>
      <c r="B69" s="462">
        <v>2919685839</v>
      </c>
      <c r="C69" s="462" t="s">
        <v>837</v>
      </c>
      <c r="D69" s="462">
        <v>1375.8000000000002</v>
      </c>
      <c r="E69" s="462" t="s">
        <v>242</v>
      </c>
    </row>
    <row r="70" spans="1:5" ht="15">
      <c r="A70" s="474" t="s">
        <v>374</v>
      </c>
      <c r="B70" s="462">
        <v>2631133012</v>
      </c>
      <c r="C70" s="462" t="s">
        <v>837</v>
      </c>
      <c r="D70" s="462">
        <v>1513.4</v>
      </c>
      <c r="E70" s="462" t="s">
        <v>375</v>
      </c>
    </row>
    <row r="71" spans="1:5" ht="15">
      <c r="A71" s="474" t="s">
        <v>372</v>
      </c>
      <c r="B71" s="462">
        <v>1293502899</v>
      </c>
      <c r="C71" s="462" t="s">
        <v>837</v>
      </c>
      <c r="D71" s="462">
        <v>1950</v>
      </c>
      <c r="E71" s="462" t="s">
        <v>373</v>
      </c>
    </row>
    <row r="72" spans="1:5" ht="15">
      <c r="A72" s="474" t="s">
        <v>261</v>
      </c>
      <c r="B72" s="462">
        <v>1116618499</v>
      </c>
      <c r="C72" s="462" t="s">
        <v>837</v>
      </c>
      <c r="D72" s="462">
        <v>1705.2</v>
      </c>
      <c r="E72" s="462" t="s">
        <v>262</v>
      </c>
    </row>
    <row r="73" spans="1:5" ht="15">
      <c r="A73" s="474" t="s">
        <v>295</v>
      </c>
      <c r="B73" s="462">
        <v>2928860106</v>
      </c>
      <c r="C73" s="462" t="s">
        <v>837</v>
      </c>
      <c r="D73" s="462">
        <v>4164.6000000000004</v>
      </c>
      <c r="E73" s="462" t="s">
        <v>296</v>
      </c>
    </row>
    <row r="74" spans="1:5" ht="15">
      <c r="A74" s="474" t="s">
        <v>323</v>
      </c>
      <c r="B74" s="462">
        <v>1179675078</v>
      </c>
      <c r="C74" s="462" t="s">
        <v>837</v>
      </c>
      <c r="D74" s="462">
        <v>2025.2</v>
      </c>
      <c r="E74" s="462" t="s">
        <v>324</v>
      </c>
    </row>
    <row r="75" spans="1:5" ht="15">
      <c r="A75" s="474" t="s">
        <v>245</v>
      </c>
      <c r="B75" s="462">
        <v>2747910657</v>
      </c>
      <c r="C75" s="462" t="s">
        <v>837</v>
      </c>
      <c r="D75" s="462">
        <v>2417.8000000000002</v>
      </c>
      <c r="E75" s="462" t="s">
        <v>246</v>
      </c>
    </row>
    <row r="76" spans="1:5" ht="15">
      <c r="A76" s="474" t="s">
        <v>259</v>
      </c>
      <c r="B76" s="462">
        <v>1175437504</v>
      </c>
      <c r="C76" s="462" t="s">
        <v>837</v>
      </c>
      <c r="D76" s="462">
        <v>941.40000000000009</v>
      </c>
      <c r="E76" s="462" t="s">
        <v>260</v>
      </c>
    </row>
    <row r="77" spans="1:5" ht="15">
      <c r="A77" s="474" t="s">
        <v>257</v>
      </c>
      <c r="B77" s="462">
        <v>1171646753</v>
      </c>
      <c r="C77" s="462" t="s">
        <v>837</v>
      </c>
      <c r="D77" s="462">
        <v>941.40000000000009</v>
      </c>
      <c r="E77" s="462" t="s">
        <v>258</v>
      </c>
    </row>
    <row r="78" spans="1:5" ht="15">
      <c r="A78" s="474" t="s">
        <v>317</v>
      </c>
      <c r="B78" s="462">
        <v>2671903578</v>
      </c>
      <c r="C78" s="462" t="s">
        <v>837</v>
      </c>
      <c r="D78" s="462">
        <v>2254.6</v>
      </c>
      <c r="E78" s="462" t="s">
        <v>318</v>
      </c>
    </row>
    <row r="79" spans="1:5" ht="15">
      <c r="A79" s="474" t="s">
        <v>275</v>
      </c>
      <c r="B79" s="462">
        <v>2960710474</v>
      </c>
      <c r="C79" s="462" t="s">
        <v>837</v>
      </c>
      <c r="D79" s="462">
        <v>974.6</v>
      </c>
      <c r="E79" s="462" t="s">
        <v>276</v>
      </c>
    </row>
    <row r="80" spans="1:5" ht="15">
      <c r="A80" s="474" t="s">
        <v>291</v>
      </c>
      <c r="B80" s="462">
        <v>2836126510</v>
      </c>
      <c r="C80" s="462" t="s">
        <v>837</v>
      </c>
      <c r="D80" s="462">
        <v>1375.4</v>
      </c>
      <c r="E80" s="462" t="s">
        <v>292</v>
      </c>
    </row>
    <row r="81" spans="1:5" ht="15">
      <c r="A81" s="474" t="s">
        <v>325</v>
      </c>
      <c r="B81" s="462">
        <v>2983558908</v>
      </c>
      <c r="C81" s="462" t="s">
        <v>837</v>
      </c>
      <c r="D81" s="462">
        <v>1382.4</v>
      </c>
      <c r="E81" s="462" t="s">
        <v>326</v>
      </c>
    </row>
    <row r="82" spans="1:5" ht="15">
      <c r="A82" s="474" t="s">
        <v>358</v>
      </c>
      <c r="B82" s="462">
        <v>1258728658</v>
      </c>
      <c r="C82" s="462" t="s">
        <v>837</v>
      </c>
      <c r="D82" s="462">
        <v>828.6</v>
      </c>
      <c r="E82" s="462" t="s">
        <v>359</v>
      </c>
    </row>
    <row r="83" spans="1:5" ht="15">
      <c r="A83" s="474" t="s">
        <v>404</v>
      </c>
      <c r="B83" s="462">
        <v>1258728771</v>
      </c>
      <c r="C83" s="462" t="s">
        <v>837</v>
      </c>
      <c r="D83" s="462">
        <v>778.40000000000009</v>
      </c>
      <c r="E83" s="462" t="s">
        <v>405</v>
      </c>
    </row>
    <row r="84" spans="1:5" ht="15">
      <c r="A84" s="474" t="s">
        <v>253</v>
      </c>
      <c r="B84" s="462">
        <v>1143946878</v>
      </c>
      <c r="C84" s="462" t="s">
        <v>837</v>
      </c>
      <c r="D84" s="462">
        <v>2317.2000000000003</v>
      </c>
      <c r="E84" s="462" t="s">
        <v>254</v>
      </c>
    </row>
    <row r="85" spans="1:5" ht="15">
      <c r="A85" s="474" t="s">
        <v>251</v>
      </c>
      <c r="B85" s="462">
        <v>2851254995</v>
      </c>
      <c r="C85" s="462" t="s">
        <v>837</v>
      </c>
      <c r="D85" s="462">
        <v>1328.2</v>
      </c>
      <c r="E85" s="462" t="s">
        <v>252</v>
      </c>
    </row>
    <row r="86" spans="1:5" ht="15">
      <c r="A86" s="474" t="s">
        <v>249</v>
      </c>
      <c r="B86" s="462">
        <v>2723461904</v>
      </c>
      <c r="C86" s="462" t="s">
        <v>837</v>
      </c>
      <c r="D86" s="462">
        <v>974.40000000000009</v>
      </c>
      <c r="E86" s="462" t="s">
        <v>250</v>
      </c>
    </row>
    <row r="87" spans="1:5" ht="15">
      <c r="A87" s="474" t="s">
        <v>327</v>
      </c>
      <c r="B87" s="462">
        <v>2856562434</v>
      </c>
      <c r="C87" s="462" t="s">
        <v>837</v>
      </c>
      <c r="D87" s="462">
        <v>774.6</v>
      </c>
      <c r="E87" s="462" t="s">
        <v>519</v>
      </c>
    </row>
    <row r="88" spans="1:5" ht="15">
      <c r="A88" s="474" t="s">
        <v>392</v>
      </c>
      <c r="B88" s="462">
        <v>1133340031</v>
      </c>
      <c r="C88" s="462" t="s">
        <v>837</v>
      </c>
      <c r="D88" s="462">
        <v>1142.8</v>
      </c>
      <c r="E88" s="462" t="s">
        <v>393</v>
      </c>
    </row>
    <row r="89" spans="1:5" ht="15">
      <c r="A89" s="474" t="s">
        <v>247</v>
      </c>
      <c r="B89" s="462">
        <v>2928980233</v>
      </c>
      <c r="C89" s="462" t="s">
        <v>837</v>
      </c>
      <c r="D89" s="462">
        <v>4099.2</v>
      </c>
      <c r="E89" s="462" t="s">
        <v>248</v>
      </c>
    </row>
    <row r="90" spans="1:5" ht="15">
      <c r="A90" s="474" t="s">
        <v>305</v>
      </c>
      <c r="B90" s="462">
        <v>1128532117</v>
      </c>
      <c r="C90" s="462" t="s">
        <v>837</v>
      </c>
      <c r="D90" s="462">
        <v>1481.4</v>
      </c>
      <c r="E90" s="462" t="s">
        <v>306</v>
      </c>
    </row>
    <row r="91" spans="1:5" ht="15">
      <c r="A91" s="474" t="s">
        <v>289</v>
      </c>
      <c r="B91" s="462">
        <v>1128031436</v>
      </c>
      <c r="C91" s="462" t="s">
        <v>837</v>
      </c>
      <c r="D91" s="462">
        <v>941.40000000000009</v>
      </c>
      <c r="E91" s="462" t="s">
        <v>290</v>
      </c>
    </row>
    <row r="92" spans="1:5" ht="15">
      <c r="A92" s="474" t="s">
        <v>483</v>
      </c>
      <c r="B92" s="462">
        <v>2954141431</v>
      </c>
      <c r="C92" s="462" t="s">
        <v>837</v>
      </c>
      <c r="D92" s="462">
        <v>2835.6000000000004</v>
      </c>
      <c r="E92" s="462" t="s">
        <v>522</v>
      </c>
    </row>
    <row r="93" spans="1:5" ht="15">
      <c r="A93" s="474" t="s">
        <v>484</v>
      </c>
      <c r="B93" s="462">
        <v>1126929044</v>
      </c>
      <c r="C93" s="462" t="s">
        <v>837</v>
      </c>
      <c r="D93" s="462">
        <v>749.2</v>
      </c>
      <c r="E93" s="462" t="s">
        <v>488</v>
      </c>
    </row>
    <row r="94" spans="1:5" ht="15">
      <c r="A94" s="474" t="s">
        <v>489</v>
      </c>
      <c r="B94" s="462">
        <v>1121368761</v>
      </c>
      <c r="C94" s="462" t="s">
        <v>837</v>
      </c>
      <c r="D94" s="462">
        <v>842.6</v>
      </c>
      <c r="E94" s="462" t="s">
        <v>490</v>
      </c>
    </row>
    <row r="95" spans="1:5" ht="15">
      <c r="A95" s="474" t="s">
        <v>499</v>
      </c>
      <c r="B95" s="462">
        <v>1500026042</v>
      </c>
      <c r="C95" s="462" t="s">
        <v>837</v>
      </c>
      <c r="D95" s="462">
        <v>2352</v>
      </c>
      <c r="E95" s="462" t="s">
        <v>521</v>
      </c>
    </row>
    <row r="96" spans="1:5" ht="15">
      <c r="A96" s="474" t="s">
        <v>500</v>
      </c>
      <c r="B96" s="462">
        <v>2946209440</v>
      </c>
      <c r="C96" s="462" t="s">
        <v>837</v>
      </c>
      <c r="D96" s="462">
        <v>4601.6000000000004</v>
      </c>
      <c r="E96" s="462" t="s">
        <v>517</v>
      </c>
    </row>
    <row r="97" spans="1:6" ht="15">
      <c r="A97" s="474" t="s">
        <v>502</v>
      </c>
      <c r="B97" s="462">
        <v>1500716952</v>
      </c>
      <c r="C97" s="462" t="s">
        <v>837</v>
      </c>
      <c r="D97" s="462">
        <v>974.40000000000009</v>
      </c>
      <c r="E97" s="462" t="s">
        <v>516</v>
      </c>
    </row>
    <row r="98" spans="1:6" ht="15">
      <c r="A98" s="474" t="s">
        <v>503</v>
      </c>
      <c r="B98" s="462">
        <v>2778034427</v>
      </c>
      <c r="C98" s="462" t="s">
        <v>837</v>
      </c>
      <c r="D98" s="462">
        <v>774.6</v>
      </c>
      <c r="E98" s="462" t="s">
        <v>518</v>
      </c>
    </row>
    <row r="99" spans="1:6" ht="15">
      <c r="A99" s="474" t="s">
        <v>511</v>
      </c>
      <c r="B99" s="462">
        <v>1501548794</v>
      </c>
      <c r="C99" s="462" t="s">
        <v>837</v>
      </c>
      <c r="D99" s="462">
        <v>2392.8000000000002</v>
      </c>
      <c r="E99" s="462" t="s">
        <v>520</v>
      </c>
    </row>
    <row r="100" spans="1:6" ht="15">
      <c r="A100" s="474" t="s">
        <v>553</v>
      </c>
      <c r="B100" s="462">
        <v>1281261401</v>
      </c>
      <c r="C100" s="462" t="s">
        <v>837</v>
      </c>
      <c r="D100" s="462">
        <v>3701</v>
      </c>
      <c r="E100" s="462" t="s">
        <v>558</v>
      </c>
    </row>
    <row r="101" spans="1:6" ht="15">
      <c r="A101" s="474" t="s">
        <v>554</v>
      </c>
      <c r="B101" s="462">
        <v>1281261401</v>
      </c>
      <c r="C101" s="462" t="s">
        <v>837</v>
      </c>
      <c r="D101" s="462">
        <v>1415.6000000000001</v>
      </c>
      <c r="E101" s="462" t="s">
        <v>557</v>
      </c>
    </row>
    <row r="102" spans="1:6" ht="15">
      <c r="A102" s="465"/>
      <c r="B102" s="465" t="s">
        <v>838</v>
      </c>
      <c r="C102" s="465"/>
      <c r="D102" s="475">
        <v>220928</v>
      </c>
      <c r="E102" s="465" t="s">
        <v>839</v>
      </c>
    </row>
    <row r="105" spans="1:6" ht="15">
      <c r="A105" s="474" t="s">
        <v>273</v>
      </c>
      <c r="B105" s="462" t="s">
        <v>840</v>
      </c>
      <c r="C105" s="462" t="s">
        <v>841</v>
      </c>
      <c r="D105" s="462">
        <v>941.40000000000009</v>
      </c>
      <c r="E105" s="462" t="s">
        <v>274</v>
      </c>
    </row>
    <row r="106" spans="1:6" ht="15">
      <c r="A106" s="474" t="s">
        <v>494</v>
      </c>
      <c r="B106" s="510" t="s">
        <v>849</v>
      </c>
      <c r="C106" s="462" t="s">
        <v>844</v>
      </c>
      <c r="D106" s="462">
        <v>2166</v>
      </c>
      <c r="E106" s="509" t="s">
        <v>523</v>
      </c>
      <c r="F106" s="510" t="s">
        <v>849</v>
      </c>
    </row>
    <row r="107" spans="1:6" ht="15">
      <c r="A107" s="465"/>
      <c r="B107" s="465" t="s">
        <v>842</v>
      </c>
      <c r="C107" s="465"/>
      <c r="D107" s="475">
        <f>SUM(D105:D106)</f>
        <v>3107.4</v>
      </c>
      <c r="E107" s="465" t="s">
        <v>843</v>
      </c>
    </row>
    <row r="110" spans="1:6" ht="15">
      <c r="A110" s="474" t="s">
        <v>512</v>
      </c>
      <c r="B110" s="462"/>
      <c r="C110" s="462" t="s">
        <v>844</v>
      </c>
      <c r="D110" s="462">
        <v>1000.8000000000001</v>
      </c>
      <c r="E110" s="462" t="s">
        <v>524</v>
      </c>
    </row>
    <row r="111" spans="1:6" ht="15">
      <c r="A111" s="474" t="s">
        <v>526</v>
      </c>
      <c r="B111" s="462"/>
      <c r="C111" s="462" t="s">
        <v>844</v>
      </c>
      <c r="D111" s="462">
        <v>629</v>
      </c>
      <c r="E111" s="462" t="s">
        <v>527</v>
      </c>
    </row>
    <row r="112" spans="1:6" ht="15">
      <c r="A112" s="474" t="s">
        <v>528</v>
      </c>
      <c r="B112" s="462"/>
      <c r="C112" s="462" t="s">
        <v>844</v>
      </c>
      <c r="D112" s="462">
        <v>890</v>
      </c>
      <c r="E112" s="462" t="s">
        <v>529</v>
      </c>
    </row>
    <row r="113" spans="1:6" ht="15">
      <c r="A113" s="474" t="s">
        <v>536</v>
      </c>
      <c r="B113" s="462"/>
      <c r="C113" s="462" t="s">
        <v>844</v>
      </c>
      <c r="D113" s="462">
        <v>1347</v>
      </c>
      <c r="E113" s="509" t="s">
        <v>537</v>
      </c>
      <c r="F113" s="510" t="s">
        <v>850</v>
      </c>
    </row>
    <row r="114" spans="1:6" ht="15">
      <c r="A114" s="474" t="s">
        <v>538</v>
      </c>
      <c r="B114" s="462"/>
      <c r="C114" s="462" t="s">
        <v>844</v>
      </c>
      <c r="D114" s="462">
        <v>956</v>
      </c>
      <c r="E114" s="462" t="s">
        <v>539</v>
      </c>
    </row>
    <row r="115" spans="1:6" ht="15">
      <c r="A115" s="474" t="s">
        <v>540</v>
      </c>
      <c r="B115" s="462"/>
      <c r="C115" s="462" t="s">
        <v>844</v>
      </c>
      <c r="D115" s="462">
        <v>775.6</v>
      </c>
      <c r="E115" s="462" t="s">
        <v>541</v>
      </c>
    </row>
    <row r="116" spans="1:6" ht="15">
      <c r="A116" s="474" t="s">
        <v>552</v>
      </c>
      <c r="B116" s="462"/>
      <c r="C116" s="462" t="s">
        <v>844</v>
      </c>
      <c r="D116" s="462">
        <v>1252.6000000000001</v>
      </c>
      <c r="E116" s="509" t="s">
        <v>556</v>
      </c>
      <c r="F116" s="510" t="s">
        <v>851</v>
      </c>
    </row>
    <row r="117" spans="1:6" ht="15">
      <c r="A117" s="465"/>
      <c r="B117" s="465" t="s">
        <v>845</v>
      </c>
      <c r="C117" s="465"/>
      <c r="D117" s="475">
        <v>9017</v>
      </c>
      <c r="E117" s="465" t="s">
        <v>846</v>
      </c>
    </row>
    <row r="120" spans="1:6" ht="18.75">
      <c r="A120" s="476"/>
      <c r="B120" s="476" t="s">
        <v>838</v>
      </c>
      <c r="C120" s="476"/>
      <c r="D120" s="477">
        <v>220928</v>
      </c>
      <c r="E120" s="476" t="s">
        <v>839</v>
      </c>
    </row>
    <row r="121" spans="1:6" ht="18.75">
      <c r="A121" s="476"/>
      <c r="B121" s="476" t="s">
        <v>842</v>
      </c>
      <c r="C121" s="476"/>
      <c r="D121" s="477">
        <v>941.40000000000009</v>
      </c>
      <c r="E121" s="476" t="s">
        <v>843</v>
      </c>
    </row>
    <row r="122" spans="1:6" ht="18.75">
      <c r="A122" s="476"/>
      <c r="B122" s="476" t="s">
        <v>847</v>
      </c>
      <c r="C122" s="476"/>
      <c r="D122" s="477">
        <v>9017</v>
      </c>
      <c r="E122" s="476" t="s">
        <v>846</v>
      </c>
    </row>
    <row r="123" spans="1:6" ht="18.75">
      <c r="A123" s="476"/>
      <c r="B123" s="476"/>
      <c r="C123" s="476"/>
      <c r="D123" s="477">
        <v>230886.39999999999</v>
      </c>
      <c r="E123" s="476" t="s">
        <v>848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/>
  </sheetViews>
  <sheetFormatPr baseColWidth="10" defaultRowHeight="12.75"/>
  <cols>
    <col min="1" max="1" width="11.42578125" style="242"/>
    <col min="2" max="2" width="11.5703125" style="242" bestFit="1" customWidth="1"/>
    <col min="3" max="16384" width="11.42578125" style="242"/>
  </cols>
  <sheetData>
    <row r="1" spans="1:7" ht="15">
      <c r="A1" s="549" t="s">
        <v>856</v>
      </c>
      <c r="B1" s="549"/>
      <c r="C1" s="550"/>
      <c r="D1" s="551"/>
      <c r="E1" s="551"/>
      <c r="F1" s="552"/>
      <c r="G1" s="552"/>
    </row>
    <row r="2" spans="1:7" ht="15">
      <c r="A2" s="549" t="s">
        <v>867</v>
      </c>
      <c r="B2" s="549"/>
      <c r="C2" s="550"/>
      <c r="D2" s="551"/>
      <c r="E2" s="551"/>
      <c r="F2" s="552"/>
      <c r="G2" s="552"/>
    </row>
    <row r="3" spans="1:7" ht="15">
      <c r="A3" s="549" t="s">
        <v>857</v>
      </c>
      <c r="B3" s="553" t="s">
        <v>868</v>
      </c>
      <c r="C3" s="550"/>
      <c r="D3" s="551"/>
      <c r="E3" s="551"/>
      <c r="F3" s="552"/>
      <c r="G3" s="552"/>
    </row>
    <row r="4" spans="1:7" ht="15">
      <c r="A4" s="550"/>
      <c r="B4" s="550"/>
      <c r="C4" s="550"/>
      <c r="D4" s="551"/>
      <c r="E4" s="551"/>
      <c r="F4" s="552"/>
      <c r="G4" s="552"/>
    </row>
    <row r="5" spans="1:7" ht="15">
      <c r="A5" s="550" t="s">
        <v>135</v>
      </c>
      <c r="B5" s="550" t="s">
        <v>858</v>
      </c>
      <c r="C5" s="550"/>
      <c r="D5" s="551"/>
      <c r="E5" s="551"/>
      <c r="F5" s="552"/>
      <c r="G5" s="552"/>
    </row>
    <row r="6" spans="1:7" ht="15">
      <c r="A6" s="551" t="s">
        <v>859</v>
      </c>
      <c r="B6" s="554">
        <v>146069.09</v>
      </c>
      <c r="C6" s="551"/>
      <c r="D6" s="551"/>
      <c r="E6" s="551"/>
      <c r="F6" s="552"/>
      <c r="G6" s="552"/>
    </row>
    <row r="7" spans="1:7" ht="15">
      <c r="A7" s="551" t="s">
        <v>860</v>
      </c>
      <c r="B7" s="554">
        <v>14972.77</v>
      </c>
      <c r="C7" s="551"/>
      <c r="D7" s="551"/>
      <c r="E7" s="551"/>
      <c r="F7" s="552"/>
      <c r="G7" s="552"/>
    </row>
    <row r="8" spans="1:7" ht="15">
      <c r="A8" s="551" t="s">
        <v>861</v>
      </c>
      <c r="B8" s="554">
        <v>0</v>
      </c>
      <c r="C8" s="551"/>
      <c r="D8" s="551"/>
      <c r="E8" s="551"/>
      <c r="F8" s="552"/>
      <c r="G8" s="552"/>
    </row>
    <row r="9" spans="1:7" ht="15">
      <c r="A9" s="551" t="s">
        <v>862</v>
      </c>
      <c r="B9" s="554">
        <v>4846.9399999999996</v>
      </c>
      <c r="C9" s="551"/>
      <c r="D9" s="551"/>
      <c r="E9" s="551"/>
      <c r="F9" s="552"/>
      <c r="G9" s="552"/>
    </row>
    <row r="10" spans="1:7" ht="15">
      <c r="A10" s="551" t="s">
        <v>863</v>
      </c>
      <c r="B10" s="554">
        <v>0</v>
      </c>
      <c r="C10" s="551"/>
      <c r="D10" s="551"/>
      <c r="E10" s="551"/>
      <c r="F10" s="552"/>
      <c r="G10" s="552"/>
    </row>
    <row r="11" spans="1:7" ht="15">
      <c r="A11" s="551" t="s">
        <v>864</v>
      </c>
      <c r="B11" s="554">
        <v>47131.74</v>
      </c>
      <c r="C11" s="551"/>
      <c r="D11" s="551"/>
      <c r="E11" s="551"/>
      <c r="F11" s="552"/>
      <c r="G11" s="552"/>
    </row>
    <row r="12" spans="1:7" ht="15">
      <c r="A12" s="551" t="s">
        <v>865</v>
      </c>
      <c r="B12" s="555">
        <v>0</v>
      </c>
      <c r="C12" s="551"/>
      <c r="D12" s="551"/>
      <c r="E12" s="551"/>
      <c r="F12" s="552"/>
      <c r="G12" s="552"/>
    </row>
    <row r="13" spans="1:7" ht="15.75" thickBot="1">
      <c r="A13" s="551" t="s">
        <v>866</v>
      </c>
      <c r="B13" s="556">
        <v>116772.54</v>
      </c>
      <c r="C13" s="551"/>
      <c r="D13" s="551"/>
      <c r="E13" s="551"/>
      <c r="F13" s="552"/>
      <c r="G13" s="552"/>
    </row>
    <row r="14" spans="1:7" ht="15">
      <c r="A14" s="551"/>
      <c r="B14" s="557">
        <f>SUM(B6:B13)</f>
        <v>329793.07999999996</v>
      </c>
      <c r="C14" s="551"/>
      <c r="D14" s="557"/>
      <c r="E14" s="551"/>
      <c r="F14" s="552"/>
      <c r="G14" s="552"/>
    </row>
    <row r="15" spans="1:7" ht="15.75" thickBot="1">
      <c r="A15" s="551"/>
      <c r="B15" s="558">
        <f>B14*0.16</f>
        <v>52766.892799999994</v>
      </c>
      <c r="C15" s="551"/>
      <c r="D15" s="552"/>
      <c r="E15" s="551"/>
      <c r="F15" s="552"/>
      <c r="G15" s="552"/>
    </row>
    <row r="16" spans="1:7" ht="15.75" thickTop="1">
      <c r="A16" s="551"/>
      <c r="B16" s="559">
        <f>+B14+B15</f>
        <v>382559.97279999993</v>
      </c>
      <c r="C16" s="551"/>
      <c r="D16" s="559"/>
      <c r="E16" s="551"/>
      <c r="F16" s="552"/>
      <c r="G16" s="552"/>
    </row>
    <row r="17" spans="1:7" ht="15">
      <c r="A17" s="551"/>
      <c r="B17" s="554">
        <v>382559.97</v>
      </c>
      <c r="C17" s="551"/>
      <c r="D17" s="554"/>
      <c r="E17" s="551"/>
      <c r="F17" s="552"/>
      <c r="G17" s="552"/>
    </row>
    <row r="18" spans="1:7" ht="15">
      <c r="A18" s="551"/>
      <c r="B18" s="554">
        <f>+B16-B17</f>
        <v>2.7999999583698809E-3</v>
      </c>
      <c r="C18" s="551"/>
      <c r="D18" s="554"/>
      <c r="E18" s="551"/>
      <c r="F18" s="552"/>
      <c r="G18" s="552"/>
    </row>
    <row r="19" spans="1:7" ht="15">
      <c r="A19" s="551"/>
      <c r="B19" s="554"/>
      <c r="C19" s="551"/>
      <c r="D19" s="551"/>
      <c r="E19" s="551"/>
      <c r="F19" s="552"/>
      <c r="G19" s="552"/>
    </row>
    <row r="20" spans="1:7">
      <c r="A20" s="551"/>
      <c r="B20" s="551"/>
      <c r="C20" s="551"/>
      <c r="D20" s="551"/>
      <c r="E20" s="551"/>
      <c r="F20" s="552"/>
      <c r="G20" s="552"/>
    </row>
    <row r="21" spans="1:7">
      <c r="A21" s="551"/>
      <c r="B21" s="551"/>
      <c r="C21" s="551"/>
      <c r="D21" s="551"/>
      <c r="E21" s="551"/>
      <c r="F21" s="552"/>
      <c r="G21" s="552"/>
    </row>
    <row r="24" spans="1:7" ht="15">
      <c r="A24" s="549" t="s">
        <v>856</v>
      </c>
      <c r="B24" s="549"/>
      <c r="C24" s="550"/>
      <c r="D24" s="551"/>
      <c r="E24" s="551"/>
      <c r="F24" s="552"/>
      <c r="G24" s="552"/>
    </row>
    <row r="25" spans="1:7" ht="15">
      <c r="A25" s="549" t="s">
        <v>867</v>
      </c>
      <c r="B25" s="549"/>
      <c r="C25" s="550"/>
      <c r="D25" s="551"/>
      <c r="E25" s="551"/>
      <c r="F25" s="552"/>
      <c r="G25" s="552"/>
    </row>
    <row r="26" spans="1:7" ht="15">
      <c r="A26" s="549" t="s">
        <v>857</v>
      </c>
      <c r="B26" s="553" t="s">
        <v>868</v>
      </c>
      <c r="C26" s="550"/>
      <c r="D26" s="551"/>
      <c r="E26" s="551"/>
      <c r="F26" s="552"/>
      <c r="G26" s="552"/>
    </row>
    <row r="27" spans="1:7" ht="15">
      <c r="A27" s="550"/>
      <c r="B27" s="550"/>
      <c r="C27" s="550"/>
      <c r="D27" s="551"/>
      <c r="E27" s="551"/>
      <c r="F27" s="552"/>
      <c r="G27" s="552"/>
    </row>
    <row r="28" spans="1:7" ht="15">
      <c r="A28" s="550" t="s">
        <v>135</v>
      </c>
      <c r="B28" s="550" t="s">
        <v>858</v>
      </c>
      <c r="C28" s="550"/>
      <c r="D28" s="551"/>
      <c r="E28" s="551"/>
      <c r="F28" s="552"/>
      <c r="G28" s="552"/>
    </row>
    <row r="29" spans="1:7" ht="15">
      <c r="A29" s="551" t="s">
        <v>859</v>
      </c>
      <c r="B29" s="554">
        <v>1025.69</v>
      </c>
      <c r="C29" s="551"/>
      <c r="D29" s="551"/>
      <c r="E29" s="551"/>
      <c r="F29" s="552"/>
      <c r="G29" s="552"/>
    </row>
    <row r="30" spans="1:7" ht="15">
      <c r="A30" s="551" t="s">
        <v>860</v>
      </c>
      <c r="B30" s="554"/>
      <c r="C30" s="551"/>
      <c r="D30" s="551"/>
      <c r="E30" s="551"/>
      <c r="F30" s="552"/>
      <c r="G30" s="552"/>
    </row>
    <row r="31" spans="1:7" ht="15">
      <c r="A31" s="551" t="s">
        <v>861</v>
      </c>
      <c r="B31" s="554">
        <v>0</v>
      </c>
      <c r="C31" s="551"/>
      <c r="D31" s="551"/>
      <c r="E31" s="551"/>
      <c r="F31" s="552"/>
      <c r="G31" s="552"/>
    </row>
    <row r="32" spans="1:7" ht="15">
      <c r="A32" s="551" t="s">
        <v>862</v>
      </c>
      <c r="B32" s="554">
        <v>3363.66</v>
      </c>
      <c r="C32" s="551"/>
      <c r="D32" s="551"/>
      <c r="E32" s="551"/>
      <c r="F32" s="552"/>
      <c r="G32" s="552"/>
    </row>
    <row r="33" spans="1:7" ht="15">
      <c r="A33" s="551" t="s">
        <v>863</v>
      </c>
      <c r="B33" s="554">
        <v>0</v>
      </c>
      <c r="C33" s="551"/>
      <c r="D33" s="551"/>
      <c r="E33" s="551"/>
      <c r="F33" s="552"/>
      <c r="G33" s="552"/>
    </row>
    <row r="34" spans="1:7" ht="15">
      <c r="A34" s="551" t="s">
        <v>864</v>
      </c>
      <c r="B34" s="554">
        <v>1949</v>
      </c>
      <c r="C34" s="551"/>
      <c r="D34" s="551"/>
      <c r="E34" s="551"/>
      <c r="F34" s="552"/>
      <c r="G34" s="552"/>
    </row>
    <row r="35" spans="1:7" ht="15">
      <c r="A35" s="551" t="s">
        <v>865</v>
      </c>
      <c r="B35" s="555">
        <v>0</v>
      </c>
      <c r="C35" s="551"/>
      <c r="D35" s="551"/>
      <c r="E35" s="551"/>
      <c r="F35" s="552"/>
      <c r="G35" s="552"/>
    </row>
    <row r="36" spans="1:7" ht="15.75" thickBot="1">
      <c r="A36" s="551" t="s">
        <v>866</v>
      </c>
      <c r="B36" s="556">
        <v>0</v>
      </c>
      <c r="C36" s="551"/>
      <c r="D36" s="551"/>
      <c r="E36" s="551"/>
      <c r="F36" s="552"/>
      <c r="G36" s="552"/>
    </row>
    <row r="37" spans="1:7" ht="15">
      <c r="A37" s="551"/>
      <c r="B37" s="557">
        <f>SUM(B29:B36)</f>
        <v>6338.35</v>
      </c>
      <c r="C37" s="551"/>
      <c r="D37" s="557"/>
      <c r="E37" s="551"/>
      <c r="F37" s="552"/>
      <c r="G37" s="552"/>
    </row>
    <row r="38" spans="1:7" ht="15.75" thickBot="1">
      <c r="A38" s="551"/>
      <c r="B38" s="558">
        <f>B37*0.16</f>
        <v>1014.1360000000001</v>
      </c>
      <c r="C38" s="551"/>
      <c r="D38" s="552"/>
      <c r="E38" s="551"/>
      <c r="F38" s="552"/>
      <c r="G38" s="552"/>
    </row>
    <row r="39" spans="1:7" ht="15.75" thickTop="1">
      <c r="A39" s="551"/>
      <c r="B39" s="559">
        <f>+B37+B38</f>
        <v>7352.4860000000008</v>
      </c>
      <c r="C39" s="551"/>
      <c r="D39" s="559"/>
      <c r="E39" s="551"/>
      <c r="F39" s="552"/>
      <c r="G39" s="552"/>
    </row>
    <row r="40" spans="1:7" ht="15">
      <c r="A40" s="551"/>
      <c r="B40" s="554">
        <v>7352.49</v>
      </c>
      <c r="C40" s="551"/>
      <c r="D40" s="554"/>
      <c r="E40" s="551"/>
      <c r="F40" s="552"/>
      <c r="G40" s="552"/>
    </row>
    <row r="41" spans="1:7" ht="15">
      <c r="A41" s="551"/>
      <c r="B41" s="554">
        <f>+B39-B40</f>
        <v>-3.9999999989959178E-3</v>
      </c>
      <c r="C41" s="551"/>
      <c r="D41" s="554"/>
      <c r="E41" s="551"/>
      <c r="F41" s="552"/>
      <c r="G41" s="552"/>
    </row>
    <row r="42" spans="1:7" ht="15">
      <c r="A42" s="551"/>
      <c r="B42" s="554"/>
      <c r="C42" s="551"/>
      <c r="D42" s="551"/>
      <c r="E42" s="551"/>
      <c r="F42" s="552"/>
      <c r="G42" s="552"/>
    </row>
    <row r="43" spans="1:7">
      <c r="A43" s="551"/>
      <c r="B43" s="551"/>
      <c r="C43" s="551"/>
      <c r="D43" s="551"/>
      <c r="E43" s="551"/>
      <c r="F43" s="552"/>
      <c r="G43" s="552"/>
    </row>
    <row r="44" spans="1:7">
      <c r="A44" s="551"/>
      <c r="B44" s="551"/>
      <c r="C44" s="551"/>
      <c r="D44" s="551"/>
      <c r="E44" s="551"/>
      <c r="F44" s="552"/>
      <c r="G44" s="552"/>
    </row>
    <row r="45" spans="1:7">
      <c r="A45" s="551"/>
      <c r="B45" s="551"/>
      <c r="C45" s="551"/>
      <c r="D45" s="551"/>
      <c r="E45" s="551"/>
      <c r="F45" s="552"/>
      <c r="G45" s="5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FACTURA</vt:lpstr>
      <vt:lpstr>FISCAL</vt:lpstr>
      <vt:lpstr>SINDICATO</vt:lpstr>
      <vt:lpstr>FORMATO NOMINA</vt:lpstr>
      <vt:lpstr>Hoja1</vt:lpstr>
      <vt:lpstr>Hoja2</vt:lpstr>
      <vt:lpstr>Hoja3</vt:lpstr>
      <vt:lpstr>LAYOUT INGENIERIA</vt:lpstr>
      <vt:lpstr>POLIZA</vt:lpstr>
      <vt:lpstr>FISCAL!Área_de_impresión</vt:lpstr>
      <vt:lpstr>'LAYOUT INGENIERIA'!Área_de_impresión</vt:lpstr>
      <vt:lpstr>SINDICATO!Área_de_impresión</vt:lpstr>
      <vt:lpstr>FISCAL!Títulos_a_imprimir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2017-01-07T00:36:49Z</cp:lastPrinted>
  <dcterms:created xsi:type="dcterms:W3CDTF">2015-07-23T15:19:36Z</dcterms:created>
  <dcterms:modified xsi:type="dcterms:W3CDTF">2017-01-09T17:12:10Z</dcterms:modified>
</cp:coreProperties>
</file>