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3125" activeTab="3"/>
  </bookViews>
  <sheets>
    <sheet name="FACTURA" sheetId="2" r:id="rId1"/>
    <sheet name="FISCAL" sheetId="1" r:id="rId2"/>
    <sheet name="BANCO" sheetId="4" r:id="rId3"/>
    <sheet name="POLIZA" sheetId="5" r:id="rId4"/>
  </sheets>
  <definedNames>
    <definedName name="_xlnm._FilterDatabase" localSheetId="0" hidden="1">FACTURA!$A$13:$AV$76</definedName>
    <definedName name="_xlnm.Print_Area" localSheetId="1">FISCAL!$D$1:$U$91</definedName>
    <definedName name="_xlnm.Print_Titles" localSheetId="1">FISCAL!$1:$8</definedName>
  </definedNames>
  <calcPr calcId="124519"/>
</workbook>
</file>

<file path=xl/calcChain.xml><?xml version="1.0" encoding="utf-8"?>
<calcChain xmlns="http://schemas.openxmlformats.org/spreadsheetml/2006/main">
  <c r="B11" i="5"/>
  <c r="B16" s="1"/>
  <c r="B17" s="1"/>
  <c r="B18" s="1"/>
  <c r="B20" s="1"/>
  <c r="AU71" i="2" l="1"/>
  <c r="G85" l="1"/>
  <c r="G84"/>
  <c r="G83"/>
  <c r="G82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14"/>
  <c r="D85"/>
  <c r="D84"/>
  <c r="D83"/>
  <c r="D82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14"/>
  <c r="I85" i="1"/>
  <c r="I84"/>
  <c r="I83"/>
  <c r="I82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8"/>
  <c r="I69"/>
  <c r="I70"/>
  <c r="I71"/>
  <c r="I72"/>
  <c r="I73"/>
  <c r="I74"/>
  <c r="I14"/>
  <c r="O83"/>
  <c r="O84"/>
  <c r="O85"/>
  <c r="O82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14"/>
  <c r="N85"/>
  <c r="N84"/>
  <c r="N83"/>
  <c r="N82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14"/>
  <c r="R85"/>
  <c r="R84"/>
  <c r="R83"/>
  <c r="R82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14"/>
  <c r="Q85"/>
  <c r="Q84"/>
  <c r="Q83"/>
  <c r="Q82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14"/>
  <c r="P83"/>
  <c r="P84"/>
  <c r="P85"/>
  <c r="P82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14"/>
  <c r="G83"/>
  <c r="G84"/>
  <c r="G85"/>
  <c r="G82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14"/>
  <c r="J15" l="1"/>
  <c r="C15" i="2" s="1"/>
  <c r="F15" s="1"/>
  <c r="J83" i="1"/>
  <c r="C83" i="2" s="1"/>
  <c r="F83" s="1"/>
  <c r="H83" s="1"/>
  <c r="J85" i="1"/>
  <c r="C85" i="2" s="1"/>
  <c r="F85" s="1"/>
  <c r="H85" s="1"/>
  <c r="J82" i="1"/>
  <c r="C82" i="2" s="1"/>
  <c r="F82" s="1"/>
  <c r="H82" s="1"/>
  <c r="J73" i="1"/>
  <c r="C73" i="2" s="1"/>
  <c r="F73" s="1"/>
  <c r="J69" i="1"/>
  <c r="C69" i="2" s="1"/>
  <c r="F69" s="1"/>
  <c r="J65" i="1"/>
  <c r="C65" i="2" s="1"/>
  <c r="F65" s="1"/>
  <c r="J61" i="1"/>
  <c r="C61" i="2" s="1"/>
  <c r="F61" s="1"/>
  <c r="J57" i="1"/>
  <c r="C57" i="2" s="1"/>
  <c r="F57" s="1"/>
  <c r="J53" i="1"/>
  <c r="C53" i="2" s="1"/>
  <c r="F53" s="1"/>
  <c r="J49" i="1"/>
  <c r="C49" i="2" s="1"/>
  <c r="F49" s="1"/>
  <c r="J45" i="1"/>
  <c r="C45" i="2" s="1"/>
  <c r="F45" s="1"/>
  <c r="J41" i="1"/>
  <c r="C41" i="2" s="1"/>
  <c r="F41" s="1"/>
  <c r="J37" i="1"/>
  <c r="C37" i="2" s="1"/>
  <c r="F37" s="1"/>
  <c r="J33" i="1"/>
  <c r="C33" i="2" s="1"/>
  <c r="F33" s="1"/>
  <c r="J29" i="1"/>
  <c r="C29" i="2" s="1"/>
  <c r="F29" s="1"/>
  <c r="J25" i="1"/>
  <c r="C25" i="2" s="1"/>
  <c r="F25" s="1"/>
  <c r="J21" i="1"/>
  <c r="C21" i="2" s="1"/>
  <c r="F21" s="1"/>
  <c r="J17" i="1"/>
  <c r="C17" i="2" s="1"/>
  <c r="F17" s="1"/>
  <c r="J14" i="1"/>
  <c r="C14" i="2" s="1"/>
  <c r="F14" s="1"/>
  <c r="J71" i="1"/>
  <c r="C71" i="2" s="1"/>
  <c r="F71" s="1"/>
  <c r="J67" i="1"/>
  <c r="C67" i="2" s="1"/>
  <c r="F67" s="1"/>
  <c r="J63" i="1"/>
  <c r="C63" i="2" s="1"/>
  <c r="F63" s="1"/>
  <c r="J59" i="1"/>
  <c r="C59" i="2" s="1"/>
  <c r="F59" s="1"/>
  <c r="J55" i="1"/>
  <c r="C55" i="2" s="1"/>
  <c r="F55" s="1"/>
  <c r="J51" i="1"/>
  <c r="C51" i="2" s="1"/>
  <c r="F51" s="1"/>
  <c r="J47" i="1"/>
  <c r="C47" i="2" s="1"/>
  <c r="F47" s="1"/>
  <c r="J43" i="1"/>
  <c r="C43" i="2" s="1"/>
  <c r="F43" s="1"/>
  <c r="J39" i="1"/>
  <c r="C39" i="2" s="1"/>
  <c r="F39" s="1"/>
  <c r="J35" i="1"/>
  <c r="C35" i="2" s="1"/>
  <c r="F35" s="1"/>
  <c r="J31" i="1"/>
  <c r="C31" i="2" s="1"/>
  <c r="F31" s="1"/>
  <c r="J27" i="1"/>
  <c r="C27" i="2" s="1"/>
  <c r="F27" s="1"/>
  <c r="J23" i="1"/>
  <c r="C23" i="2" s="1"/>
  <c r="F23" s="1"/>
  <c r="J19" i="1"/>
  <c r="C19" i="2" s="1"/>
  <c r="F19" s="1"/>
  <c r="J72" i="1"/>
  <c r="C72" i="2" s="1"/>
  <c r="F72" s="1"/>
  <c r="J68" i="1"/>
  <c r="C68" i="2" s="1"/>
  <c r="F68" s="1"/>
  <c r="J64" i="1"/>
  <c r="C64" i="2" s="1"/>
  <c r="F64" s="1"/>
  <c r="J60" i="1"/>
  <c r="C60" i="2" s="1"/>
  <c r="F60" s="1"/>
  <c r="J56" i="1"/>
  <c r="C56" i="2" s="1"/>
  <c r="F56" s="1"/>
  <c r="J52" i="1"/>
  <c r="C52" i="2" s="1"/>
  <c r="F52" s="1"/>
  <c r="J48" i="1"/>
  <c r="C48" i="2" s="1"/>
  <c r="F48" s="1"/>
  <c r="J44" i="1"/>
  <c r="C44" i="2" s="1"/>
  <c r="F44" s="1"/>
  <c r="J40" i="1"/>
  <c r="C40" i="2" s="1"/>
  <c r="F40" s="1"/>
  <c r="J36" i="1"/>
  <c r="C36" i="2" s="1"/>
  <c r="F36" s="1"/>
  <c r="J32" i="1"/>
  <c r="C32" i="2" s="1"/>
  <c r="F32" s="1"/>
  <c r="J28" i="1"/>
  <c r="C28" i="2" s="1"/>
  <c r="F28" s="1"/>
  <c r="J24" i="1"/>
  <c r="C24" i="2" s="1"/>
  <c r="F24" s="1"/>
  <c r="J20" i="1"/>
  <c r="C20" i="2" s="1"/>
  <c r="F20" s="1"/>
  <c r="J16" i="1"/>
  <c r="C16" i="2" s="1"/>
  <c r="F16" s="1"/>
  <c r="J84" i="1"/>
  <c r="C84" i="2" s="1"/>
  <c r="F84" s="1"/>
  <c r="H84" s="1"/>
  <c r="J74" i="1"/>
  <c r="C74" i="2" s="1"/>
  <c r="F74" s="1"/>
  <c r="J70" i="1"/>
  <c r="C70" i="2" s="1"/>
  <c r="F70" s="1"/>
  <c r="J66" i="1"/>
  <c r="C66" i="2" s="1"/>
  <c r="F66" s="1"/>
  <c r="J62" i="1"/>
  <c r="C62" i="2" s="1"/>
  <c r="F62" s="1"/>
  <c r="J58" i="1"/>
  <c r="C58" i="2" s="1"/>
  <c r="F58" s="1"/>
  <c r="J54" i="1"/>
  <c r="C54" i="2" s="1"/>
  <c r="F54" s="1"/>
  <c r="J50" i="1"/>
  <c r="C50" i="2" s="1"/>
  <c r="F50" s="1"/>
  <c r="J46" i="1"/>
  <c r="C46" i="2" s="1"/>
  <c r="F46" s="1"/>
  <c r="J42" i="1"/>
  <c r="C42" i="2" s="1"/>
  <c r="F42" s="1"/>
  <c r="J38" i="1"/>
  <c r="C38" i="2" s="1"/>
  <c r="F38" s="1"/>
  <c r="J34" i="1"/>
  <c r="C34" i="2" s="1"/>
  <c r="F34" s="1"/>
  <c r="J30" i="1"/>
  <c r="C30" i="2" s="1"/>
  <c r="F30" s="1"/>
  <c r="J26" i="1"/>
  <c r="C26" i="2" s="1"/>
  <c r="F26" s="1"/>
  <c r="J22" i="1"/>
  <c r="C22" i="2" s="1"/>
  <c r="F22" s="1"/>
  <c r="J18" i="1"/>
  <c r="C18" i="2" s="1"/>
  <c r="F18" s="1"/>
  <c r="I87" i="1"/>
  <c r="I76"/>
  <c r="P76"/>
  <c r="O76"/>
  <c r="P87"/>
  <c r="O87"/>
  <c r="T74"/>
  <c r="T70"/>
  <c r="T66"/>
  <c r="T62"/>
  <c r="T58"/>
  <c r="T54"/>
  <c r="T50"/>
  <c r="T46"/>
  <c r="T42"/>
  <c r="T38"/>
  <c r="T34"/>
  <c r="T30"/>
  <c r="T26"/>
  <c r="T22"/>
  <c r="T18"/>
  <c r="T71"/>
  <c r="T63"/>
  <c r="T59"/>
  <c r="T55"/>
  <c r="T51"/>
  <c r="T47"/>
  <c r="T43"/>
  <c r="T39"/>
  <c r="T35"/>
  <c r="T31"/>
  <c r="T27"/>
  <c r="T23"/>
  <c r="T19"/>
  <c r="T15"/>
  <c r="T73"/>
  <c r="U73" s="1"/>
  <c r="T69"/>
  <c r="T65"/>
  <c r="U65" s="1"/>
  <c r="T61"/>
  <c r="T57"/>
  <c r="U57" s="1"/>
  <c r="T53"/>
  <c r="T49"/>
  <c r="T45"/>
  <c r="T41"/>
  <c r="U41" s="1"/>
  <c r="T37"/>
  <c r="T33"/>
  <c r="U33" s="1"/>
  <c r="T29"/>
  <c r="T25"/>
  <c r="U25" s="1"/>
  <c r="T21"/>
  <c r="T17"/>
  <c r="U17" s="1"/>
  <c r="T72"/>
  <c r="T68"/>
  <c r="T64"/>
  <c r="T60"/>
  <c r="T56"/>
  <c r="T52"/>
  <c r="T48"/>
  <c r="T44"/>
  <c r="T40"/>
  <c r="T36"/>
  <c r="T32"/>
  <c r="T28"/>
  <c r="T24"/>
  <c r="T20"/>
  <c r="T16"/>
  <c r="AU15" i="2"/>
  <c r="AU16" s="1"/>
  <c r="AU51"/>
  <c r="AU48"/>
  <c r="AV48" s="1"/>
  <c r="N70"/>
  <c r="N71"/>
  <c r="N72"/>
  <c r="N73"/>
  <c r="N74"/>
  <c r="N75"/>
  <c r="N57"/>
  <c r="N58"/>
  <c r="N59"/>
  <c r="N60"/>
  <c r="N61"/>
  <c r="N62"/>
  <c r="N63"/>
  <c r="N64"/>
  <c r="N65"/>
  <c r="N66"/>
  <c r="N67"/>
  <c r="N68"/>
  <c r="N69"/>
  <c r="N48"/>
  <c r="N49"/>
  <c r="N50"/>
  <c r="N51"/>
  <c r="N52"/>
  <c r="N53"/>
  <c r="N54"/>
  <c r="N55"/>
  <c r="N56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14"/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14"/>
  <c r="C85"/>
  <c r="C84"/>
  <c r="C83"/>
  <c r="C82"/>
  <c r="U52" l="1"/>
  <c r="U68"/>
  <c r="U49"/>
  <c r="U36"/>
  <c r="AV51" i="2"/>
  <c r="AU52"/>
  <c r="U20" i="1"/>
  <c r="U22"/>
  <c r="U38"/>
  <c r="U54"/>
  <c r="U29"/>
  <c r="U45"/>
  <c r="U71"/>
  <c r="U23"/>
  <c r="U39"/>
  <c r="U55"/>
  <c r="U70"/>
  <c r="U61"/>
  <c r="U16"/>
  <c r="U32"/>
  <c r="U48"/>
  <c r="U64"/>
  <c r="U66"/>
  <c r="U18"/>
  <c r="U34"/>
  <c r="U50"/>
  <c r="U21"/>
  <c r="U37"/>
  <c r="U53"/>
  <c r="U69"/>
  <c r="I30" i="2"/>
  <c r="H30"/>
  <c r="I44"/>
  <c r="H44"/>
  <c r="I15"/>
  <c r="H15"/>
  <c r="I31"/>
  <c r="H31"/>
  <c r="I47"/>
  <c r="H47"/>
  <c r="I63"/>
  <c r="H63"/>
  <c r="I17"/>
  <c r="H17"/>
  <c r="I33"/>
  <c r="H33"/>
  <c r="I65"/>
  <c r="H65"/>
  <c r="I18"/>
  <c r="H18"/>
  <c r="I34"/>
  <c r="H34"/>
  <c r="I50"/>
  <c r="H50"/>
  <c r="I66"/>
  <c r="H66"/>
  <c r="I16"/>
  <c r="H16"/>
  <c r="I32"/>
  <c r="H32"/>
  <c r="I48"/>
  <c r="H48"/>
  <c r="I64"/>
  <c r="H64"/>
  <c r="I19"/>
  <c r="H19"/>
  <c r="I35"/>
  <c r="H35"/>
  <c r="I51"/>
  <c r="H51"/>
  <c r="I67"/>
  <c r="H67"/>
  <c r="I21"/>
  <c r="H21"/>
  <c r="I37"/>
  <c r="H37"/>
  <c r="I53"/>
  <c r="H53"/>
  <c r="I69"/>
  <c r="H69"/>
  <c r="U19" i="1"/>
  <c r="U35"/>
  <c r="U51"/>
  <c r="U67"/>
  <c r="I22" i="2"/>
  <c r="H22"/>
  <c r="I38"/>
  <c r="H38"/>
  <c r="I54"/>
  <c r="H54"/>
  <c r="I70"/>
  <c r="H70"/>
  <c r="I20"/>
  <c r="H20"/>
  <c r="I36"/>
  <c r="H36"/>
  <c r="I52"/>
  <c r="H52"/>
  <c r="I68"/>
  <c r="H68"/>
  <c r="I23"/>
  <c r="H23"/>
  <c r="I39"/>
  <c r="H39"/>
  <c r="I55"/>
  <c r="H55"/>
  <c r="I71"/>
  <c r="H71"/>
  <c r="I25"/>
  <c r="H25"/>
  <c r="I41"/>
  <c r="H41"/>
  <c r="I57"/>
  <c r="H57"/>
  <c r="I73"/>
  <c r="H73"/>
  <c r="I46"/>
  <c r="H46"/>
  <c r="I62"/>
  <c r="H62"/>
  <c r="I28"/>
  <c r="H28"/>
  <c r="I60"/>
  <c r="H60"/>
  <c r="I49"/>
  <c r="H49"/>
  <c r="U28" i="1"/>
  <c r="U44"/>
  <c r="U60"/>
  <c r="U30"/>
  <c r="U46"/>
  <c r="U62"/>
  <c r="I90"/>
  <c r="I26" i="2"/>
  <c r="H26"/>
  <c r="I42"/>
  <c r="H42"/>
  <c r="I58"/>
  <c r="H58"/>
  <c r="I74"/>
  <c r="H74"/>
  <c r="I24"/>
  <c r="H24"/>
  <c r="I40"/>
  <c r="H40"/>
  <c r="I56"/>
  <c r="H56"/>
  <c r="I72"/>
  <c r="H72"/>
  <c r="I27"/>
  <c r="H27"/>
  <c r="I43"/>
  <c r="H43"/>
  <c r="I59"/>
  <c r="H59"/>
  <c r="I14"/>
  <c r="H14"/>
  <c r="I29"/>
  <c r="H29"/>
  <c r="I45"/>
  <c r="H45"/>
  <c r="I61"/>
  <c r="H61"/>
  <c r="U27" i="1"/>
  <c r="U43"/>
  <c r="U59"/>
  <c r="U15"/>
  <c r="U31"/>
  <c r="U47"/>
  <c r="U63"/>
  <c r="U24"/>
  <c r="U40"/>
  <c r="U56"/>
  <c r="U72"/>
  <c r="U26"/>
  <c r="U42"/>
  <c r="U58"/>
  <c r="U74"/>
  <c r="N86" i="2"/>
  <c r="N85"/>
  <c r="N84"/>
  <c r="N83"/>
  <c r="J39" l="1"/>
  <c r="K39" s="1"/>
  <c r="L39" s="1"/>
  <c r="J68"/>
  <c r="K68" s="1"/>
  <c r="L68" s="1"/>
  <c r="J36"/>
  <c r="K36" s="1"/>
  <c r="L36" s="1"/>
  <c r="J38"/>
  <c r="K38" s="1"/>
  <c r="L38" s="1"/>
  <c r="J37"/>
  <c r="K37" s="1"/>
  <c r="L37" s="1"/>
  <c r="J67"/>
  <c r="K67" s="1"/>
  <c r="L67" s="1"/>
  <c r="J32"/>
  <c r="K32" s="1"/>
  <c r="L32" s="1"/>
  <c r="J30"/>
  <c r="K30" s="1"/>
  <c r="L30" s="1"/>
  <c r="J29"/>
  <c r="J25"/>
  <c r="K25" s="1"/>
  <c r="L25" s="1"/>
  <c r="J20"/>
  <c r="K20" s="1"/>
  <c r="L20" s="1"/>
  <c r="J54"/>
  <c r="K54" s="1"/>
  <c r="L54" s="1"/>
  <c r="J19"/>
  <c r="K19" s="1"/>
  <c r="J27"/>
  <c r="K27" s="1"/>
  <c r="L27" s="1"/>
  <c r="J26"/>
  <c r="K26" s="1"/>
  <c r="L26" s="1"/>
  <c r="J15"/>
  <c r="K15" s="1"/>
  <c r="L15" s="1"/>
  <c r="J50"/>
  <c r="K50" s="1"/>
  <c r="J18"/>
  <c r="K18" s="1"/>
  <c r="L18" s="1"/>
  <c r="J33"/>
  <c r="K33" s="1"/>
  <c r="L33" s="1"/>
  <c r="J31"/>
  <c r="K31" s="1"/>
  <c r="L31" s="1"/>
  <c r="J42"/>
  <c r="K42" s="1"/>
  <c r="L42" s="1"/>
  <c r="J56"/>
  <c r="J43"/>
  <c r="K43" s="1"/>
  <c r="L43" s="1"/>
  <c r="J72"/>
  <c r="K72" s="1"/>
  <c r="J40"/>
  <c r="K40" s="1"/>
  <c r="L40" s="1"/>
  <c r="J74"/>
  <c r="K74" s="1"/>
  <c r="J28"/>
  <c r="J46"/>
  <c r="K46" s="1"/>
  <c r="J57"/>
  <c r="K57" s="1"/>
  <c r="L57" s="1"/>
  <c r="J66"/>
  <c r="K66" s="1"/>
  <c r="L66" s="1"/>
  <c r="J44"/>
  <c r="K44" s="1"/>
  <c r="L44" s="1"/>
  <c r="J52"/>
  <c r="K52" s="1"/>
  <c r="J70"/>
  <c r="K70" s="1"/>
  <c r="L70" s="1"/>
  <c r="J61"/>
  <c r="K61" s="1"/>
  <c r="J60"/>
  <c r="K60" s="1"/>
  <c r="J62"/>
  <c r="K62" s="1"/>
  <c r="L62" s="1"/>
  <c r="J73"/>
  <c r="J41"/>
  <c r="K41" s="1"/>
  <c r="J71"/>
  <c r="K71" s="1"/>
  <c r="J51"/>
  <c r="K51" s="1"/>
  <c r="L51" s="1"/>
  <c r="J34"/>
  <c r="K34" s="1"/>
  <c r="L34" s="1"/>
  <c r="J65"/>
  <c r="K65" s="1"/>
  <c r="J17"/>
  <c r="K17" s="1"/>
  <c r="L17" s="1"/>
  <c r="J35"/>
  <c r="K35" s="1"/>
  <c r="J59"/>
  <c r="K59" s="1"/>
  <c r="L59" s="1"/>
  <c r="J24"/>
  <c r="K24" s="1"/>
  <c r="L24" s="1"/>
  <c r="J58"/>
  <c r="K58" s="1"/>
  <c r="L58" s="1"/>
  <c r="J49"/>
  <c r="K49" s="1"/>
  <c r="J55"/>
  <c r="K55" s="1"/>
  <c r="L55" s="1"/>
  <c r="J22"/>
  <c r="K22" s="1"/>
  <c r="J53"/>
  <c r="K53" s="1"/>
  <c r="L53" s="1"/>
  <c r="J64"/>
  <c r="K64" s="1"/>
  <c r="L64" s="1"/>
  <c r="J16"/>
  <c r="K16" s="1"/>
  <c r="L16" s="1"/>
  <c r="J47"/>
  <c r="K47" s="1"/>
  <c r="J45"/>
  <c r="K45" s="1"/>
  <c r="L45" s="1"/>
  <c r="J23"/>
  <c r="K23" s="1"/>
  <c r="J69"/>
  <c r="K69" s="1"/>
  <c r="L69" s="1"/>
  <c r="J21"/>
  <c r="K21" s="1"/>
  <c r="J48"/>
  <c r="K48" s="1"/>
  <c r="L48" s="1"/>
  <c r="J63"/>
  <c r="K63" s="1"/>
  <c r="K29"/>
  <c r="L29" s="1"/>
  <c r="F76" i="1"/>
  <c r="K76"/>
  <c r="L76"/>
  <c r="M76"/>
  <c r="S76"/>
  <c r="K56" i="2" l="1"/>
  <c r="L56" s="1"/>
  <c r="L47"/>
  <c r="L50"/>
  <c r="L19"/>
  <c r="K28"/>
  <c r="L28" s="1"/>
  <c r="L61"/>
  <c r="L35"/>
  <c r="L63"/>
  <c r="L60"/>
  <c r="L71"/>
  <c r="L21"/>
  <c r="L22"/>
  <c r="L65"/>
  <c r="L41"/>
  <c r="L74"/>
  <c r="L23"/>
  <c r="L49"/>
  <c r="L52"/>
  <c r="L46"/>
  <c r="L72"/>
  <c r="K73"/>
  <c r="L73" s="1"/>
  <c r="N76" i="1"/>
  <c r="E4"/>
  <c r="G87" l="1"/>
  <c r="J87"/>
  <c r="K87"/>
  <c r="K90" s="1"/>
  <c r="L87"/>
  <c r="L90" s="1"/>
  <c r="M87"/>
  <c r="M90" s="1"/>
  <c r="S87"/>
  <c r="S90" s="1"/>
  <c r="R87"/>
  <c r="F87"/>
  <c r="F90" s="1"/>
  <c r="G76" i="2" l="1"/>
  <c r="N87" i="1"/>
  <c r="N90" s="1"/>
  <c r="R76" l="1"/>
  <c r="R90" s="1"/>
  <c r="T85"/>
  <c r="U85" s="1"/>
  <c r="T84"/>
  <c r="U84" s="1"/>
  <c r="T83"/>
  <c r="U83" s="1"/>
  <c r="T82"/>
  <c r="U82" s="1"/>
  <c r="Q76"/>
  <c r="P90"/>
  <c r="G76" l="1"/>
  <c r="G90" s="1"/>
  <c r="I83" i="2"/>
  <c r="I84"/>
  <c r="I85"/>
  <c r="T14" i="1"/>
  <c r="T76" s="1"/>
  <c r="Q87"/>
  <c r="Q90" s="1"/>
  <c r="C88" i="2"/>
  <c r="J83" l="1"/>
  <c r="J76" i="1"/>
  <c r="J90" s="1"/>
  <c r="J85" i="2"/>
  <c r="K85" s="1"/>
  <c r="L85" s="1"/>
  <c r="J84"/>
  <c r="K84" s="1"/>
  <c r="L84" s="1"/>
  <c r="U14" i="1"/>
  <c r="U76" l="1"/>
  <c r="K83" i="2"/>
  <c r="L83" s="1"/>
  <c r="C76"/>
  <c r="C91" s="1"/>
  <c r="T87" i="1"/>
  <c r="T90" s="1"/>
  <c r="U87" l="1"/>
  <c r="U90" s="1"/>
  <c r="F76" i="2"/>
  <c r="F88"/>
  <c r="D88"/>
  <c r="G88"/>
  <c r="I82"/>
  <c r="J14" l="1"/>
  <c r="I76"/>
  <c r="H76"/>
  <c r="F91"/>
  <c r="I88"/>
  <c r="J82"/>
  <c r="G91"/>
  <c r="H88"/>
  <c r="J76" l="1"/>
  <c r="K14"/>
  <c r="J88"/>
  <c r="K82"/>
  <c r="K88" s="1"/>
  <c r="H91"/>
  <c r="I91"/>
  <c r="L14" l="1"/>
  <c r="L76" s="1"/>
  <c r="K76"/>
  <c r="K91" s="1"/>
  <c r="J91"/>
  <c r="L82"/>
  <c r="L88" s="1"/>
  <c r="L91" l="1"/>
  <c r="D76" l="1"/>
  <c r="D91" s="1"/>
</calcChain>
</file>

<file path=xl/sharedStrings.xml><?xml version="1.0" encoding="utf-8"?>
<sst xmlns="http://schemas.openxmlformats.org/spreadsheetml/2006/main" count="796" uniqueCount="380">
  <si>
    <t>CONTPAQ i</t>
  </si>
  <si>
    <t xml:space="preserve">      NÓMINAS</t>
  </si>
  <si>
    <t>011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</si>
  <si>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</si>
  <si>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</si>
  <si>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</si>
  <si>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</si>
  <si>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</si>
  <si>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</si>
  <si>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Prima de vacaciones a tiempo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</si>
  <si>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</si>
  <si>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</si>
  <si>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</si>
  <si>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</si>
  <si>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</si>
  <si>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</si>
  <si>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</si>
  <si>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</si>
  <si>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</si>
  <si>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</si>
  <si>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</si>
  <si>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</si>
  <si>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00002</t>
  </si>
  <si>
    <t>Chavez Perez Beatriz</t>
  </si>
  <si>
    <t>00009</t>
  </si>
  <si>
    <t>Camacho Resendiz M Dolores</t>
  </si>
  <si>
    <t>00043</t>
  </si>
  <si>
    <t>Espinoza Alvarez Armando</t>
  </si>
  <si>
    <t>0BM11</t>
  </si>
  <si>
    <t>Bonilla Martinez Daniela Monserra</t>
  </si>
  <si>
    <t>0CA07</t>
  </si>
  <si>
    <t>Colin Alvarez Othon</t>
  </si>
  <si>
    <t>0CH25</t>
  </si>
  <si>
    <t>Cedeño Hernandez Juana</t>
  </si>
  <si>
    <t>0CM18</t>
  </si>
  <si>
    <t>Carrasco Martinez Patricia</t>
  </si>
  <si>
    <t>0CV22</t>
  </si>
  <si>
    <t>Vargas Cosme Susana</t>
  </si>
  <si>
    <t>0DM01</t>
  </si>
  <si>
    <t>Damian Melchor Magaly</t>
  </si>
  <si>
    <t>0EZ08</t>
  </si>
  <si>
    <t>Espindola Zarazua Maria Guadalupe</t>
  </si>
  <si>
    <t>0GO02</t>
  </si>
  <si>
    <t>Gonzalez Oregon Lizbeth</t>
  </si>
  <si>
    <t>0GP00</t>
  </si>
  <si>
    <t>Garcia Perez Diana</t>
  </si>
  <si>
    <t>0GS02</t>
  </si>
  <si>
    <t>Gonzalez Sanchez Michelle Estefan</t>
  </si>
  <si>
    <t>0GV02</t>
  </si>
  <si>
    <t>Gomez Valencia Evelia</t>
  </si>
  <si>
    <t>0HM06</t>
  </si>
  <si>
    <t>0JB01</t>
  </si>
  <si>
    <t>Juarez Bautista Juan Carlos</t>
  </si>
  <si>
    <t>0MC02</t>
  </si>
  <si>
    <t>Macin Calderon Yaneli</t>
  </si>
  <si>
    <t>0MC13</t>
  </si>
  <si>
    <t>Martinez Cabrera Erick Ignacio</t>
  </si>
  <si>
    <t>0MG29</t>
  </si>
  <si>
    <t>Martinez Gonzalez Maria Dolores</t>
  </si>
  <si>
    <t>0MZ28</t>
  </si>
  <si>
    <t>Mancilla Zuñiga Fermin</t>
  </si>
  <si>
    <t>0NE26</t>
  </si>
  <si>
    <t>Nieto Espinosa Erika</t>
  </si>
  <si>
    <t>0OP01</t>
  </si>
  <si>
    <t>Ontiveros Pliego  Luis Gerardo</t>
  </si>
  <si>
    <t>0PH18</t>
  </si>
  <si>
    <t>Piña Hernandez Carlos Eliseo</t>
  </si>
  <si>
    <t>0PL01</t>
  </si>
  <si>
    <t>Pascual  Lopez Mayra Elizabeth</t>
  </si>
  <si>
    <t>0RF01</t>
  </si>
  <si>
    <t>Rubio Franco Gabriela</t>
  </si>
  <si>
    <t>0RL26</t>
  </si>
  <si>
    <t>Rodriguez Lugo Maely</t>
  </si>
  <si>
    <t>0RV28</t>
  </si>
  <si>
    <t>Romero Velazquez  Gustavo Emmanuel</t>
  </si>
  <si>
    <t>0SM19</t>
  </si>
  <si>
    <t>Sanchez Morales Idalid</t>
  </si>
  <si>
    <t>0TS10</t>
  </si>
  <si>
    <t>Tinoco Suarez Margarita</t>
  </si>
  <si>
    <t>0TT02</t>
  </si>
  <si>
    <t>Trejo Torres Erika Rocio</t>
  </si>
  <si>
    <t>0VA00</t>
  </si>
  <si>
    <t>Villalba Acosta Fernando</t>
  </si>
  <si>
    <t>FC026</t>
  </si>
  <si>
    <t>Flores Catarino Josue</t>
  </si>
  <si>
    <t>GLM06</t>
  </si>
  <si>
    <t>Garcia Lino Martha Guadalupe</t>
  </si>
  <si>
    <t>GML10</t>
  </si>
  <si>
    <t>Garcia Mendoza Luis Adrian</t>
  </si>
  <si>
    <t>HC018</t>
  </si>
  <si>
    <t>Hernandez Carpio Jesus</t>
  </si>
  <si>
    <t>HEM17</t>
  </si>
  <si>
    <t>Hernandez Montero Maria Monserrat</t>
  </si>
  <si>
    <t>MR027</t>
  </si>
  <si>
    <t>Molina Ramirez Jesus Octavio</t>
  </si>
  <si>
    <t>OBB18</t>
  </si>
  <si>
    <t>Ortiz Bolaños Baneza Yudiht</t>
  </si>
  <si>
    <t>OBS07</t>
  </si>
  <si>
    <t>Balbuena Salazar Patricia</t>
  </si>
  <si>
    <t>OG214</t>
  </si>
  <si>
    <t>Olvera Gonzalez Carlos Alberto</t>
  </si>
  <si>
    <t>OL001</t>
  </si>
  <si>
    <t>Olvera Landaverde Armando</t>
  </si>
  <si>
    <t>REA03</t>
  </si>
  <si>
    <t>Ruiz Encarnacion Anabel</t>
  </si>
  <si>
    <t>RV023</t>
  </si>
  <si>
    <t>Rodriguez Ventura Carlos Javier</t>
  </si>
  <si>
    <t>SP014</t>
  </si>
  <si>
    <t>SSI25</t>
  </si>
  <si>
    <t>Sanchez Sanchez Ivan Daniel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</si>
  <si>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</si>
  <si>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</si>
  <si>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</si>
  <si>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</si>
  <si>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</si>
  <si>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FGM18</t>
  </si>
  <si>
    <t>Ferrer Gonzalez Maria Elena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</si>
  <si>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</si>
  <si>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</si>
  <si>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</si>
  <si>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</si>
  <si>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</si>
  <si>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</si>
  <si>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</si>
  <si>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Servicios Prestados a : QUERETARO MOTORS, SA</t>
  </si>
  <si>
    <t>Area</t>
  </si>
  <si>
    <t>CODIGO</t>
  </si>
  <si>
    <t>Nombre</t>
  </si>
  <si>
    <t>FECHA DE INGRESO</t>
  </si>
  <si>
    <t>Puesto</t>
  </si>
  <si>
    <t>COMISIONES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</si>
  <si>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</si>
  <si>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</si>
  <si>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</si>
  <si>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</si>
  <si>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</si>
  <si>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</si>
  <si>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</si>
  <si>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</si>
  <si>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</si>
  <si>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</si>
  <si>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</si>
  <si>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</si>
  <si>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</si>
  <si>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</si>
  <si>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</si>
  <si>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</si>
  <si>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</si>
  <si>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DIFERENCIA</t>
  </si>
  <si>
    <t>No. Cuenta</t>
  </si>
  <si>
    <t>OBSERVACION</t>
  </si>
  <si>
    <t>FALTAS</t>
  </si>
  <si>
    <t>Uniformes</t>
  </si>
  <si>
    <t>AHORRO CTM</t>
  </si>
  <si>
    <t>CONSULTORES</t>
  </si>
  <si>
    <t>SINDICATO</t>
  </si>
  <si>
    <t>ADMON SERVICIO</t>
  </si>
  <si>
    <t>ADMINISTRACION</t>
  </si>
  <si>
    <t>AUX ADMINISTRATIVO</t>
  </si>
  <si>
    <t>BM11</t>
  </si>
  <si>
    <t>GRETEER SERVICIO</t>
  </si>
  <si>
    <t>CORPORATIVO</t>
  </si>
  <si>
    <t>NOMINA</t>
  </si>
  <si>
    <t>VENTAS</t>
  </si>
  <si>
    <t>CARRASCO MARTINEZ PATRICIA</t>
  </si>
  <si>
    <t>RECEPCIONISTA</t>
  </si>
  <si>
    <t>Cuenta Consultores</t>
  </si>
  <si>
    <t>CH25</t>
  </si>
  <si>
    <t>CEDEÑO HERNANDEZ JUANA</t>
  </si>
  <si>
    <t>ADMON VENTAS</t>
  </si>
  <si>
    <t>CHAVEZ PEREZ BEATRIZ</t>
  </si>
  <si>
    <t>INTENDENCIA</t>
  </si>
  <si>
    <t>CA07</t>
  </si>
  <si>
    <t>COLIN ALVAREZ OTHON</t>
  </si>
  <si>
    <t>AUX CONTABLE</t>
  </si>
  <si>
    <t>DM01</t>
  </si>
  <si>
    <t>DAMIAN MELCHOR MAGALY</t>
  </si>
  <si>
    <t>CAJERA</t>
  </si>
  <si>
    <t>SERVICIO</t>
  </si>
  <si>
    <t>EZ08</t>
  </si>
  <si>
    <t>AUXILIAR CONTABLE</t>
  </si>
  <si>
    <t>ESPINOZA ALVAREZ ARMANDO</t>
  </si>
  <si>
    <t>GERENTE DE SERVICIO</t>
  </si>
  <si>
    <t>FC26</t>
  </si>
  <si>
    <t>FLORES CATARINO JOSUE</t>
  </si>
  <si>
    <t>ENCARGADO DE GARANTIAS</t>
  </si>
  <si>
    <t>BNTE NO TJ 4915667391931104</t>
  </si>
  <si>
    <t>GARCIA LINO MARTHA GUADALUPE</t>
  </si>
  <si>
    <t>REFACCIONES</t>
  </si>
  <si>
    <t>GARCIA MENDOZA LUIS ADRIAN</t>
  </si>
  <si>
    <t>AUX REFACCIONES</t>
  </si>
  <si>
    <t>GP00</t>
  </si>
  <si>
    <t>GARCIA PEREZ DIANA</t>
  </si>
  <si>
    <t>GOMEZ VALENCIA EVELIA</t>
  </si>
  <si>
    <t>02/10/15</t>
  </si>
  <si>
    <t>GO02</t>
  </si>
  <si>
    <t>GONZALEZ OREGON LIZBETH</t>
  </si>
  <si>
    <t>AUX. ADMON</t>
  </si>
  <si>
    <t>GS02</t>
  </si>
  <si>
    <t>RESPONCE</t>
  </si>
  <si>
    <t>HC18</t>
  </si>
  <si>
    <t>HERNANDEZ CARPIO JESUS</t>
  </si>
  <si>
    <t>AUX DE REFACCIONES</t>
  </si>
  <si>
    <t>HM06</t>
  </si>
  <si>
    <t>HERNANDEZ MONTERO MARIA MONSERRAT</t>
  </si>
  <si>
    <t>JB01</t>
  </si>
  <si>
    <t>JUAREZ BAUTISTA JUAN CARLOS</t>
  </si>
  <si>
    <t>MZ28</t>
  </si>
  <si>
    <t>MANCILLA ZUñIGA FERMIN</t>
  </si>
  <si>
    <t>CHOFER MENSAJERO</t>
  </si>
  <si>
    <t>SEMINUEVOS</t>
  </si>
  <si>
    <t>MACIN CALDERON YANELI</t>
  </si>
  <si>
    <t>MM00</t>
  </si>
  <si>
    <t>MANDUJANO MARTINEZ GUADALUPE</t>
  </si>
  <si>
    <t>ENC MOSTRADOR</t>
  </si>
  <si>
    <t>MC13</t>
  </si>
  <si>
    <t>CONTROL Y TABULACION</t>
  </si>
  <si>
    <t>MG29</t>
  </si>
  <si>
    <t>MARTINEZ GONZALEZ MARIA DOLORES</t>
  </si>
  <si>
    <t>MARTINEZ GONZALEZ OMAR</t>
  </si>
  <si>
    <t>MR27</t>
  </si>
  <si>
    <t>MOLINA RAMIREZ JESUS OCTAVIO</t>
  </si>
  <si>
    <t>ASESOR DE SERVICIO</t>
  </si>
  <si>
    <t>HOSTESS SEMINUEVOS</t>
  </si>
  <si>
    <t>HOSTESS</t>
  </si>
  <si>
    <t>AUXILIAR DE GARANTIAS</t>
  </si>
  <si>
    <t>OG14</t>
  </si>
  <si>
    <t>OLVERA GONZALEZ CARLOS ALBERTO</t>
  </si>
  <si>
    <t>HOJALATERIA</t>
  </si>
  <si>
    <t>OL01</t>
  </si>
  <si>
    <t>OLVERA LANDAVERDE ARMANDO</t>
  </si>
  <si>
    <t>HOJALATERO</t>
  </si>
  <si>
    <t>OP01</t>
  </si>
  <si>
    <t>ASIST GTE ARTURO</t>
  </si>
  <si>
    <t xml:space="preserve">AUX ADMON </t>
  </si>
  <si>
    <t>PL01</t>
  </si>
  <si>
    <t>FACTURISTA</t>
  </si>
  <si>
    <t>PH18</t>
  </si>
  <si>
    <t>RODRIGUEZ LUGO MAELY</t>
  </si>
  <si>
    <t>AUXILIAR DE SISTEMAS</t>
  </si>
  <si>
    <t>RV23</t>
  </si>
  <si>
    <t>RODRIGUEZ VENTURA CARLOS JAVIER</t>
  </si>
  <si>
    <t>PREVIAS Y LOGISTICA</t>
  </si>
  <si>
    <t>RF01</t>
  </si>
  <si>
    <t>RUBIO FRANCO GABRIELA</t>
  </si>
  <si>
    <t>RUIZ ENCARNACION ANABEL</t>
  </si>
  <si>
    <t>SM19</t>
  </si>
  <si>
    <t>SANCHEZ MORALES IDALID</t>
  </si>
  <si>
    <t>GERENTE DE REFACCIONES</t>
  </si>
  <si>
    <t>SANCHEZ SANCHEZ IVAN DANIEL</t>
  </si>
  <si>
    <t>AUX ADMON</t>
  </si>
  <si>
    <t>SP14</t>
  </si>
  <si>
    <t>TS10</t>
  </si>
  <si>
    <t>TINOCO SUAREZ MARGARITA</t>
  </si>
  <si>
    <t>ENCARGADA DE ENTREGAS</t>
  </si>
  <si>
    <t>BNX CTA    002680902750119152</t>
  </si>
  <si>
    <t>TT02</t>
  </si>
  <si>
    <t>TREJO TORRES ERIKA ROCIO</t>
  </si>
  <si>
    <t>CXP</t>
  </si>
  <si>
    <t>TRASLADISTA</t>
  </si>
  <si>
    <t>VC22</t>
  </si>
  <si>
    <t>VARGAS COSME SUSANA</t>
  </si>
  <si>
    <t>AUX. CONTABLE</t>
  </si>
  <si>
    <t>VA00</t>
  </si>
  <si>
    <t>VILLALBA ACOSTA FERNANDO</t>
  </si>
  <si>
    <t>GERENTE GENERAL</t>
  </si>
  <si>
    <t>TOTAL NOMINA</t>
  </si>
  <si>
    <t>ESPECIAL</t>
  </si>
  <si>
    <t>LAVADOR</t>
  </si>
  <si>
    <t>BAJAS DURANTE LA QUINCENA</t>
  </si>
  <si>
    <t>COMISIONES/COMPENSACIONES</t>
  </si>
  <si>
    <t>ASIMILADOS</t>
  </si>
  <si>
    <t>FACTURA</t>
  </si>
  <si>
    <t>SGM</t>
  </si>
  <si>
    <t>2% NOMINA</t>
  </si>
  <si>
    <t>7.5 % COMISIÓN</t>
  </si>
  <si>
    <t>SUBTOTAL</t>
  </si>
  <si>
    <t>IVA</t>
  </si>
  <si>
    <t>TOTAL</t>
  </si>
  <si>
    <t>ACOSTA MORENO EDGAR ARMANDO</t>
  </si>
  <si>
    <t>CTA 254 DESCUENTO POR CONCEPTO DE OPTICA</t>
  </si>
  <si>
    <t>AUX  ADMINISTRATIVO</t>
  </si>
  <si>
    <t>GREETER NUEVOS</t>
  </si>
  <si>
    <t>COMPRAS</t>
  </si>
  <si>
    <t>OROZCO ORTEGA ENAIM</t>
  </si>
  <si>
    <t>GERENTE SERVICIO</t>
  </si>
  <si>
    <t>F&amp;I</t>
  </si>
  <si>
    <t>seguro de vida</t>
  </si>
  <si>
    <t>0MM00</t>
  </si>
  <si>
    <t>Mandujano Martinez Guadalupe</t>
  </si>
  <si>
    <t>AME11</t>
  </si>
  <si>
    <t>Acosta Moreno Edgar Armando</t>
  </si>
  <si>
    <t>OOE31</t>
  </si>
  <si>
    <t>Orozco Ortega Enaim</t>
  </si>
  <si>
    <t>MGO</t>
  </si>
  <si>
    <t>Martinez Gonzalez Omar</t>
  </si>
  <si>
    <t>Hernandez Martinez Alma Janet</t>
  </si>
  <si>
    <t>GARCIA LOZANO GABRIELA</t>
  </si>
  <si>
    <t>HERNANDEZ MARTINEZ MARCO ANTONIO</t>
  </si>
  <si>
    <t xml:space="preserve">MOMPALA HERNANDEZ JUAN MANUEL </t>
  </si>
  <si>
    <t>AYUDANTE DE PREVIAS</t>
  </si>
  <si>
    <t>CUENTA EN TRAMITE</t>
  </si>
  <si>
    <t>CAC18</t>
  </si>
  <si>
    <t>GLG22</t>
  </si>
  <si>
    <t>MHJ24</t>
  </si>
  <si>
    <t>HMM09</t>
  </si>
  <si>
    <t>Chavez Adauto Claudia</t>
  </si>
  <si>
    <t>Mompala Hernandez Juan Manuel</t>
  </si>
  <si>
    <t>CHAVEZ ADAUTO CLAUDIA</t>
  </si>
  <si>
    <t>JUAREZ AGUILAR MIGUEL</t>
  </si>
  <si>
    <t>AUX ADMINISTRATIVO (SINIESTROS)</t>
  </si>
  <si>
    <t>SINIESTROS</t>
  </si>
  <si>
    <t>BAJA</t>
  </si>
  <si>
    <t>COMPRADOR SEMINUEVOS</t>
  </si>
  <si>
    <t>duda?????</t>
  </si>
  <si>
    <t>JAM01</t>
  </si>
  <si>
    <t>Sierra Polina Cesar Alan</t>
  </si>
  <si>
    <t>BONILLA MARTINEZ DANIELA</t>
  </si>
  <si>
    <t>CAMACHO RESENDIZ MARIA DOLORES</t>
  </si>
  <si>
    <t>ESPINDOLA ZARAZUA MA GUADALUPE</t>
  </si>
  <si>
    <t>GOMEZ ESCOBEDO IRAIS MARIA DOLORES</t>
  </si>
  <si>
    <t>GONZALEZ SANCHEZ MICHELL ESTEFAN</t>
  </si>
  <si>
    <t>GONZALEZ SOTELO JUDITH</t>
  </si>
  <si>
    <t>HERNANDEZ MARTINEZ ALMA JANETH</t>
  </si>
  <si>
    <t>MARTINEZ CABRERA ERICK</t>
  </si>
  <si>
    <t>NIETO ESPINOZA ERIKA</t>
  </si>
  <si>
    <t>ONTIVEROS PLIEGO LUIS GERARDO</t>
  </si>
  <si>
    <t xml:space="preserve">ORTIZ BOLAÑOS BANEZA YUDITH </t>
  </si>
  <si>
    <t>PASCUAL LOPEZ MAYRA</t>
  </si>
  <si>
    <t>PIÑA HERNANDEZ CARLOS</t>
  </si>
  <si>
    <t>RIVERA GALVAN JOSE ALBERTO</t>
  </si>
  <si>
    <t>ROMERO VELAZQUEZ GUSTAVO EMMANUEL</t>
  </si>
  <si>
    <t>SIERRA POLINA CESAR ALAN</t>
  </si>
  <si>
    <t>TORRES LANDAVERDE MANUEL</t>
  </si>
  <si>
    <t>700-070 VENTAS</t>
  </si>
  <si>
    <t>701-070 USADOS</t>
  </si>
  <si>
    <t>703-070 ADMON</t>
  </si>
  <si>
    <t>704-070 REFACC</t>
  </si>
  <si>
    <t>705-001-070 SERV</t>
  </si>
  <si>
    <t>683-001-001 COSTO</t>
  </si>
  <si>
    <t>GSJ22</t>
  </si>
  <si>
    <t>GEI28</t>
  </si>
  <si>
    <t>RGA22</t>
  </si>
  <si>
    <t>TLM21</t>
  </si>
  <si>
    <t>Ingenieria Fiscal Laboral SC</t>
  </si>
  <si>
    <t>Periodo 1RA QUINCENA</t>
  </si>
  <si>
    <t>01/01/2017 AL 15/01/2017</t>
  </si>
  <si>
    <t>SUELDO BASE</t>
  </si>
  <si>
    <t>ANTONIO AVIÑA JAVIER</t>
  </si>
  <si>
    <t>GERENTE DE VENTAS</t>
  </si>
  <si>
    <t>MEDINA CAMARILLO FRANCISCO</t>
  </si>
  <si>
    <t>CHOFER</t>
  </si>
  <si>
    <t>MORALES OROZCO LUIS ALBERTO</t>
  </si>
  <si>
    <t>PREVIADOR</t>
  </si>
  <si>
    <t>ENCARGADO DE CALIDAD</t>
  </si>
  <si>
    <t>TORRES JIMENEZ ISMAEL FERNANDO</t>
  </si>
  <si>
    <t>VALUADOR</t>
  </si>
  <si>
    <t>Periodo 01 al 01 Quincenal del 01/01/2017 AL 15/01/2017</t>
  </si>
  <si>
    <t>NUEVO INGRESO 27/12/2016. PAGAR 20 DIAS. SUELDO QUINCENAL $7,500</t>
  </si>
  <si>
    <t>NUEVO INGRESO 05/01/2017 PAGAR 10 DIAS. SUELDO QUINCENAL $3,125</t>
  </si>
  <si>
    <t>NUEVO INGRESO 28/12/2016 PAGAR 18 DIAS. SUELDO QUINCENAL $3,125</t>
  </si>
  <si>
    <t>PASA DE QM QUINCENAL A RALLY QUINCENAL</t>
  </si>
  <si>
    <t>NUEVO INGRESO 07/01/2017 PAGAR 9 DIAS. SUELDO QUINCENAL $6,000</t>
  </si>
  <si>
    <t>AAJ27</t>
  </si>
  <si>
    <t>MCF05</t>
  </si>
  <si>
    <t>Medina Camarillo Francisco Juan Diego</t>
  </si>
  <si>
    <t>MOL28</t>
  </si>
  <si>
    <t>TJI07</t>
  </si>
  <si>
    <t>UNIFORMES</t>
  </si>
  <si>
    <t>DIAS Pendientes DE PAGO</t>
  </si>
  <si>
    <t>NUEVO INGRESO 07/01/2017 PAGAR 9 DIAS</t>
  </si>
  <si>
    <t>NUEVO INGRESO 28/12/2016 PAGAR 18 DIAS</t>
  </si>
  <si>
    <t>NUEVO INGRESO 05/01/2017 PAGAR 11 DIAS</t>
  </si>
  <si>
    <t>QUERETARO MOTORS, SA</t>
  </si>
  <si>
    <t>REPORTE DE NOMINA QUINCENAL</t>
  </si>
  <si>
    <t xml:space="preserve">Periodo </t>
  </si>
  <si>
    <t>CUENTA</t>
  </si>
  <si>
    <t>IMPORTE</t>
  </si>
  <si>
    <t>683-001-001</t>
  </si>
  <si>
    <t>QUINCENA 1RA DE ENERO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</si>
</sst>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Calibri  "/>
    </font>
    <font>
      <sz val="11"/>
      <color indexed="8"/>
      <name val="Calibri  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7.5"/>
      <color rgb="FF000000"/>
      <name val="Verdana"/>
      <family val="2"/>
    </font>
    <font>
      <sz val="11"/>
      <color rgb="FF000000"/>
      <name val="Calibri  "/>
    </font>
    <font>
      <b/>
      <sz val="12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13" fillId="0" borderId="0"/>
    <xf numFmtId="0" fontId="15" fillId="0" borderId="0"/>
    <xf numFmtId="43" fontId="13" fillId="0" borderId="0" applyFill="0" applyBorder="0" applyAlignment="0" applyProtection="0"/>
    <xf numFmtId="0" fontId="13" fillId="0" borderId="0"/>
    <xf numFmtId="0" fontId="14" fillId="0" borderId="0"/>
    <xf numFmtId="0" fontId="1" fillId="0" borderId="0"/>
    <xf numFmtId="43" fontId="13" fillId="0" borderId="0" applyFill="0" applyBorder="0" applyAlignment="0" applyProtection="0"/>
    <xf numFmtId="0" fontId="13" fillId="0" borderId="0"/>
    <xf numFmtId="43" fontId="13" fillId="0" borderId="0" applyFill="0" applyBorder="0" applyAlignment="0" applyProtection="0"/>
    <xf numFmtId="0" fontId="13" fillId="0" borderId="0"/>
    <xf numFmtId="43" fontId="13" fillId="0" borderId="0" applyFill="0" applyBorder="0" applyAlignment="0" applyProtection="0"/>
    <xf numFmtId="0" fontId="13" fillId="0" borderId="0"/>
    <xf numFmtId="43" fontId="13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3" fillId="0" borderId="0"/>
    <xf numFmtId="43" fontId="13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43" fontId="29" fillId="0" borderId="0" applyFill="0" applyBorder="0" applyAlignment="0" applyProtection="0"/>
    <xf numFmtId="43" fontId="30" fillId="0" borderId="0" applyFill="0" applyBorder="0" applyAlignment="0" applyProtection="0"/>
    <xf numFmtId="44" fontId="30" fillId="0" borderId="0" applyFill="0" applyBorder="0" applyAlignment="0" applyProtection="0"/>
    <xf numFmtId="43" fontId="1" fillId="0" borderId="0" applyFont="0" applyFill="0" applyBorder="0" applyAlignment="0" applyProtection="0"/>
  </cellStyleXfs>
  <cellXfs count="267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43" fontId="19" fillId="0" borderId="0" xfId="3" applyFont="1"/>
    <xf numFmtId="0" fontId="10" fillId="2" borderId="1" xfId="4" applyFont="1" applyFill="1" applyBorder="1" applyAlignment="1">
      <alignment horizontal="center" wrapText="1"/>
    </xf>
    <xf numFmtId="0" fontId="13" fillId="0" borderId="0" xfId="4"/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left"/>
    </xf>
    <xf numFmtId="0" fontId="10" fillId="2" borderId="11" xfId="4" applyFont="1" applyFill="1" applyBorder="1" applyAlignment="1">
      <alignment horizontal="center" vertical="center" wrapText="1"/>
    </xf>
    <xf numFmtId="164" fontId="3" fillId="0" borderId="0" xfId="4" applyNumberFormat="1" applyFont="1"/>
    <xf numFmtId="0" fontId="3" fillId="0" borderId="0" xfId="4" applyFont="1" applyAlignment="1">
      <alignment horizontal="right"/>
    </xf>
    <xf numFmtId="164" fontId="3" fillId="0" borderId="0" xfId="4" applyNumberFormat="1" applyFont="1"/>
    <xf numFmtId="0" fontId="3" fillId="0" borderId="0" xfId="0" applyFont="1" applyFill="1"/>
    <xf numFmtId="164" fontId="3" fillId="0" borderId="0" xfId="0" applyNumberFormat="1" applyFont="1" applyFill="1"/>
    <xf numFmtId="0" fontId="19" fillId="0" borderId="0" xfId="0" applyFont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Alignment="1">
      <alignment horizontal="right"/>
    </xf>
    <xf numFmtId="164" fontId="3" fillId="0" borderId="0" xfId="0" applyNumberFormat="1" applyFont="1"/>
    <xf numFmtId="164" fontId="9" fillId="0" borderId="0" xfId="0" applyNumberFormat="1" applyFont="1"/>
    <xf numFmtId="0" fontId="3" fillId="0" borderId="0" xfId="0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3" fillId="14" borderId="0" xfId="0" applyFont="1" applyFill="1"/>
    <xf numFmtId="0" fontId="3" fillId="0" borderId="0" xfId="0" applyFont="1"/>
    <xf numFmtId="164" fontId="3" fillId="0" borderId="0" xfId="0" applyNumberFormat="1" applyFont="1"/>
    <xf numFmtId="0" fontId="0" fillId="0" borderId="0" xfId="0" applyAlignment="1"/>
    <xf numFmtId="0" fontId="18" fillId="0" borderId="0" xfId="5" applyFont="1" applyFill="1" applyAlignment="1" applyProtection="1">
      <alignment horizontal="left"/>
    </xf>
    <xf numFmtId="0" fontId="19" fillId="0" borderId="0" xfId="21" applyFont="1" applyFill="1" applyBorder="1"/>
    <xf numFmtId="0" fontId="3" fillId="0" borderId="0" xfId="0" applyFont="1" applyAlignment="1"/>
    <xf numFmtId="0" fontId="7" fillId="0" borderId="0" xfId="0" applyFont="1" applyAlignment="1"/>
    <xf numFmtId="0" fontId="3" fillId="12" borderId="0" xfId="0" applyFont="1" applyFill="1"/>
    <xf numFmtId="4" fontId="3" fillId="0" borderId="0" xfId="0" applyNumberFormat="1" applyFont="1"/>
    <xf numFmtId="49" fontId="3" fillId="12" borderId="0" xfId="0" applyNumberFormat="1" applyFont="1" applyFill="1"/>
    <xf numFmtId="164" fontId="3" fillId="12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0" fontId="19" fillId="0" borderId="4" xfId="0" applyFont="1" applyFill="1" applyBorder="1"/>
    <xf numFmtId="43" fontId="3" fillId="0" borderId="0" xfId="0" applyNumberFormat="1" applyFont="1"/>
    <xf numFmtId="0" fontId="18" fillId="0" borderId="0" xfId="5" applyFont="1" applyFill="1" applyAlignment="1" applyProtection="1">
      <alignment horizontal="left"/>
    </xf>
    <xf numFmtId="0" fontId="19" fillId="0" borderId="4" xfId="21" applyFont="1" applyBorder="1"/>
    <xf numFmtId="0" fontId="19" fillId="4" borderId="4" xfId="21" applyFont="1" applyFill="1" applyBorder="1"/>
    <xf numFmtId="0" fontId="19" fillId="0" borderId="4" xfId="21" applyFont="1" applyFill="1" applyBorder="1"/>
    <xf numFmtId="0" fontId="19" fillId="12" borderId="4" xfId="21" applyFont="1" applyFill="1" applyBorder="1"/>
    <xf numFmtId="0" fontId="19" fillId="9" borderId="4" xfId="21" applyFont="1" applyFill="1" applyBorder="1"/>
    <xf numFmtId="0" fontId="19" fillId="13" borderId="4" xfId="21" applyFont="1" applyFill="1" applyBorder="1"/>
    <xf numFmtId="0" fontId="19" fillId="15" borderId="4" xfId="21" applyFont="1" applyFill="1" applyBorder="1"/>
    <xf numFmtId="0" fontId="19" fillId="0" borderId="0" xfId="0" applyFont="1" applyFill="1" applyBorder="1"/>
    <xf numFmtId="0" fontId="19" fillId="0" borderId="4" xfId="21" applyFont="1" applyFill="1" applyBorder="1"/>
    <xf numFmtId="0" fontId="20" fillId="0" borderId="4" xfId="21" applyFont="1" applyFill="1" applyBorder="1"/>
    <xf numFmtId="0" fontId="20" fillId="12" borderId="4" xfId="21" applyFont="1" applyFill="1" applyBorder="1"/>
    <xf numFmtId="0" fontId="19" fillId="9" borderId="4" xfId="21" applyFont="1" applyFill="1" applyBorder="1"/>
    <xf numFmtId="0" fontId="20" fillId="9" borderId="4" xfId="21" applyFont="1" applyFill="1" applyBorder="1"/>
    <xf numFmtId="0" fontId="20" fillId="15" borderId="4" xfId="21" applyFont="1" applyFill="1" applyBorder="1"/>
    <xf numFmtId="0" fontId="0" fillId="15" borderId="0" xfId="0" applyFill="1"/>
    <xf numFmtId="0" fontId="1" fillId="0" borderId="4" xfId="21" applyFont="1" applyFill="1" applyBorder="1"/>
    <xf numFmtId="0" fontId="0" fillId="9" borderId="0" xfId="0" applyFill="1"/>
    <xf numFmtId="0" fontId="3" fillId="9" borderId="0" xfId="0" applyFont="1" applyFill="1"/>
    <xf numFmtId="0" fontId="13" fillId="0" borderId="0" xfId="2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9" fillId="0" borderId="0" xfId="23" applyFont="1" applyFill="1" applyAlignment="1" applyProtection="1">
      <alignment horizontal="center"/>
    </xf>
    <xf numFmtId="43" fontId="20" fillId="0" borderId="0" xfId="23" applyFont="1" applyFill="1" applyAlignment="1" applyProtection="1">
      <alignment horizontal="center"/>
    </xf>
    <xf numFmtId="0" fontId="19" fillId="0" borderId="0" xfId="21" applyFont="1" applyFill="1" applyProtection="1"/>
    <xf numFmtId="0" fontId="19" fillId="0" borderId="0" xfId="21" applyFont="1" applyProtection="1"/>
    <xf numFmtId="43" fontId="19" fillId="0" borderId="0" xfId="23" applyFont="1" applyProtection="1"/>
    <xf numFmtId="0" fontId="21" fillId="0" borderId="0" xfId="5" applyFont="1" applyFill="1" applyAlignment="1" applyProtection="1">
      <alignment horizontal="left"/>
    </xf>
    <xf numFmtId="0" fontId="21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20" fillId="0" borderId="0" xfId="21" applyFont="1"/>
    <xf numFmtId="43" fontId="19" fillId="0" borderId="0" xfId="23" applyFont="1"/>
    <xf numFmtId="43" fontId="20" fillId="0" borderId="0" xfId="23" applyFont="1"/>
    <xf numFmtId="43" fontId="20" fillId="3" borderId="2" xfId="23" applyFont="1" applyFill="1" applyBorder="1" applyAlignment="1">
      <alignment horizontal="center" wrapText="1"/>
    </xf>
    <xf numFmtId="43" fontId="20" fillId="3" borderId="3" xfId="23" applyFont="1" applyFill="1" applyBorder="1" applyAlignment="1">
      <alignment horizontal="center" wrapText="1"/>
    </xf>
    <xf numFmtId="43" fontId="19" fillId="3" borderId="3" xfId="23" applyFont="1" applyFill="1" applyBorder="1" applyAlignment="1">
      <alignment horizontal="center" wrapText="1"/>
    </xf>
    <xf numFmtId="0" fontId="19" fillId="0" borderId="4" xfId="21" applyFont="1" applyBorder="1"/>
    <xf numFmtId="0" fontId="19" fillId="4" borderId="4" xfId="21" applyFont="1" applyFill="1" applyBorder="1"/>
    <xf numFmtId="43" fontId="19" fillId="0" borderId="4" xfId="23" applyFont="1" applyBorder="1"/>
    <xf numFmtId="43" fontId="19" fillId="4" borderId="4" xfId="23" applyFont="1" applyFill="1" applyBorder="1"/>
    <xf numFmtId="43" fontId="2" fillId="4" borderId="4" xfId="23" applyFont="1" applyFill="1" applyBorder="1"/>
    <xf numFmtId="43" fontId="20" fillId="5" borderId="4" xfId="23" applyFont="1" applyFill="1" applyBorder="1"/>
    <xf numFmtId="43" fontId="19" fillId="6" borderId="4" xfId="23" applyFont="1" applyFill="1" applyBorder="1"/>
    <xf numFmtId="43" fontId="19" fillId="7" borderId="4" xfId="23" applyFont="1" applyFill="1" applyBorder="1" applyAlignment="1">
      <alignment horizontal="center"/>
    </xf>
    <xf numFmtId="43" fontId="19" fillId="0" borderId="4" xfId="23" applyFont="1" applyFill="1" applyBorder="1" applyAlignment="1">
      <alignment horizontal="center"/>
    </xf>
    <xf numFmtId="43" fontId="19" fillId="8" borderId="4" xfId="23" applyFont="1" applyFill="1" applyBorder="1" applyAlignment="1">
      <alignment horizontal="center"/>
    </xf>
    <xf numFmtId="43" fontId="19" fillId="0" borderId="4" xfId="23" applyFont="1" applyFill="1" applyBorder="1"/>
    <xf numFmtId="43" fontId="19" fillId="0" borderId="4" xfId="21" applyNumberFormat="1" applyFont="1" applyFill="1" applyBorder="1"/>
    <xf numFmtId="0" fontId="19" fillId="0" borderId="4" xfId="21" applyFont="1" applyFill="1" applyBorder="1"/>
    <xf numFmtId="0" fontId="19" fillId="0" borderId="0" xfId="21" applyFont="1" applyFill="1"/>
    <xf numFmtId="0" fontId="19" fillId="0" borderId="0" xfId="21" applyFont="1"/>
    <xf numFmtId="0" fontId="20" fillId="0" borderId="4" xfId="21" applyFont="1" applyFill="1" applyBorder="1"/>
    <xf numFmtId="4" fontId="19" fillId="0" borderId="4" xfId="21" applyNumberFormat="1" applyFont="1" applyBorder="1"/>
    <xf numFmtId="12" fontId="19" fillId="4" borderId="4" xfId="23" applyNumberFormat="1" applyFont="1" applyFill="1" applyBorder="1"/>
    <xf numFmtId="4" fontId="19" fillId="4" borderId="4" xfId="21" applyNumberFormat="1" applyFont="1" applyFill="1" applyBorder="1"/>
    <xf numFmtId="43" fontId="19" fillId="4" borderId="4" xfId="23" applyFont="1" applyFill="1" applyBorder="1" applyAlignment="1">
      <alignment horizontal="center"/>
    </xf>
    <xf numFmtId="43" fontId="19" fillId="4" borderId="4" xfId="21" applyNumberFormat="1" applyFont="1" applyFill="1" applyBorder="1"/>
    <xf numFmtId="43" fontId="19" fillId="0" borderId="0" xfId="21" applyNumberFormat="1" applyFont="1" applyFill="1"/>
    <xf numFmtId="0" fontId="19" fillId="0" borderId="12" xfId="21" applyFont="1" applyBorder="1"/>
    <xf numFmtId="43" fontId="19" fillId="0" borderId="12" xfId="23" applyFont="1" applyBorder="1"/>
    <xf numFmtId="43" fontId="19" fillId="4" borderId="12" xfId="23" applyFont="1" applyFill="1" applyBorder="1"/>
    <xf numFmtId="43" fontId="2" fillId="4" borderId="12" xfId="23" applyFont="1" applyFill="1" applyBorder="1"/>
    <xf numFmtId="43" fontId="20" fillId="5" borderId="12" xfId="23" applyFont="1" applyFill="1" applyBorder="1"/>
    <xf numFmtId="43" fontId="19" fillId="6" borderId="12" xfId="23" applyFont="1" applyFill="1" applyBorder="1"/>
    <xf numFmtId="43" fontId="19" fillId="7" borderId="12" xfId="23" applyFont="1" applyFill="1" applyBorder="1" applyAlignment="1">
      <alignment horizontal="center"/>
    </xf>
    <xf numFmtId="43" fontId="19" fillId="0" borderId="12" xfId="23" applyFont="1" applyFill="1" applyBorder="1" applyAlignment="1">
      <alignment horizontal="center"/>
    </xf>
    <xf numFmtId="43" fontId="19" fillId="8" borderId="12" xfId="23" applyFont="1" applyFill="1" applyBorder="1" applyAlignment="1">
      <alignment horizontal="center"/>
    </xf>
    <xf numFmtId="43" fontId="19" fillId="0" borderId="0" xfId="23" applyFont="1" applyFill="1"/>
    <xf numFmtId="0" fontId="19" fillId="0" borderId="2" xfId="21" applyFont="1" applyBorder="1"/>
    <xf numFmtId="0" fontId="19" fillId="4" borderId="2" xfId="21" applyFont="1" applyFill="1" applyBorder="1"/>
    <xf numFmtId="43" fontId="19" fillId="0" borderId="2" xfId="23" applyFont="1" applyBorder="1"/>
    <xf numFmtId="43" fontId="19" fillId="4" borderId="2" xfId="23" applyFont="1" applyFill="1" applyBorder="1"/>
    <xf numFmtId="43" fontId="2" fillId="4" borderId="2" xfId="23" applyFont="1" applyFill="1" applyBorder="1"/>
    <xf numFmtId="43" fontId="20" fillId="5" borderId="2" xfId="23" applyFont="1" applyFill="1" applyBorder="1"/>
    <xf numFmtId="43" fontId="19" fillId="6" borderId="2" xfId="23" applyFont="1" applyFill="1" applyBorder="1"/>
    <xf numFmtId="43" fontId="19" fillId="7" borderId="2" xfId="23" applyFont="1" applyFill="1" applyBorder="1" applyAlignment="1">
      <alignment horizontal="center"/>
    </xf>
    <xf numFmtId="43" fontId="19" fillId="0" borderId="2" xfId="23" applyFont="1" applyFill="1" applyBorder="1" applyAlignment="1">
      <alignment horizontal="center"/>
    </xf>
    <xf numFmtId="43" fontId="19" fillId="8" borderId="2" xfId="23" applyFont="1" applyFill="1" applyBorder="1" applyAlignment="1">
      <alignment horizontal="center"/>
    </xf>
    <xf numFmtId="0" fontId="20" fillId="0" borderId="2" xfId="21" applyFont="1" applyFill="1" applyBorder="1"/>
    <xf numFmtId="0" fontId="19" fillId="0" borderId="3" xfId="21" applyFont="1" applyFill="1" applyBorder="1"/>
    <xf numFmtId="43" fontId="19" fillId="0" borderId="3" xfId="23" applyFont="1" applyFill="1" applyBorder="1"/>
    <xf numFmtId="43" fontId="20" fillId="0" borderId="2" xfId="23" applyFont="1" applyFill="1" applyBorder="1"/>
    <xf numFmtId="43" fontId="20" fillId="0" borderId="3" xfId="23" applyFont="1" applyFill="1" applyBorder="1"/>
    <xf numFmtId="0" fontId="20" fillId="0" borderId="5" xfId="21" applyFont="1" applyBorder="1"/>
    <xf numFmtId="43" fontId="20" fillId="0" borderId="5" xfId="23" applyFont="1" applyBorder="1"/>
    <xf numFmtId="43" fontId="2" fillId="0" borderId="4" xfId="23" applyFont="1" applyBorder="1"/>
    <xf numFmtId="43" fontId="19" fillId="0" borderId="4" xfId="21" applyNumberFormat="1" applyFont="1" applyBorder="1"/>
    <xf numFmtId="0" fontId="1" fillId="0" borderId="4" xfId="21" applyFont="1" applyFill="1" applyBorder="1"/>
    <xf numFmtId="0" fontId="23" fillId="0" borderId="0" xfId="21" applyFont="1"/>
    <xf numFmtId="4" fontId="24" fillId="0" borderId="4" xfId="21" applyNumberFormat="1" applyFont="1" applyBorder="1"/>
    <xf numFmtId="4" fontId="25" fillId="0" borderId="4" xfId="21" applyNumberFormat="1" applyFont="1" applyBorder="1"/>
    <xf numFmtId="43" fontId="16" fillId="9" borderId="4" xfId="23" applyFont="1" applyFill="1" applyBorder="1"/>
    <xf numFmtId="4" fontId="25" fillId="10" borderId="4" xfId="21" applyNumberFormat="1" applyFont="1" applyFill="1" applyBorder="1" applyAlignment="1">
      <alignment horizontal="right" wrapText="1"/>
    </xf>
    <xf numFmtId="4" fontId="25" fillId="11" borderId="4" xfId="21" applyNumberFormat="1" applyFont="1" applyFill="1" applyBorder="1" applyAlignment="1">
      <alignment horizontal="right" wrapText="1"/>
    </xf>
    <xf numFmtId="43" fontId="16" fillId="0" borderId="4" xfId="21" applyNumberFormat="1" applyFont="1" applyFill="1" applyBorder="1"/>
    <xf numFmtId="43" fontId="16" fillId="9" borderId="4" xfId="21" applyNumberFormat="1" applyFont="1" applyFill="1" applyBorder="1"/>
    <xf numFmtId="0" fontId="25" fillId="10" borderId="4" xfId="21" applyFont="1" applyFill="1" applyBorder="1" applyAlignment="1">
      <alignment horizontal="right" wrapText="1"/>
    </xf>
    <xf numFmtId="0" fontId="25" fillId="11" borderId="4" xfId="21" applyFont="1" applyFill="1" applyBorder="1" applyAlignment="1">
      <alignment horizontal="right" wrapText="1"/>
    </xf>
    <xf numFmtId="165" fontId="17" fillId="0" borderId="4" xfId="21" applyNumberFormat="1" applyFont="1" applyFill="1" applyBorder="1" applyAlignment="1">
      <alignment horizontal="left" vertical="center"/>
    </xf>
    <xf numFmtId="165" fontId="16" fillId="0" borderId="4" xfId="21" applyNumberFormat="1" applyFont="1" applyBorder="1" applyAlignment="1">
      <alignment horizontal="left" vertical="center"/>
    </xf>
    <xf numFmtId="165" fontId="16" fillId="0" borderId="4" xfId="21" applyNumberFormat="1" applyFont="1" applyFill="1" applyBorder="1" applyAlignment="1">
      <alignment horizontal="left" vertical="center"/>
    </xf>
    <xf numFmtId="14" fontId="19" fillId="0" borderId="4" xfId="21" applyNumberFormat="1" applyFont="1" applyFill="1" applyBorder="1" applyAlignment="1">
      <alignment horizontal="left"/>
    </xf>
    <xf numFmtId="4" fontId="16" fillId="0" borderId="4" xfId="21" applyNumberFormat="1" applyFont="1" applyBorder="1" applyAlignment="1">
      <alignment wrapText="1"/>
    </xf>
    <xf numFmtId="4" fontId="16" fillId="0" borderId="4" xfId="21" applyNumberFormat="1" applyFont="1" applyBorder="1"/>
    <xf numFmtId="43" fontId="20" fillId="4" borderId="4" xfId="23" applyFont="1" applyFill="1" applyBorder="1" applyAlignment="1">
      <alignment horizontal="center"/>
    </xf>
    <xf numFmtId="43" fontId="13" fillId="0" borderId="4" xfId="23" applyFont="1" applyBorder="1"/>
    <xf numFmtId="0" fontId="26" fillId="6" borderId="4" xfId="23" applyNumberFormat="1" applyFont="1" applyFill="1" applyBorder="1" applyAlignment="1">
      <alignment horizontal="center" vertical="center"/>
    </xf>
    <xf numFmtId="0" fontId="19" fillId="12" borderId="4" xfId="21" applyFont="1" applyFill="1" applyBorder="1"/>
    <xf numFmtId="165" fontId="16" fillId="12" borderId="4" xfId="21" applyNumberFormat="1" applyFont="1" applyFill="1" applyBorder="1" applyAlignment="1">
      <alignment horizontal="left" vertical="center"/>
    </xf>
    <xf numFmtId="43" fontId="19" fillId="12" borderId="4" xfId="23" applyFont="1" applyFill="1" applyBorder="1"/>
    <xf numFmtId="43" fontId="2" fillId="12" borderId="4" xfId="23" applyFont="1" applyFill="1" applyBorder="1"/>
    <xf numFmtId="43" fontId="20" fillId="12" borderId="4" xfId="23" applyFont="1" applyFill="1" applyBorder="1"/>
    <xf numFmtId="0" fontId="26" fillId="12" borderId="4" xfId="23" applyNumberFormat="1" applyFont="1" applyFill="1" applyBorder="1" applyAlignment="1">
      <alignment horizontal="center" vertical="center"/>
    </xf>
    <xf numFmtId="43" fontId="19" fillId="12" borderId="4" xfId="23" applyFont="1" applyFill="1" applyBorder="1" applyAlignment="1">
      <alignment horizontal="center"/>
    </xf>
    <xf numFmtId="43" fontId="19" fillId="12" borderId="4" xfId="21" applyNumberFormat="1" applyFont="1" applyFill="1" applyBorder="1"/>
    <xf numFmtId="4" fontId="16" fillId="12" borderId="4" xfId="21" applyNumberFormat="1" applyFont="1" applyFill="1" applyBorder="1" applyAlignment="1">
      <alignment wrapText="1"/>
    </xf>
    <xf numFmtId="43" fontId="16" fillId="12" borderId="4" xfId="21" applyNumberFormat="1" applyFont="1" applyFill="1" applyBorder="1"/>
    <xf numFmtId="0" fontId="20" fillId="12" borderId="4" xfId="21" applyFont="1" applyFill="1" applyBorder="1"/>
    <xf numFmtId="0" fontId="19" fillId="9" borderId="4" xfId="21" applyFont="1" applyFill="1" applyBorder="1"/>
    <xf numFmtId="165" fontId="16" fillId="9" borderId="4" xfId="21" applyNumberFormat="1" applyFont="1" applyFill="1" applyBorder="1" applyAlignment="1">
      <alignment horizontal="left" vertical="center"/>
    </xf>
    <xf numFmtId="43" fontId="19" fillId="9" borderId="4" xfId="23" applyFont="1" applyFill="1" applyBorder="1"/>
    <xf numFmtId="0" fontId="20" fillId="9" borderId="4" xfId="21" applyFont="1" applyFill="1" applyBorder="1"/>
    <xf numFmtId="0" fontId="20" fillId="6" borderId="4" xfId="23" applyNumberFormat="1" applyFont="1" applyFill="1" applyBorder="1" applyAlignment="1">
      <alignment horizontal="center"/>
    </xf>
    <xf numFmtId="0" fontId="19" fillId="13" borderId="4" xfId="21" applyFont="1" applyFill="1" applyBorder="1"/>
    <xf numFmtId="165" fontId="17" fillId="12" borderId="4" xfId="21" applyNumberFormat="1" applyFont="1" applyFill="1" applyBorder="1" applyAlignment="1">
      <alignment horizontal="left" vertical="center"/>
    </xf>
    <xf numFmtId="0" fontId="19" fillId="12" borderId="4" xfId="21" applyNumberFormat="1" applyFont="1" applyFill="1" applyBorder="1"/>
    <xf numFmtId="0" fontId="25" fillId="12" borderId="4" xfId="21" applyFont="1" applyFill="1" applyBorder="1" applyAlignment="1">
      <alignment horizontal="right" wrapText="1"/>
    </xf>
    <xf numFmtId="3" fontId="20" fillId="3" borderId="3" xfId="21" applyNumberFormat="1" applyFont="1" applyFill="1" applyBorder="1"/>
    <xf numFmtId="3" fontId="20" fillId="3" borderId="13" xfId="21" applyNumberFormat="1" applyFont="1" applyFill="1" applyBorder="1"/>
    <xf numFmtId="43" fontId="19" fillId="6" borderId="4" xfId="23" applyNumberFormat="1" applyFont="1" applyFill="1" applyBorder="1" applyAlignment="1">
      <alignment horizontal="center" vertical="center"/>
    </xf>
    <xf numFmtId="43" fontId="22" fillId="6" borderId="4" xfId="21" applyNumberFormat="1" applyFont="1" applyFill="1" applyBorder="1" applyAlignment="1">
      <alignment horizontal="center" vertical="center"/>
    </xf>
    <xf numFmtId="43" fontId="19" fillId="6" borderId="4" xfId="23" applyNumberFormat="1" applyFont="1" applyFill="1" applyBorder="1"/>
    <xf numFmtId="43" fontId="22" fillId="6" borderId="4" xfId="21" applyNumberFormat="1" applyFont="1" applyFill="1" applyBorder="1"/>
    <xf numFmtId="43" fontId="22" fillId="12" borderId="4" xfId="21" applyNumberFormat="1" applyFont="1" applyFill="1" applyBorder="1"/>
    <xf numFmtId="43" fontId="19" fillId="12" borderId="4" xfId="23" applyNumberFormat="1" applyFont="1" applyFill="1" applyBorder="1"/>
    <xf numFmtId="0" fontId="19" fillId="15" borderId="4" xfId="21" applyFont="1" applyFill="1" applyBorder="1"/>
    <xf numFmtId="165" fontId="16" fillId="15" borderId="4" xfId="21" applyNumberFormat="1" applyFont="1" applyFill="1" applyBorder="1" applyAlignment="1">
      <alignment horizontal="left" vertical="center"/>
    </xf>
    <xf numFmtId="43" fontId="19" fillId="15" borderId="4" xfId="23" applyFont="1" applyFill="1" applyBorder="1"/>
    <xf numFmtId="43" fontId="20" fillId="15" borderId="4" xfId="23" applyFont="1" applyFill="1" applyBorder="1"/>
    <xf numFmtId="0" fontId="26" fillId="15" borderId="4" xfId="23" applyNumberFormat="1" applyFont="1" applyFill="1" applyBorder="1" applyAlignment="1">
      <alignment horizontal="center" vertical="center"/>
    </xf>
    <xf numFmtId="43" fontId="22" fillId="15" borderId="4" xfId="21" applyNumberFormat="1" applyFont="1" applyFill="1" applyBorder="1" applyAlignment="1">
      <alignment horizontal="center" vertical="center"/>
    </xf>
    <xf numFmtId="43" fontId="19" fillId="15" borderId="4" xfId="23" applyFont="1" applyFill="1" applyBorder="1" applyAlignment="1">
      <alignment horizontal="center"/>
    </xf>
    <xf numFmtId="43" fontId="19" fillId="15" borderId="4" xfId="21" applyNumberFormat="1" applyFont="1" applyFill="1" applyBorder="1"/>
    <xf numFmtId="4" fontId="16" fillId="15" borderId="4" xfId="21" applyNumberFormat="1" applyFont="1" applyFill="1" applyBorder="1" applyAlignment="1">
      <alignment wrapText="1"/>
    </xf>
    <xf numFmtId="4" fontId="25" fillId="15" borderId="4" xfId="21" applyNumberFormat="1" applyFont="1" applyFill="1" applyBorder="1" applyAlignment="1">
      <alignment horizontal="right" wrapText="1"/>
    </xf>
    <xf numFmtId="43" fontId="16" fillId="15" borderId="4" xfId="21" applyNumberFormat="1" applyFont="1" applyFill="1" applyBorder="1"/>
    <xf numFmtId="0" fontId="20" fillId="15" borderId="4" xfId="21" applyFont="1" applyFill="1" applyBorder="1"/>
    <xf numFmtId="4" fontId="19" fillId="12" borderId="4" xfId="21" applyNumberFormat="1" applyFont="1" applyFill="1" applyBorder="1"/>
    <xf numFmtId="44" fontId="13" fillId="0" borderId="4" xfId="24" applyFont="1" applyBorder="1"/>
    <xf numFmtId="44" fontId="13" fillId="9" borderId="4" xfId="24" applyFont="1" applyFill="1" applyBorder="1"/>
    <xf numFmtId="3" fontId="20" fillId="0" borderId="0" xfId="21" applyNumberFormat="1" applyFont="1" applyFill="1" applyBorder="1"/>
    <xf numFmtId="3" fontId="20" fillId="0" borderId="0" xfId="21" applyNumberFormat="1" applyFont="1" applyFill="1" applyBorder="1" applyAlignment="1">
      <alignment horizontal="center"/>
    </xf>
    <xf numFmtId="43" fontId="20" fillId="0" borderId="0" xfId="23" applyFont="1" applyFill="1" applyBorder="1" applyAlignment="1">
      <alignment horizontal="center" wrapText="1"/>
    </xf>
    <xf numFmtId="43" fontId="19" fillId="0" borderId="0" xfId="23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/>
    <xf numFmtId="164" fontId="9" fillId="0" borderId="0" xfId="0" applyNumberFormat="1" applyFont="1"/>
    <xf numFmtId="0" fontId="26" fillId="9" borderId="4" xfId="23" applyNumberFormat="1" applyFont="1" applyFill="1" applyBorder="1" applyAlignment="1">
      <alignment horizontal="center" vertical="center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164" fontId="12" fillId="0" borderId="0" xfId="0" applyNumberFormat="1" applyFont="1"/>
    <xf numFmtId="0" fontId="9" fillId="0" borderId="0" xfId="0" applyFont="1"/>
    <xf numFmtId="164" fontId="9" fillId="0" borderId="0" xfId="0" applyNumberFormat="1" applyFont="1"/>
    <xf numFmtId="4" fontId="3" fillId="9" borderId="0" xfId="0" applyNumberFormat="1" applyFont="1" applyFill="1"/>
    <xf numFmtId="1" fontId="0" fillId="9" borderId="0" xfId="0" applyNumberFormat="1" applyFill="1"/>
    <xf numFmtId="4" fontId="3" fillId="15" borderId="0" xfId="0" applyNumberFormat="1" applyFont="1" applyFill="1"/>
    <xf numFmtId="43" fontId="20" fillId="3" borderId="2" xfId="23" applyFont="1" applyFill="1" applyBorder="1" applyAlignment="1">
      <alignment horizontal="center" wrapText="1"/>
    </xf>
    <xf numFmtId="43" fontId="20" fillId="3" borderId="3" xfId="23" applyFont="1" applyFill="1" applyBorder="1" applyAlignment="1">
      <alignment horizontal="center" wrapText="1"/>
    </xf>
    <xf numFmtId="0" fontId="20" fillId="13" borderId="0" xfId="21" applyFont="1" applyFill="1" applyBorder="1" applyAlignment="1">
      <alignment horizontal="center"/>
    </xf>
    <xf numFmtId="3" fontId="20" fillId="3" borderId="2" xfId="21" applyNumberFormat="1" applyFont="1" applyFill="1" applyBorder="1"/>
    <xf numFmtId="3" fontId="20" fillId="3" borderId="3" xfId="21" applyNumberFormat="1" applyFont="1" applyFill="1" applyBorder="1"/>
    <xf numFmtId="43" fontId="20" fillId="3" borderId="13" xfId="23" applyFont="1" applyFill="1" applyBorder="1" applyAlignment="1">
      <alignment horizontal="center" wrapText="1"/>
    </xf>
    <xf numFmtId="3" fontId="20" fillId="3" borderId="3" xfId="21" applyNumberFormat="1" applyFont="1" applyFill="1" applyBorder="1" applyAlignment="1">
      <alignment horizontal="center"/>
    </xf>
    <xf numFmtId="3" fontId="20" fillId="3" borderId="13" xfId="21" applyNumberFormat="1" applyFont="1" applyFill="1" applyBorder="1" applyAlignment="1">
      <alignment horizontal="center"/>
    </xf>
    <xf numFmtId="0" fontId="27" fillId="12" borderId="0" xfId="4" applyFont="1" applyFill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8" fillId="0" borderId="8" xfId="4" applyFont="1" applyBorder="1" applyAlignment="1">
      <alignment horizontal="center" vertical="center"/>
    </xf>
    <xf numFmtId="0" fontId="28" fillId="0" borderId="9" xfId="4" applyFont="1" applyBorder="1" applyAlignment="1">
      <alignment horizontal="center" vertical="center"/>
    </xf>
    <xf numFmtId="0" fontId="28" fillId="0" borderId="10" xfId="4" applyFont="1" applyBorder="1" applyAlignment="1">
      <alignment horizontal="center" vertical="center"/>
    </xf>
    <xf numFmtId="43" fontId="19" fillId="3" borderId="6" xfId="23" applyFont="1" applyFill="1" applyBorder="1" applyAlignment="1">
      <alignment horizontal="center" wrapText="1"/>
    </xf>
    <xf numFmtId="43" fontId="19" fillId="3" borderId="7" xfId="23" applyFont="1" applyFill="1" applyBorder="1" applyAlignment="1">
      <alignment horizontal="center" wrapText="1"/>
    </xf>
    <xf numFmtId="49" fontId="4" fillId="0" borderId="0" xfId="0" applyNumberFormat="1" applyFont="1" applyAlignment="1">
      <alignment horizontal="left"/>
    </xf>
    <xf numFmtId="0" fontId="32" fillId="0" borderId="14" xfId="0" applyFont="1" applyBorder="1"/>
    <xf numFmtId="0" fontId="0" fillId="0" borderId="14" xfId="0" applyBorder="1"/>
    <xf numFmtId="14" fontId="0" fillId="0" borderId="14" xfId="0" applyNumberFormat="1" applyBorder="1"/>
    <xf numFmtId="0" fontId="31" fillId="0" borderId="14" xfId="0" applyFont="1" applyBorder="1" applyAlignment="1">
      <alignment horizontal="center"/>
    </xf>
    <xf numFmtId="0" fontId="0" fillId="0" borderId="14" xfId="0" applyBorder="1" applyAlignment="1">
      <alignment horizontal="left"/>
    </xf>
    <xf numFmtId="43" fontId="1" fillId="0" borderId="14" xfId="25" applyFont="1" applyBorder="1"/>
    <xf numFmtId="43" fontId="1" fillId="0" borderId="15" xfId="25" applyFont="1" applyBorder="1"/>
    <xf numFmtId="43" fontId="1" fillId="0" borderId="16" xfId="25" applyFont="1" applyBorder="1"/>
    <xf numFmtId="43" fontId="1" fillId="0" borderId="17" xfId="25" applyFont="1" applyBorder="1"/>
    <xf numFmtId="43" fontId="31" fillId="0" borderId="18" xfId="25" applyFont="1" applyBorder="1"/>
  </cellXfs>
  <cellStyles count="26">
    <cellStyle name="Excel Built-in Normal" xfId="2"/>
    <cellStyle name="Millares" xfId="25" builtinId="3"/>
    <cellStyle name="Millares 2" xfId="3"/>
    <cellStyle name="Millares 2 2" xfId="14"/>
    <cellStyle name="Millares 2 3" xfId="19"/>
    <cellStyle name="Millares 3" xfId="7"/>
    <cellStyle name="Millares 4" xfId="9"/>
    <cellStyle name="Millares 5" xfId="11"/>
    <cellStyle name="Millares 6" xfId="13"/>
    <cellStyle name="Millares 7" xfId="18"/>
    <cellStyle name="Millares 8" xfId="22"/>
    <cellStyle name="Millares 9" xfId="23"/>
    <cellStyle name="Moneda 2" xfId="15"/>
    <cellStyle name="Moneda 3" xfId="24"/>
    <cellStyle name="Normal" xfId="0" builtinId="0"/>
    <cellStyle name="Normal 11" xfId="21"/>
    <cellStyle name="Normal 2" xfId="4"/>
    <cellStyle name="Normal 2 2" xfId="16"/>
    <cellStyle name="Normal 2 3" xfId="20"/>
    <cellStyle name="Normal 3" xfId="1"/>
    <cellStyle name="Normal 3 2" xfId="6"/>
    <cellStyle name="Normal 4" xfId="8"/>
    <cellStyle name="Normal 5" xfId="10"/>
    <cellStyle name="Normal 6" xfId="12"/>
    <cellStyle name="Normal 7" xfId="17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9"/>
  <sheetViews>
    <sheetView workbookViewId="0">
      <pane xSplit="2" ySplit="8" topLeftCell="G58" activePane="bottomRight" state="frozen"/>
      <selection pane="topRight" activeCell="C1" sqref="C1"/>
      <selection pane="bottomLeft" activeCell="A9" sqref="A9"/>
      <selection pane="bottomRight" activeCell="J83" sqref="J83:J85"/>
    </sheetView>
  </sheetViews>
  <sheetFormatPr baseColWidth="10" defaultColWidth="10.7109375" defaultRowHeight="15"/>
  <cols>
    <col min="1" max="1" width="8.140625" style="2" customWidth="1"/>
    <col min="2" max="2" width="21.42578125" style="1" customWidth="1"/>
    <col min="3" max="4" width="19.140625" style="1" bestFit="1" customWidth="1"/>
    <col min="5" max="5" width="3.140625" style="1" hidden="1" customWidth="1"/>
    <col min="6" max="12" width="19.140625" style="1" bestFit="1" customWidth="1"/>
    <col min="15" max="15" width="3.28515625" customWidth="1"/>
    <col min="16" max="16" width="3.42578125" customWidth="1"/>
    <col min="17" max="17" width="17.85546875" customWidth="1"/>
    <col min="18" max="18" width="18" bestFit="1" customWidth="1"/>
    <col min="19" max="19" width="33.28515625" bestFit="1" customWidth="1"/>
    <col min="20" max="20" width="13.140625" bestFit="1" customWidth="1"/>
    <col min="21" max="21" width="11.85546875" bestFit="1" customWidth="1"/>
    <col min="22" max="22" width="10.5703125" bestFit="1" customWidth="1"/>
    <col min="23" max="23" width="11" bestFit="1" customWidth="1"/>
    <col min="24" max="24" width="10.7109375" bestFit="1" customWidth="1"/>
    <col min="25" max="25" width="11.85546875" bestFit="1" customWidth="1"/>
    <col min="26" max="26" width="10.7109375" bestFit="1" customWidth="1"/>
    <col min="27" max="27" width="7.85546875" bestFit="1" customWidth="1"/>
    <col min="28" max="28" width="10.85546875" bestFit="1" customWidth="1"/>
    <col min="29" max="29" width="13.5703125" bestFit="1" customWidth="1"/>
    <col min="30" max="30" width="8.7109375" bestFit="1" customWidth="1"/>
    <col min="31" max="31" width="8.5703125" bestFit="1" customWidth="1"/>
    <col min="32" max="32" width="9.85546875" bestFit="1" customWidth="1"/>
    <col min="33" max="33" width="10.85546875" bestFit="1" customWidth="1"/>
    <col min="34" max="34" width="11.85546875" bestFit="1" customWidth="1"/>
    <col min="35" max="35" width="10.85546875" bestFit="1" customWidth="1"/>
    <col min="36" max="36" width="11.85546875" bestFit="1" customWidth="1"/>
    <col min="37" max="37" width="10.7109375" bestFit="1" customWidth="1"/>
    <col min="38" max="38" width="8" bestFit="1" customWidth="1"/>
    <col min="39" max="39" width="8.140625" bestFit="1" customWidth="1"/>
    <col min="40" max="40" width="9.28515625" bestFit="1" customWidth="1"/>
    <col min="41" max="41" width="5.140625" bestFit="1" customWidth="1"/>
    <col min="42" max="42" width="14.140625" bestFit="1" customWidth="1"/>
    <col min="43" max="43" width="11.140625" bestFit="1" customWidth="1"/>
    <col min="44" max="44" width="13.42578125" bestFit="1" customWidth="1"/>
    <col min="45" max="45" width="29.5703125" bestFit="1" customWidth="1"/>
    <col min="46" max="46" width="67.5703125" bestFit="1" customWidth="1"/>
    <col min="47" max="47" width="12.5703125" customWidth="1"/>
  </cols>
  <sheetData>
    <row r="1" spans="1:47" ht="13.5" customHeight="1">
      <c r="A1" s="3" t="s">
        <v>0</v>
      </c>
      <c r="B1"/>
      <c r="F1" s="248" t="s">
        <v>271</v>
      </c>
      <c r="G1" s="248"/>
      <c r="H1" s="248"/>
      <c r="I1" s="21"/>
      <c r="J1" s="21"/>
      <c r="K1" s="21"/>
      <c r="L1" s="21"/>
      <c r="O1" s="85" t="s">
        <v>344</v>
      </c>
      <c r="P1" s="85"/>
      <c r="Q1" s="85"/>
      <c r="R1" s="85"/>
      <c r="S1" s="86"/>
      <c r="T1" s="86"/>
      <c r="U1" s="87"/>
      <c r="V1" s="87"/>
      <c r="W1" s="87"/>
      <c r="X1" s="87"/>
      <c r="Y1" s="88"/>
      <c r="Z1" s="87"/>
      <c r="AA1" s="87"/>
      <c r="AB1" s="87"/>
      <c r="AC1" s="87"/>
      <c r="AD1" s="87"/>
      <c r="AE1" s="87"/>
      <c r="AF1" s="87"/>
      <c r="AG1" s="87"/>
      <c r="AH1" s="88"/>
      <c r="AI1" s="87"/>
      <c r="AJ1" s="88"/>
      <c r="AK1" s="87"/>
      <c r="AL1" s="87"/>
      <c r="AM1" s="88"/>
      <c r="AN1" s="89"/>
      <c r="AO1" s="90"/>
      <c r="AP1" s="91"/>
      <c r="AQ1" s="91"/>
      <c r="AR1" s="90"/>
      <c r="AS1" s="90"/>
      <c r="AT1" s="90"/>
    </row>
    <row r="2" spans="1:47" ht="13.5" customHeight="1">
      <c r="A2" s="4" t="s">
        <v>1</v>
      </c>
      <c r="B2" s="46" t="s">
        <v>2</v>
      </c>
      <c r="C2" s="47"/>
      <c r="F2" s="22"/>
      <c r="G2" s="22"/>
      <c r="H2" s="21"/>
      <c r="I2" s="21"/>
      <c r="J2" s="21"/>
      <c r="K2" s="21"/>
      <c r="L2" s="21"/>
      <c r="O2" s="92" t="s">
        <v>124</v>
      </c>
      <c r="P2" s="92"/>
      <c r="Q2" s="92"/>
      <c r="R2" s="92"/>
      <c r="S2" s="93"/>
      <c r="T2" s="93"/>
      <c r="U2" s="87"/>
      <c r="V2" s="87"/>
      <c r="W2" s="87"/>
      <c r="X2" s="87"/>
      <c r="Y2" s="88"/>
      <c r="Z2" s="87"/>
      <c r="AA2" s="87"/>
      <c r="AB2" s="87"/>
      <c r="AC2" s="87"/>
      <c r="AD2" s="87"/>
      <c r="AE2" s="87"/>
      <c r="AF2" s="87"/>
      <c r="AG2" s="87"/>
      <c r="AH2" s="88"/>
      <c r="AI2" s="87"/>
      <c r="AJ2" s="88"/>
      <c r="AK2" s="87"/>
      <c r="AL2" s="87"/>
      <c r="AM2" s="88"/>
      <c r="AN2" s="89"/>
      <c r="AO2" s="90"/>
      <c r="AP2" s="91"/>
      <c r="AQ2" s="91"/>
      <c r="AR2" s="90"/>
      <c r="AS2" s="90"/>
      <c r="AT2" s="90"/>
    </row>
    <row r="3" spans="1:47" ht="13.5" customHeight="1">
      <c r="B3" s="249" t="s">
        <v>3</v>
      </c>
      <c r="C3" s="250"/>
      <c r="F3" s="23"/>
      <c r="G3" s="23"/>
      <c r="H3" s="21"/>
      <c r="I3" s="21"/>
      <c r="J3" s="21"/>
      <c r="K3" s="21"/>
      <c r="L3" s="21"/>
      <c r="O3" s="94" t="s">
        <v>345</v>
      </c>
      <c r="P3" s="94" t="s">
        <v>346</v>
      </c>
      <c r="Q3" s="94"/>
      <c r="R3" s="94"/>
      <c r="S3" s="95"/>
      <c r="T3" s="95"/>
      <c r="U3" s="87"/>
      <c r="V3" s="87"/>
      <c r="W3" s="87"/>
      <c r="X3" s="87"/>
      <c r="Y3" s="88"/>
      <c r="Z3" s="87"/>
      <c r="AA3" s="87"/>
      <c r="AB3" s="87"/>
      <c r="AC3" s="87"/>
      <c r="AD3" s="87"/>
      <c r="AE3" s="87"/>
      <c r="AF3" s="87"/>
      <c r="AG3" s="87"/>
      <c r="AH3" s="88"/>
      <c r="AI3" s="87"/>
      <c r="AJ3" s="88"/>
      <c r="AK3" s="87"/>
      <c r="AL3" s="87"/>
      <c r="AM3" s="88"/>
      <c r="AN3" s="89"/>
      <c r="AO3" s="90"/>
      <c r="AP3" s="91"/>
      <c r="AQ3" s="91"/>
      <c r="AR3" s="90"/>
      <c r="AS3" s="90"/>
      <c r="AT3" s="90"/>
    </row>
    <row r="4" spans="1:47" ht="13.5" customHeight="1">
      <c r="B4" s="48" t="s">
        <v>357</v>
      </c>
      <c r="C4" s="45"/>
      <c r="D4" s="42"/>
      <c r="E4" s="42"/>
      <c r="F4" s="24"/>
      <c r="G4" s="24"/>
      <c r="H4" s="21"/>
      <c r="I4" s="21"/>
      <c r="J4" s="21"/>
      <c r="K4" s="21"/>
      <c r="L4" s="21"/>
      <c r="O4" s="94"/>
      <c r="P4" s="94"/>
      <c r="Q4" s="94"/>
      <c r="R4" s="94"/>
      <c r="S4" s="95"/>
      <c r="T4" s="95"/>
      <c r="U4" s="87"/>
      <c r="V4" s="87"/>
      <c r="W4" s="87"/>
      <c r="X4" s="87"/>
      <c r="Y4" s="88"/>
      <c r="Z4" s="87"/>
      <c r="AA4" s="87"/>
      <c r="AB4" s="87"/>
      <c r="AC4" s="87"/>
      <c r="AD4" s="87"/>
      <c r="AE4" s="87"/>
      <c r="AF4" s="87"/>
      <c r="AG4" s="87"/>
      <c r="AH4" s="88"/>
      <c r="AI4" s="87"/>
      <c r="AJ4" s="88"/>
      <c r="AK4" s="87"/>
      <c r="AL4" s="87"/>
      <c r="AM4" s="88"/>
      <c r="AN4" s="89"/>
      <c r="AO4" s="90"/>
      <c r="AP4" s="91"/>
      <c r="AQ4" s="91"/>
      <c r="AR4" s="90"/>
      <c r="AS4" s="90"/>
      <c r="AT4" s="90"/>
    </row>
    <row r="5" spans="1:47" ht="13.5" customHeight="1">
      <c r="B5" s="6" t="s">
        <v>4</v>
      </c>
      <c r="F5" s="25"/>
      <c r="G5" s="25"/>
      <c r="H5" s="21"/>
      <c r="I5" s="21"/>
      <c r="J5" s="21"/>
      <c r="K5" s="21"/>
      <c r="L5" s="21"/>
      <c r="O5" s="94"/>
      <c r="P5" s="94"/>
      <c r="Q5" s="94"/>
      <c r="R5" s="94"/>
      <c r="S5" s="95"/>
      <c r="T5" s="95"/>
      <c r="U5" s="87"/>
      <c r="V5" s="87"/>
      <c r="W5" s="87"/>
      <c r="X5" s="87"/>
      <c r="Y5" s="88"/>
      <c r="Z5" s="87"/>
      <c r="AA5" s="87"/>
      <c r="AB5" s="87"/>
      <c r="AC5" s="87"/>
      <c r="AD5" s="87"/>
      <c r="AE5" s="87"/>
      <c r="AF5" s="87"/>
      <c r="AG5" s="87"/>
      <c r="AH5" s="88"/>
      <c r="AI5" s="87"/>
      <c r="AJ5" s="88"/>
      <c r="AK5" s="87"/>
      <c r="AL5" s="87"/>
      <c r="AM5" s="88"/>
      <c r="AN5" s="89"/>
      <c r="AO5" s="90"/>
      <c r="AP5" s="91"/>
      <c r="AQ5" s="91"/>
      <c r="AR5" s="90"/>
      <c r="AS5" s="90"/>
      <c r="AT5" s="90"/>
    </row>
    <row r="6" spans="1:47" ht="13.5" customHeight="1">
      <c r="B6" s="6" t="s">
        <v>5</v>
      </c>
      <c r="F6" s="25"/>
      <c r="G6" s="25"/>
      <c r="H6" s="21"/>
      <c r="I6" s="21"/>
      <c r="J6" s="21"/>
      <c r="K6" s="21"/>
      <c r="L6" s="21"/>
      <c r="O6" s="96"/>
      <c r="P6" s="96"/>
      <c r="Q6" s="96"/>
      <c r="R6" s="96"/>
      <c r="S6" s="96"/>
      <c r="T6" s="96"/>
      <c r="U6" s="97"/>
      <c r="V6" s="97"/>
      <c r="W6" s="97"/>
      <c r="X6" s="97"/>
      <c r="Y6" s="98"/>
      <c r="Z6" s="97"/>
      <c r="AA6" s="97"/>
      <c r="AB6" s="97"/>
      <c r="AC6" s="97"/>
      <c r="AD6" s="97"/>
      <c r="AE6" s="97"/>
      <c r="AF6" s="97"/>
      <c r="AG6" s="97"/>
      <c r="AH6" s="98"/>
      <c r="AI6" s="97"/>
      <c r="AJ6" s="98"/>
      <c r="AK6" s="97"/>
      <c r="AL6" s="97"/>
      <c r="AM6" s="98"/>
      <c r="AN6" s="96"/>
      <c r="AO6" s="96"/>
      <c r="AP6" s="97"/>
      <c r="AQ6" s="97"/>
      <c r="AR6" s="96"/>
      <c r="AS6" s="96"/>
      <c r="AT6" s="96"/>
    </row>
    <row r="7" spans="1:47" ht="13.5" customHeight="1">
      <c r="F7" s="251" t="s">
        <v>272</v>
      </c>
      <c r="G7" s="252"/>
      <c r="H7" s="252"/>
      <c r="I7" s="252"/>
      <c r="J7" s="252"/>
      <c r="K7" s="252"/>
      <c r="L7" s="253"/>
      <c r="O7" s="243" t="s">
        <v>125</v>
      </c>
      <c r="P7" s="246" t="s">
        <v>126</v>
      </c>
      <c r="Q7" s="243" t="s">
        <v>127</v>
      </c>
      <c r="R7" s="246" t="s">
        <v>128</v>
      </c>
      <c r="S7" s="243" t="s">
        <v>129</v>
      </c>
      <c r="T7" s="193"/>
      <c r="U7" s="241" t="s">
        <v>130</v>
      </c>
      <c r="V7" s="240" t="s">
        <v>131</v>
      </c>
      <c r="W7" s="240" t="s">
        <v>132</v>
      </c>
      <c r="X7" s="240" t="s">
        <v>133</v>
      </c>
      <c r="Y7" s="240" t="s">
        <v>134</v>
      </c>
      <c r="Z7" s="240" t="s">
        <v>135</v>
      </c>
      <c r="AA7" s="99"/>
      <c r="AB7" s="99"/>
      <c r="AC7" s="99"/>
      <c r="AD7" s="240" t="s">
        <v>136</v>
      </c>
      <c r="AE7" s="240" t="s">
        <v>137</v>
      </c>
      <c r="AF7" s="240" t="s">
        <v>138</v>
      </c>
      <c r="AG7" s="240" t="s">
        <v>139</v>
      </c>
      <c r="AH7" s="240" t="s">
        <v>140</v>
      </c>
      <c r="AI7" s="240" t="s">
        <v>141</v>
      </c>
      <c r="AJ7" s="240" t="s">
        <v>142</v>
      </c>
      <c r="AK7" s="240" t="s">
        <v>143</v>
      </c>
      <c r="AL7" s="240" t="s">
        <v>144</v>
      </c>
      <c r="AM7" s="240" t="s">
        <v>145</v>
      </c>
      <c r="AN7" s="240" t="s">
        <v>146</v>
      </c>
      <c r="AO7" s="240" t="s">
        <v>147</v>
      </c>
      <c r="AP7" s="254" t="s">
        <v>148</v>
      </c>
      <c r="AQ7" s="255"/>
      <c r="AR7" s="240" t="s">
        <v>147</v>
      </c>
      <c r="AS7" s="240" t="s">
        <v>149</v>
      </c>
      <c r="AT7" s="240" t="s">
        <v>150</v>
      </c>
    </row>
    <row r="8" spans="1:47" ht="27" customHeight="1" thickBot="1">
      <c r="A8" s="8" t="s">
        <v>6</v>
      </c>
      <c r="B8" s="9" t="s">
        <v>7</v>
      </c>
      <c r="C8" s="10" t="s">
        <v>10</v>
      </c>
      <c r="D8" s="20" t="s">
        <v>270</v>
      </c>
      <c r="F8" s="26" t="s">
        <v>10</v>
      </c>
      <c r="G8" s="26" t="s">
        <v>273</v>
      </c>
      <c r="H8" s="26" t="s">
        <v>274</v>
      </c>
      <c r="I8" s="26" t="s">
        <v>275</v>
      </c>
      <c r="J8" s="26" t="s">
        <v>276</v>
      </c>
      <c r="K8" s="26" t="s">
        <v>277</v>
      </c>
      <c r="L8" s="26" t="s">
        <v>278</v>
      </c>
      <c r="O8" s="244"/>
      <c r="P8" s="247"/>
      <c r="Q8" s="244"/>
      <c r="R8" s="247"/>
      <c r="S8" s="244"/>
      <c r="T8" s="194" t="s">
        <v>347</v>
      </c>
      <c r="U8" s="245"/>
      <c r="V8" s="241"/>
      <c r="W8" s="241"/>
      <c r="X8" s="241"/>
      <c r="Y8" s="241"/>
      <c r="Z8" s="241"/>
      <c r="AA8" s="100" t="s">
        <v>151</v>
      </c>
      <c r="AB8" s="100" t="s">
        <v>152</v>
      </c>
      <c r="AC8" s="100" t="s">
        <v>153</v>
      </c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101" t="s">
        <v>154</v>
      </c>
      <c r="AQ8" s="101" t="s">
        <v>155</v>
      </c>
      <c r="AR8" s="241"/>
      <c r="AS8" s="241"/>
      <c r="AT8" s="241"/>
    </row>
    <row r="9" spans="1:47" ht="15.75" hidden="1" thickTop="1">
      <c r="F9" s="21"/>
      <c r="G9" s="21"/>
      <c r="H9" s="21"/>
      <c r="I9" s="21"/>
      <c r="J9" s="21"/>
      <c r="K9" s="21"/>
      <c r="L9" s="21"/>
      <c r="O9" s="216"/>
      <c r="P9" s="217"/>
      <c r="Q9" s="216"/>
      <c r="R9" s="217"/>
      <c r="S9" s="216"/>
      <c r="T9" s="216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9"/>
      <c r="AQ9" s="219"/>
      <c r="AR9" s="218"/>
      <c r="AS9" s="218"/>
      <c r="AT9" s="218"/>
    </row>
    <row r="10" spans="1:47" ht="15.75" hidden="1" thickTop="1">
      <c r="F10" s="21"/>
      <c r="G10" s="21"/>
      <c r="H10" s="21"/>
      <c r="I10" s="21"/>
      <c r="J10" s="21"/>
      <c r="K10" s="21"/>
      <c r="L10" s="21"/>
      <c r="O10" s="216"/>
      <c r="P10" s="217"/>
      <c r="Q10" s="216"/>
      <c r="R10" s="217"/>
      <c r="S10" s="216"/>
      <c r="T10" s="216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9"/>
      <c r="AQ10" s="219"/>
      <c r="AR10" s="218"/>
      <c r="AS10" s="218"/>
      <c r="AT10" s="218"/>
    </row>
    <row r="11" spans="1:47" ht="15.75" hidden="1" thickTop="1">
      <c r="A11" s="13" t="s">
        <v>20</v>
      </c>
      <c r="F11" s="21"/>
      <c r="G11" s="21"/>
      <c r="H11" s="21"/>
      <c r="I11" s="21"/>
      <c r="J11" s="21"/>
      <c r="K11" s="21"/>
      <c r="L11" s="21"/>
      <c r="O11" s="216"/>
      <c r="P11" s="217"/>
      <c r="Q11" s="216"/>
      <c r="R11" s="217"/>
      <c r="S11" s="216"/>
      <c r="T11" s="216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9"/>
      <c r="AQ11" s="219"/>
      <c r="AR11" s="218"/>
      <c r="AS11" s="218"/>
      <c r="AT11" s="218"/>
    </row>
    <row r="12" spans="1:47" ht="15.75" hidden="1" thickTop="1">
      <c r="F12" s="27"/>
      <c r="G12" s="27"/>
      <c r="H12" s="27"/>
      <c r="I12" s="27"/>
      <c r="J12" s="27"/>
      <c r="K12" s="27"/>
      <c r="L12" s="27"/>
      <c r="O12" s="216"/>
      <c r="P12" s="217"/>
      <c r="Q12" s="216"/>
      <c r="R12" s="217"/>
      <c r="S12" s="216"/>
      <c r="T12" s="216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9"/>
      <c r="AQ12" s="219"/>
      <c r="AR12" s="218"/>
      <c r="AS12" s="218"/>
      <c r="AT12" s="218"/>
    </row>
    <row r="13" spans="1:47" ht="15.75" thickTop="1">
      <c r="A13" s="12" t="s">
        <v>21</v>
      </c>
      <c r="F13" s="27"/>
      <c r="G13" s="27"/>
      <c r="H13" s="27"/>
      <c r="I13" s="27"/>
      <c r="J13" s="27"/>
      <c r="K13" s="27"/>
      <c r="L13" s="27"/>
      <c r="O13" s="216"/>
      <c r="P13" s="217"/>
      <c r="Q13" s="216"/>
      <c r="R13" s="217"/>
      <c r="S13" s="216"/>
      <c r="T13" s="216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9"/>
      <c r="AQ13" s="219"/>
      <c r="AR13" s="218"/>
      <c r="AS13" s="218"/>
      <c r="AT13" s="218"/>
    </row>
    <row r="14" spans="1:47" ht="15.75">
      <c r="A14" s="230" t="s">
        <v>290</v>
      </c>
      <c r="B14" s="30" t="s">
        <v>279</v>
      </c>
      <c r="C14" s="14">
        <f>+FISCAL!J14</f>
        <v>3242.4</v>
      </c>
      <c r="D14" s="14">
        <f>+U14</f>
        <v>0</v>
      </c>
      <c r="F14" s="29">
        <f>+C14</f>
        <v>3242.4</v>
      </c>
      <c r="G14" s="29">
        <f>-X14</f>
        <v>-45.13</v>
      </c>
      <c r="H14" s="29">
        <f>+F14*0.02</f>
        <v>64.847999999999999</v>
      </c>
      <c r="I14" s="29">
        <f>+F14*7.5%</f>
        <v>243.18</v>
      </c>
      <c r="J14" s="29">
        <f>SUM(F14:I14)</f>
        <v>3505.2979999999998</v>
      </c>
      <c r="K14" s="29">
        <f>+J14*0.16</f>
        <v>560.84767999999997</v>
      </c>
      <c r="L14" s="29">
        <f>+J14+K14</f>
        <v>4066.1456799999996</v>
      </c>
      <c r="N14" t="str">
        <f t="shared" ref="N14:N45" si="0">IF(B14=Q14,"si","no")</f>
        <v>si</v>
      </c>
      <c r="O14" s="102" t="s">
        <v>163</v>
      </c>
      <c r="P14" s="102"/>
      <c r="Q14" s="102" t="s">
        <v>279</v>
      </c>
      <c r="R14" s="165">
        <v>42685</v>
      </c>
      <c r="S14" s="102" t="s">
        <v>250</v>
      </c>
      <c r="T14" s="102"/>
      <c r="U14" s="104">
        <v>0</v>
      </c>
      <c r="V14" s="105"/>
      <c r="W14" s="105"/>
      <c r="X14" s="106">
        <v>45.13</v>
      </c>
      <c r="Y14" s="107">
        <v>-45.13</v>
      </c>
      <c r="Z14" s="108">
        <v>400</v>
      </c>
      <c r="AA14" s="172"/>
      <c r="AB14" s="195"/>
      <c r="AC14" s="109"/>
      <c r="AD14" s="109"/>
      <c r="AE14" s="109"/>
      <c r="AF14" s="104"/>
      <c r="AG14" s="171"/>
      <c r="AH14" s="107">
        <v>-445.13</v>
      </c>
      <c r="AI14" s="110">
        <v>0</v>
      </c>
      <c r="AJ14" s="107">
        <v>-445.13</v>
      </c>
      <c r="AK14" s="111"/>
      <c r="AL14" s="110"/>
      <c r="AM14" s="107"/>
      <c r="AN14" s="112"/>
      <c r="AO14" s="113"/>
      <c r="AP14" s="168"/>
      <c r="AQ14" s="158"/>
      <c r="AR14" s="160"/>
      <c r="AS14" s="114">
        <v>1500494283</v>
      </c>
      <c r="AT14" s="117" t="s">
        <v>280</v>
      </c>
    </row>
    <row r="15" spans="1:47" s="41" customFormat="1" ht="15.75">
      <c r="A15" s="230" t="s">
        <v>363</v>
      </c>
      <c r="B15" s="184" t="s">
        <v>348</v>
      </c>
      <c r="C15" s="233">
        <f>+FISCAL!J15</f>
        <v>16000</v>
      </c>
      <c r="D15" s="233">
        <f t="shared" ref="D15:D74" si="1">+U15</f>
        <v>6000</v>
      </c>
      <c r="E15" s="61"/>
      <c r="F15" s="29">
        <f t="shared" ref="F15:F74" si="2">+C15</f>
        <v>16000</v>
      </c>
      <c r="G15" s="29">
        <f t="shared" ref="G15:G74" si="3">-X15</f>
        <v>-45.13</v>
      </c>
      <c r="H15" s="29">
        <f t="shared" ref="H15:H74" si="4">+F15*0.02</f>
        <v>320</v>
      </c>
      <c r="I15" s="29">
        <f t="shared" ref="I15:I74" si="5">+F15*7.5%</f>
        <v>1200</v>
      </c>
      <c r="J15" s="29">
        <f t="shared" ref="J15:J74" si="6">SUM(F15:I15)</f>
        <v>17474.870000000003</v>
      </c>
      <c r="K15" s="29">
        <f t="shared" ref="K15:K74" si="7">+J15*0.16</f>
        <v>2795.9792000000007</v>
      </c>
      <c r="L15" s="29">
        <f t="shared" ref="L15:L74" si="8">+J15+K15</f>
        <v>20270.849200000004</v>
      </c>
      <c r="M15" s="187" t="s">
        <v>358</v>
      </c>
      <c r="N15" s="41" t="str">
        <f t="shared" si="0"/>
        <v>si</v>
      </c>
      <c r="O15" s="184" t="s">
        <v>163</v>
      </c>
      <c r="P15" s="184"/>
      <c r="Q15" s="184" t="s">
        <v>348</v>
      </c>
      <c r="R15" s="185">
        <v>42731</v>
      </c>
      <c r="S15" s="184" t="s">
        <v>349</v>
      </c>
      <c r="T15" s="215">
        <v>7500</v>
      </c>
      <c r="U15" s="186">
        <v>6000</v>
      </c>
      <c r="V15" s="186"/>
      <c r="W15" s="186"/>
      <c r="X15" s="106">
        <v>45.13</v>
      </c>
      <c r="Y15" s="107">
        <v>5954.87</v>
      </c>
      <c r="Z15" s="108"/>
      <c r="AA15" s="172"/>
      <c r="AB15" s="197"/>
      <c r="AC15" s="109"/>
      <c r="AD15" s="109"/>
      <c r="AE15" s="109"/>
      <c r="AF15" s="104"/>
      <c r="AG15" s="102"/>
      <c r="AH15" s="107">
        <v>5954.87</v>
      </c>
      <c r="AI15" s="110">
        <v>595.48699999999997</v>
      </c>
      <c r="AJ15" s="107">
        <v>5359.3829999999998</v>
      </c>
      <c r="AK15" s="111"/>
      <c r="AL15" s="110"/>
      <c r="AM15" s="107"/>
      <c r="AN15" s="112"/>
      <c r="AO15" s="113"/>
      <c r="AP15" s="168"/>
      <c r="AQ15" s="159"/>
      <c r="AR15" s="160"/>
      <c r="AS15" s="187"/>
      <c r="AT15" s="187" t="s">
        <v>358</v>
      </c>
      <c r="AU15" s="41">
        <f>7500/15</f>
        <v>500</v>
      </c>
    </row>
    <row r="16" spans="1:47" ht="15.75">
      <c r="A16" s="230" t="s">
        <v>28</v>
      </c>
      <c r="B16" s="30" t="s">
        <v>29</v>
      </c>
      <c r="C16" s="233">
        <f>+FISCAL!J16</f>
        <v>5900</v>
      </c>
      <c r="D16" s="233">
        <f t="shared" si="1"/>
        <v>3100</v>
      </c>
      <c r="E16" s="14"/>
      <c r="F16" s="29">
        <f t="shared" si="2"/>
        <v>5900</v>
      </c>
      <c r="G16" s="29">
        <f t="shared" si="3"/>
        <v>-45.13</v>
      </c>
      <c r="H16" s="29">
        <f t="shared" si="4"/>
        <v>118</v>
      </c>
      <c r="I16" s="29">
        <f t="shared" si="5"/>
        <v>442.5</v>
      </c>
      <c r="J16" s="29">
        <f t="shared" si="6"/>
        <v>6415.37</v>
      </c>
      <c r="K16" s="29">
        <f t="shared" si="7"/>
        <v>1026.4592</v>
      </c>
      <c r="L16" s="29">
        <f t="shared" si="8"/>
        <v>7441.8292000000001</v>
      </c>
      <c r="N16" s="41" t="str">
        <f t="shared" si="0"/>
        <v>no</v>
      </c>
      <c r="O16" s="102" t="s">
        <v>156</v>
      </c>
      <c r="P16" s="102" t="s">
        <v>159</v>
      </c>
      <c r="Q16" s="102" t="s">
        <v>317</v>
      </c>
      <c r="R16" s="165">
        <v>42319</v>
      </c>
      <c r="S16" s="102" t="s">
        <v>160</v>
      </c>
      <c r="T16" s="102"/>
      <c r="U16" s="104">
        <v>3100</v>
      </c>
      <c r="V16" s="104"/>
      <c r="W16" s="104"/>
      <c r="X16" s="106">
        <v>45.13</v>
      </c>
      <c r="Y16" s="107">
        <v>3054.87</v>
      </c>
      <c r="Z16" s="108"/>
      <c r="AA16" s="227">
        <v>1</v>
      </c>
      <c r="AB16" s="195">
        <v>66.099999999999994</v>
      </c>
      <c r="AC16" s="109"/>
      <c r="AD16" s="109"/>
      <c r="AE16" s="109"/>
      <c r="AF16" s="104"/>
      <c r="AG16" s="102"/>
      <c r="AH16" s="107">
        <v>2987.77</v>
      </c>
      <c r="AI16" s="110">
        <v>0</v>
      </c>
      <c r="AJ16" s="107">
        <v>2987.77</v>
      </c>
      <c r="AK16" s="111">
        <v>305.48700000000002</v>
      </c>
      <c r="AL16" s="110" t="e">
        <v>#REF!</v>
      </c>
      <c r="AM16" s="107" t="e">
        <v>#REF!</v>
      </c>
      <c r="AN16" s="112"/>
      <c r="AO16" s="113"/>
      <c r="AP16" s="168"/>
      <c r="AQ16" s="159"/>
      <c r="AR16" s="160">
        <v>-2987.77</v>
      </c>
      <c r="AS16" s="114">
        <v>2914894898</v>
      </c>
      <c r="AT16" s="117"/>
      <c r="AU16" s="82">
        <f>+AU15*5</f>
        <v>2500</v>
      </c>
    </row>
    <row r="17" spans="1:46" ht="15.75">
      <c r="A17" s="230" t="s">
        <v>24</v>
      </c>
      <c r="B17" s="30" t="s">
        <v>25</v>
      </c>
      <c r="C17" s="233">
        <f>+FISCAL!J17</f>
        <v>16500</v>
      </c>
      <c r="D17" s="233">
        <f t="shared" si="1"/>
        <v>0</v>
      </c>
      <c r="E17" s="14"/>
      <c r="F17" s="29">
        <f t="shared" si="2"/>
        <v>16500</v>
      </c>
      <c r="G17" s="29">
        <f t="shared" si="3"/>
        <v>-45.13</v>
      </c>
      <c r="H17" s="29">
        <f t="shared" si="4"/>
        <v>330</v>
      </c>
      <c r="I17" s="29">
        <f t="shared" si="5"/>
        <v>1237.5</v>
      </c>
      <c r="J17" s="29">
        <f t="shared" si="6"/>
        <v>18022.37</v>
      </c>
      <c r="K17" s="29">
        <f t="shared" si="7"/>
        <v>2883.5791999999997</v>
      </c>
      <c r="L17" s="29">
        <f t="shared" si="8"/>
        <v>20905.949199999999</v>
      </c>
      <c r="N17" s="41" t="str">
        <f t="shared" si="0"/>
        <v>no</v>
      </c>
      <c r="O17" s="102" t="s">
        <v>161</v>
      </c>
      <c r="P17" s="102">
        <v>9</v>
      </c>
      <c r="Q17" s="189" t="s">
        <v>318</v>
      </c>
      <c r="R17" s="165">
        <v>39055</v>
      </c>
      <c r="S17" s="102" t="s">
        <v>162</v>
      </c>
      <c r="T17" s="214">
        <v>16500</v>
      </c>
      <c r="U17" s="104">
        <v>0</v>
      </c>
      <c r="V17" s="105"/>
      <c r="W17" s="105"/>
      <c r="X17" s="106">
        <v>45.13</v>
      </c>
      <c r="Y17" s="107">
        <v>-45.13</v>
      </c>
      <c r="Z17" s="108"/>
      <c r="AA17" s="172"/>
      <c r="AB17" s="195">
        <v>108.1</v>
      </c>
      <c r="AC17" s="109">
        <v>1500</v>
      </c>
      <c r="AD17" s="109"/>
      <c r="AE17" s="109"/>
      <c r="AF17" s="102"/>
      <c r="AG17" s="102"/>
      <c r="AH17" s="107">
        <v>-1653.23</v>
      </c>
      <c r="AI17" s="110">
        <v>0</v>
      </c>
      <c r="AJ17" s="107">
        <v>-1653.23</v>
      </c>
      <c r="AK17" s="111">
        <v>-4.5130000000000008</v>
      </c>
      <c r="AL17" s="110" t="e">
        <v>#REF!</v>
      </c>
      <c r="AM17" s="107" t="e">
        <v>#REF!</v>
      </c>
      <c r="AN17" s="112"/>
      <c r="AO17" s="113"/>
      <c r="AP17" s="168"/>
      <c r="AQ17" s="159"/>
      <c r="AR17" s="160">
        <v>1653.23</v>
      </c>
      <c r="AS17" s="114">
        <v>1467420064</v>
      </c>
      <c r="AT17" s="117"/>
    </row>
    <row r="18" spans="1:46" ht="15.75">
      <c r="A18" s="230" t="s">
        <v>34</v>
      </c>
      <c r="B18" s="30" t="s">
        <v>35</v>
      </c>
      <c r="C18" s="233">
        <f>+FISCAL!J18</f>
        <v>3000</v>
      </c>
      <c r="D18" s="233">
        <f t="shared" si="1"/>
        <v>0</v>
      </c>
      <c r="E18" s="14"/>
      <c r="F18" s="29">
        <f t="shared" si="2"/>
        <v>3000</v>
      </c>
      <c r="G18" s="29">
        <f t="shared" si="3"/>
        <v>-45.13</v>
      </c>
      <c r="H18" s="29">
        <f t="shared" si="4"/>
        <v>60</v>
      </c>
      <c r="I18" s="29">
        <f t="shared" si="5"/>
        <v>225</v>
      </c>
      <c r="J18" s="29">
        <f t="shared" si="6"/>
        <v>3239.87</v>
      </c>
      <c r="K18" s="29">
        <f t="shared" si="7"/>
        <v>518.37919999999997</v>
      </c>
      <c r="L18" s="29">
        <f t="shared" si="8"/>
        <v>3758.2491999999997</v>
      </c>
      <c r="N18" s="41" t="str">
        <f t="shared" si="0"/>
        <v>si</v>
      </c>
      <c r="O18" s="114" t="s">
        <v>163</v>
      </c>
      <c r="P18" s="114"/>
      <c r="Q18" s="114" t="s">
        <v>164</v>
      </c>
      <c r="R18" s="166">
        <v>42474</v>
      </c>
      <c r="S18" s="114" t="s">
        <v>165</v>
      </c>
      <c r="T18" s="114"/>
      <c r="U18" s="112">
        <v>0</v>
      </c>
      <c r="V18" s="112"/>
      <c r="W18" s="112"/>
      <c r="X18" s="106">
        <v>45.13</v>
      </c>
      <c r="Y18" s="107">
        <v>-45.13</v>
      </c>
      <c r="Z18" s="108">
        <v>400</v>
      </c>
      <c r="AA18" s="172"/>
      <c r="AB18" s="195">
        <v>66.099999999999994</v>
      </c>
      <c r="AC18" s="109"/>
      <c r="AD18" s="109"/>
      <c r="AE18" s="109"/>
      <c r="AF18" s="114"/>
      <c r="AG18" s="114"/>
      <c r="AH18" s="107">
        <v>-511.23</v>
      </c>
      <c r="AI18" s="110">
        <v>0</v>
      </c>
      <c r="AJ18" s="107">
        <v>-511.23</v>
      </c>
      <c r="AK18" s="111">
        <v>-4.5130000000000008</v>
      </c>
      <c r="AL18" s="110" t="e">
        <v>#REF!</v>
      </c>
      <c r="AM18" s="107" t="e">
        <v>#REF!</v>
      </c>
      <c r="AN18" s="112"/>
      <c r="AO18" s="113"/>
      <c r="AP18" s="168"/>
      <c r="AQ18" s="158"/>
      <c r="AR18" s="160">
        <v>511.23</v>
      </c>
      <c r="AS18" s="114" t="s">
        <v>166</v>
      </c>
      <c r="AT18" s="117" t="s">
        <v>280</v>
      </c>
    </row>
    <row r="19" spans="1:46" ht="15.75">
      <c r="A19" s="230" t="s">
        <v>32</v>
      </c>
      <c r="B19" s="30" t="s">
        <v>33</v>
      </c>
      <c r="C19" s="233">
        <f>+FISCAL!J19</f>
        <v>5000.1000000000004</v>
      </c>
      <c r="D19" s="233">
        <f t="shared" si="1"/>
        <v>0</v>
      </c>
      <c r="E19" s="31"/>
      <c r="F19" s="29">
        <f t="shared" si="2"/>
        <v>5000.1000000000004</v>
      </c>
      <c r="G19" s="29">
        <f t="shared" si="3"/>
        <v>-45.13</v>
      </c>
      <c r="H19" s="29">
        <f t="shared" si="4"/>
        <v>100.00200000000001</v>
      </c>
      <c r="I19" s="29">
        <f t="shared" si="5"/>
        <v>375.00749999999999</v>
      </c>
      <c r="J19" s="29">
        <f t="shared" si="6"/>
        <v>5429.9795000000004</v>
      </c>
      <c r="K19" s="29">
        <f t="shared" si="7"/>
        <v>868.79672000000005</v>
      </c>
      <c r="L19" s="29">
        <f t="shared" si="8"/>
        <v>6298.7762200000006</v>
      </c>
      <c r="M19" s="34"/>
      <c r="N19" s="41" t="str">
        <f t="shared" si="0"/>
        <v>si</v>
      </c>
      <c r="O19" s="102" t="s">
        <v>157</v>
      </c>
      <c r="P19" s="102" t="s">
        <v>167</v>
      </c>
      <c r="Q19" s="102" t="s">
        <v>168</v>
      </c>
      <c r="R19" s="166">
        <v>42394</v>
      </c>
      <c r="S19" s="102" t="s">
        <v>158</v>
      </c>
      <c r="T19" s="102"/>
      <c r="U19" s="104">
        <v>0</v>
      </c>
      <c r="V19" s="104"/>
      <c r="W19" s="104"/>
      <c r="X19" s="106">
        <v>45.13</v>
      </c>
      <c r="Y19" s="107">
        <v>-45.13</v>
      </c>
      <c r="Z19" s="108"/>
      <c r="AA19" s="172"/>
      <c r="AB19" s="195">
        <v>66.099999999999994</v>
      </c>
      <c r="AC19" s="109"/>
      <c r="AD19" s="109"/>
      <c r="AE19" s="109"/>
      <c r="AF19" s="104"/>
      <c r="AG19" s="102"/>
      <c r="AH19" s="107">
        <v>-111.22999999999999</v>
      </c>
      <c r="AI19" s="110">
        <v>0</v>
      </c>
      <c r="AJ19" s="107">
        <v>-111.22999999999999</v>
      </c>
      <c r="AK19" s="111">
        <v>-4.5130000000000008</v>
      </c>
      <c r="AL19" s="110" t="e">
        <v>#REF!</v>
      </c>
      <c r="AM19" s="107" t="e">
        <v>#REF!</v>
      </c>
      <c r="AN19" s="112"/>
      <c r="AO19" s="113"/>
      <c r="AP19" s="168"/>
      <c r="AQ19" s="158"/>
      <c r="AR19" s="160">
        <v>111.22999999999999</v>
      </c>
      <c r="AS19" s="114">
        <v>2966659578</v>
      </c>
      <c r="AT19" s="117"/>
    </row>
    <row r="20" spans="1:46" ht="15.75">
      <c r="A20" s="230" t="s">
        <v>302</v>
      </c>
      <c r="B20" s="30" t="s">
        <v>306</v>
      </c>
      <c r="C20" s="233">
        <f>+FISCAL!J20</f>
        <v>6500</v>
      </c>
      <c r="D20" s="233">
        <f t="shared" si="1"/>
        <v>3500</v>
      </c>
      <c r="E20" s="31"/>
      <c r="F20" s="29">
        <f t="shared" si="2"/>
        <v>6500</v>
      </c>
      <c r="G20" s="29">
        <f t="shared" si="3"/>
        <v>-45.13</v>
      </c>
      <c r="H20" s="29">
        <f t="shared" si="4"/>
        <v>130</v>
      </c>
      <c r="I20" s="29">
        <f t="shared" si="5"/>
        <v>487.5</v>
      </c>
      <c r="J20" s="29">
        <f t="shared" si="6"/>
        <v>7072.37</v>
      </c>
      <c r="K20" s="29">
        <f t="shared" si="7"/>
        <v>1131.5791999999999</v>
      </c>
      <c r="L20" s="29">
        <f t="shared" si="8"/>
        <v>8203.9491999999991</v>
      </c>
      <c r="M20" s="34"/>
      <c r="N20" s="41" t="str">
        <f t="shared" si="0"/>
        <v>si</v>
      </c>
      <c r="O20" s="102" t="s">
        <v>163</v>
      </c>
      <c r="P20" s="102"/>
      <c r="Q20" s="102" t="s">
        <v>308</v>
      </c>
      <c r="R20" s="165">
        <v>42692</v>
      </c>
      <c r="S20" s="102" t="s">
        <v>158</v>
      </c>
      <c r="T20" s="102"/>
      <c r="U20" s="104">
        <v>3500</v>
      </c>
      <c r="V20" s="105"/>
      <c r="W20" s="105"/>
      <c r="X20" s="106">
        <v>45.13</v>
      </c>
      <c r="Y20" s="107">
        <v>3454.87</v>
      </c>
      <c r="Z20" s="108"/>
      <c r="AA20" s="172"/>
      <c r="AB20" s="195"/>
      <c r="AC20" s="109"/>
      <c r="AD20" s="109"/>
      <c r="AE20" s="109"/>
      <c r="AF20" s="104"/>
      <c r="AG20" s="102"/>
      <c r="AH20" s="107">
        <v>3454.87</v>
      </c>
      <c r="AI20" s="110">
        <v>0</v>
      </c>
      <c r="AJ20" s="107">
        <v>3454.87</v>
      </c>
      <c r="AK20" s="111"/>
      <c r="AL20" s="110"/>
      <c r="AM20" s="107"/>
      <c r="AN20" s="112"/>
      <c r="AO20" s="113"/>
      <c r="AP20" s="168"/>
      <c r="AQ20" s="163"/>
      <c r="AR20" s="160"/>
      <c r="AS20" s="114">
        <v>2798079789</v>
      </c>
      <c r="AT20" s="114"/>
    </row>
    <row r="21" spans="1:46" s="41" customFormat="1" ht="15.75">
      <c r="A21" s="230" t="s">
        <v>22</v>
      </c>
      <c r="B21" s="30" t="s">
        <v>23</v>
      </c>
      <c r="C21" s="233">
        <f>+FISCAL!J21</f>
        <v>2530.0500000000002</v>
      </c>
      <c r="D21" s="233">
        <f t="shared" si="1"/>
        <v>0</v>
      </c>
      <c r="E21" s="31"/>
      <c r="F21" s="29">
        <f t="shared" si="2"/>
        <v>2530.0500000000002</v>
      </c>
      <c r="G21" s="29">
        <f t="shared" si="3"/>
        <v>-45.13</v>
      </c>
      <c r="H21" s="29">
        <f t="shared" si="4"/>
        <v>50.601000000000006</v>
      </c>
      <c r="I21" s="29">
        <f t="shared" si="5"/>
        <v>189.75375</v>
      </c>
      <c r="J21" s="29">
        <f t="shared" si="6"/>
        <v>2725.27475</v>
      </c>
      <c r="K21" s="29">
        <f t="shared" si="7"/>
        <v>436.04396000000003</v>
      </c>
      <c r="L21" s="29">
        <f t="shared" si="8"/>
        <v>3161.31871</v>
      </c>
      <c r="M21" s="34"/>
      <c r="N21" s="41" t="str">
        <f t="shared" si="0"/>
        <v>si</v>
      </c>
      <c r="O21" s="102" t="s">
        <v>169</v>
      </c>
      <c r="P21" s="102">
        <v>2</v>
      </c>
      <c r="Q21" s="102" t="s">
        <v>170</v>
      </c>
      <c r="R21" s="165">
        <v>39645</v>
      </c>
      <c r="S21" s="102" t="s">
        <v>171</v>
      </c>
      <c r="T21" s="102"/>
      <c r="U21" s="104">
        <v>0</v>
      </c>
      <c r="V21" s="105"/>
      <c r="W21" s="105"/>
      <c r="X21" s="106">
        <v>45.13</v>
      </c>
      <c r="Y21" s="107">
        <v>-45.13</v>
      </c>
      <c r="Z21" s="108"/>
      <c r="AA21" s="172"/>
      <c r="AB21" s="195"/>
      <c r="AC21" s="109"/>
      <c r="AD21" s="109"/>
      <c r="AE21" s="109"/>
      <c r="AF21" s="104"/>
      <c r="AG21" s="102">
        <v>680</v>
      </c>
      <c r="AH21" s="107">
        <v>-725.13</v>
      </c>
      <c r="AI21" s="110">
        <v>0</v>
      </c>
      <c r="AJ21" s="107">
        <v>-725.13</v>
      </c>
      <c r="AK21" s="111">
        <v>-4.5130000000000008</v>
      </c>
      <c r="AL21" s="110" t="e">
        <v>#REF!</v>
      </c>
      <c r="AM21" s="107" t="e">
        <v>#REF!</v>
      </c>
      <c r="AN21" s="112"/>
      <c r="AO21" s="113"/>
      <c r="AP21" s="168"/>
      <c r="AQ21" s="163"/>
      <c r="AR21" s="160">
        <v>725.13</v>
      </c>
      <c r="AS21" s="114">
        <v>2615562821</v>
      </c>
      <c r="AT21" s="114"/>
    </row>
    <row r="22" spans="1:46" ht="15.75">
      <c r="A22" s="230" t="s">
        <v>30</v>
      </c>
      <c r="B22" s="30" t="s">
        <v>31</v>
      </c>
      <c r="C22" s="233">
        <f>+FISCAL!J22</f>
        <v>7056</v>
      </c>
      <c r="D22" s="233">
        <f t="shared" si="1"/>
        <v>0</v>
      </c>
      <c r="E22" s="31"/>
      <c r="F22" s="29">
        <f t="shared" si="2"/>
        <v>7056</v>
      </c>
      <c r="G22" s="29">
        <f t="shared" si="3"/>
        <v>-45.13</v>
      </c>
      <c r="H22" s="29">
        <f t="shared" si="4"/>
        <v>141.12</v>
      </c>
      <c r="I22" s="29">
        <f t="shared" si="5"/>
        <v>529.19999999999993</v>
      </c>
      <c r="J22" s="29">
        <f t="shared" si="6"/>
        <v>7681.19</v>
      </c>
      <c r="K22" s="29">
        <f t="shared" si="7"/>
        <v>1228.9903999999999</v>
      </c>
      <c r="L22" s="29">
        <f t="shared" si="8"/>
        <v>8910.1803999999993</v>
      </c>
      <c r="M22" s="34"/>
      <c r="N22" s="41" t="str">
        <f t="shared" si="0"/>
        <v>si</v>
      </c>
      <c r="O22" s="102" t="s">
        <v>161</v>
      </c>
      <c r="P22" s="102" t="s">
        <v>172</v>
      </c>
      <c r="Q22" s="189" t="s">
        <v>173</v>
      </c>
      <c r="R22" s="165">
        <v>42284</v>
      </c>
      <c r="S22" s="102" t="s">
        <v>174</v>
      </c>
      <c r="T22" s="214">
        <v>7056</v>
      </c>
      <c r="U22" s="104"/>
      <c r="V22" s="104"/>
      <c r="W22" s="104"/>
      <c r="X22" s="106">
        <v>45.13</v>
      </c>
      <c r="Y22" s="107">
        <v>-45.13</v>
      </c>
      <c r="Z22" s="108"/>
      <c r="AA22" s="172"/>
      <c r="AB22" s="195"/>
      <c r="AC22" s="109"/>
      <c r="AD22" s="109"/>
      <c r="AE22" s="109"/>
      <c r="AF22" s="104"/>
      <c r="AG22" s="102"/>
      <c r="AH22" s="107">
        <v>-45.13</v>
      </c>
      <c r="AI22" s="110">
        <v>0</v>
      </c>
      <c r="AJ22" s="107">
        <v>-45.13</v>
      </c>
      <c r="AK22" s="111">
        <v>-4.5130000000000008</v>
      </c>
      <c r="AL22" s="110" t="e">
        <v>#REF!</v>
      </c>
      <c r="AM22" s="107" t="e">
        <v>#REF!</v>
      </c>
      <c r="AN22" s="112"/>
      <c r="AO22" s="113"/>
      <c r="AP22" s="168"/>
      <c r="AQ22" s="158"/>
      <c r="AR22" s="160">
        <v>45.13</v>
      </c>
      <c r="AS22" s="114">
        <v>2987650868</v>
      </c>
      <c r="AT22" s="114"/>
    </row>
    <row r="23" spans="1:46" ht="15.75">
      <c r="A23" s="230" t="s">
        <v>38</v>
      </c>
      <c r="B23" s="30" t="s">
        <v>39</v>
      </c>
      <c r="C23" s="233">
        <f>+FISCAL!J23</f>
        <v>4000.05</v>
      </c>
      <c r="D23" s="233">
        <f t="shared" si="1"/>
        <v>0</v>
      </c>
      <c r="E23" s="31"/>
      <c r="F23" s="29">
        <f t="shared" si="2"/>
        <v>4000.05</v>
      </c>
      <c r="G23" s="29">
        <f t="shared" si="3"/>
        <v>-45.13</v>
      </c>
      <c r="H23" s="29">
        <f t="shared" si="4"/>
        <v>80.001000000000005</v>
      </c>
      <c r="I23" s="29">
        <f t="shared" si="5"/>
        <v>300.00375000000003</v>
      </c>
      <c r="J23" s="29">
        <f t="shared" si="6"/>
        <v>4334.9247500000001</v>
      </c>
      <c r="K23" s="29">
        <f t="shared" si="7"/>
        <v>693.58796000000007</v>
      </c>
      <c r="L23" s="29">
        <f t="shared" si="8"/>
        <v>5028.51271</v>
      </c>
      <c r="M23" s="34"/>
      <c r="N23" s="41" t="str">
        <f t="shared" si="0"/>
        <v>si</v>
      </c>
      <c r="O23" s="102" t="s">
        <v>157</v>
      </c>
      <c r="P23" s="102" t="s">
        <v>175</v>
      </c>
      <c r="Q23" s="102" t="s">
        <v>176</v>
      </c>
      <c r="R23" s="165">
        <v>42090</v>
      </c>
      <c r="S23" s="102" t="s">
        <v>177</v>
      </c>
      <c r="T23" s="102"/>
      <c r="U23" s="104">
        <v>0</v>
      </c>
      <c r="V23" s="104"/>
      <c r="W23" s="104"/>
      <c r="X23" s="106">
        <v>45.13</v>
      </c>
      <c r="Y23" s="107">
        <v>-45.13</v>
      </c>
      <c r="Z23" s="108"/>
      <c r="AA23" s="172"/>
      <c r="AB23" s="196">
        <v>66.099999999999994</v>
      </c>
      <c r="AC23" s="109"/>
      <c r="AD23" s="109"/>
      <c r="AE23" s="109"/>
      <c r="AF23" s="104"/>
      <c r="AG23" s="102">
        <v>989.04</v>
      </c>
      <c r="AH23" s="107">
        <v>-1100.27</v>
      </c>
      <c r="AI23" s="110">
        <v>0</v>
      </c>
      <c r="AJ23" s="107">
        <v>-1100.27</v>
      </c>
      <c r="AK23" s="111">
        <v>-4.5130000000000008</v>
      </c>
      <c r="AL23" s="110" t="e">
        <v>#REF!</v>
      </c>
      <c r="AM23" s="107" t="e">
        <v>#REF!</v>
      </c>
      <c r="AN23" s="112"/>
      <c r="AO23" s="113"/>
      <c r="AP23" s="168"/>
      <c r="AQ23" s="159"/>
      <c r="AR23" s="160">
        <v>1100.27</v>
      </c>
      <c r="AS23" s="114">
        <v>2893195635</v>
      </c>
      <c r="AT23" s="117"/>
    </row>
    <row r="24" spans="1:46" ht="15.75">
      <c r="A24" s="230" t="s">
        <v>40</v>
      </c>
      <c r="B24" s="30" t="s">
        <v>41</v>
      </c>
      <c r="C24" s="233">
        <f>+FISCAL!J24</f>
        <v>13365.37</v>
      </c>
      <c r="D24" s="233">
        <f t="shared" si="1"/>
        <v>9865.27</v>
      </c>
      <c r="E24" s="31"/>
      <c r="F24" s="29">
        <f t="shared" si="2"/>
        <v>13365.37</v>
      </c>
      <c r="G24" s="29">
        <f t="shared" si="3"/>
        <v>-45.13</v>
      </c>
      <c r="H24" s="29">
        <f t="shared" si="4"/>
        <v>267.30740000000003</v>
      </c>
      <c r="I24" s="29">
        <f t="shared" si="5"/>
        <v>1002.40275</v>
      </c>
      <c r="J24" s="29">
        <f t="shared" si="6"/>
        <v>14589.950150000001</v>
      </c>
      <c r="K24" s="29">
        <f t="shared" si="7"/>
        <v>2334.3920240000002</v>
      </c>
      <c r="L24" s="29">
        <f t="shared" si="8"/>
        <v>16924.342174000001</v>
      </c>
      <c r="M24" s="34"/>
      <c r="N24" s="41" t="str">
        <f t="shared" si="0"/>
        <v>no</v>
      </c>
      <c r="O24" s="102" t="s">
        <v>178</v>
      </c>
      <c r="P24" s="102" t="s">
        <v>179</v>
      </c>
      <c r="Q24" s="102" t="s">
        <v>319</v>
      </c>
      <c r="R24" s="165">
        <v>41221</v>
      </c>
      <c r="S24" s="102" t="s">
        <v>180</v>
      </c>
      <c r="T24" s="102"/>
      <c r="U24" s="112">
        <v>9865.27</v>
      </c>
      <c r="V24" s="104"/>
      <c r="W24" s="104"/>
      <c r="X24" s="106">
        <v>45.13</v>
      </c>
      <c r="Y24" s="107">
        <v>9820.1400000000012</v>
      </c>
      <c r="Z24" s="108"/>
      <c r="AA24" s="172"/>
      <c r="AB24" s="195"/>
      <c r="AC24" s="109"/>
      <c r="AD24" s="109"/>
      <c r="AE24" s="109"/>
      <c r="AF24" s="104"/>
      <c r="AG24" s="102">
        <v>345.24</v>
      </c>
      <c r="AH24" s="107">
        <v>9474.9000000000015</v>
      </c>
      <c r="AI24" s="110">
        <v>982.01400000000012</v>
      </c>
      <c r="AJ24" s="107">
        <v>8492.8860000000022</v>
      </c>
      <c r="AK24" s="111">
        <v>0</v>
      </c>
      <c r="AL24" s="110" t="e">
        <v>#REF!</v>
      </c>
      <c r="AM24" s="107" t="e">
        <v>#REF!</v>
      </c>
      <c r="AN24" s="112"/>
      <c r="AO24" s="113"/>
      <c r="AP24" s="168"/>
      <c r="AQ24" s="159"/>
      <c r="AR24" s="160">
        <v>-8492.8860000000022</v>
      </c>
      <c r="AS24" s="114">
        <v>2943846814</v>
      </c>
      <c r="AT24" s="114"/>
    </row>
    <row r="25" spans="1:46" ht="15.75">
      <c r="A25" s="230" t="s">
        <v>26</v>
      </c>
      <c r="B25" s="30" t="s">
        <v>27</v>
      </c>
      <c r="C25" s="233">
        <f>+FISCAL!J25</f>
        <v>54953.319999999992</v>
      </c>
      <c r="D25" s="233">
        <f t="shared" si="1"/>
        <v>44953.27</v>
      </c>
      <c r="E25" s="31"/>
      <c r="F25" s="29">
        <f t="shared" si="2"/>
        <v>54953.319999999992</v>
      </c>
      <c r="G25" s="29">
        <f t="shared" si="3"/>
        <v>-45.13</v>
      </c>
      <c r="H25" s="29">
        <f t="shared" si="4"/>
        <v>1099.0663999999999</v>
      </c>
      <c r="I25" s="29">
        <f t="shared" si="5"/>
        <v>4121.4989999999989</v>
      </c>
      <c r="J25" s="29">
        <f t="shared" si="6"/>
        <v>60128.755399999995</v>
      </c>
      <c r="K25" s="29">
        <f t="shared" si="7"/>
        <v>9620.600864</v>
      </c>
      <c r="L25" s="29">
        <f t="shared" si="8"/>
        <v>69749.356264000002</v>
      </c>
      <c r="M25" s="34"/>
      <c r="N25" s="41" t="str">
        <f t="shared" si="0"/>
        <v>si</v>
      </c>
      <c r="O25" s="102" t="s">
        <v>156</v>
      </c>
      <c r="P25" s="102">
        <v>43</v>
      </c>
      <c r="Q25" s="102" t="s">
        <v>181</v>
      </c>
      <c r="R25" s="165">
        <v>33728</v>
      </c>
      <c r="S25" s="102" t="s">
        <v>182</v>
      </c>
      <c r="T25" s="102"/>
      <c r="U25" s="112">
        <v>44953.27</v>
      </c>
      <c r="V25" s="104"/>
      <c r="W25" s="104"/>
      <c r="X25" s="106">
        <v>45.13</v>
      </c>
      <c r="Y25" s="107">
        <v>44908.14</v>
      </c>
      <c r="Z25" s="108"/>
      <c r="AA25" s="172"/>
      <c r="AB25" s="195"/>
      <c r="AC25" s="109">
        <v>500</v>
      </c>
      <c r="AD25" s="109"/>
      <c r="AE25" s="109"/>
      <c r="AF25" s="104"/>
      <c r="AG25" s="102">
        <v>378.46</v>
      </c>
      <c r="AH25" s="107">
        <v>44029.68</v>
      </c>
      <c r="AI25" s="110">
        <v>4490.8140000000003</v>
      </c>
      <c r="AJ25" s="107">
        <v>39538.866000000002</v>
      </c>
      <c r="AK25" s="111">
        <v>0</v>
      </c>
      <c r="AL25" s="110" t="e">
        <v>#REF!</v>
      </c>
      <c r="AM25" s="107" t="e">
        <v>#REF!</v>
      </c>
      <c r="AN25" s="112"/>
      <c r="AO25" s="113"/>
      <c r="AP25" s="168"/>
      <c r="AQ25" s="158"/>
      <c r="AR25" s="160">
        <v>-39538.866000000002</v>
      </c>
      <c r="AS25" s="114">
        <v>2637315589</v>
      </c>
      <c r="AT25" s="117"/>
    </row>
    <row r="26" spans="1:46" ht="15.75">
      <c r="A26" s="230" t="s">
        <v>83</v>
      </c>
      <c r="B26" s="30" t="s">
        <v>84</v>
      </c>
      <c r="C26" s="233">
        <f>+FISCAL!J26</f>
        <v>7993.83</v>
      </c>
      <c r="D26" s="233">
        <f t="shared" si="1"/>
        <v>5243.73</v>
      </c>
      <c r="E26" s="31"/>
      <c r="F26" s="29">
        <f t="shared" si="2"/>
        <v>7993.83</v>
      </c>
      <c r="G26" s="29">
        <f t="shared" si="3"/>
        <v>-45.13</v>
      </c>
      <c r="H26" s="29">
        <f t="shared" si="4"/>
        <v>159.8766</v>
      </c>
      <c r="I26" s="29">
        <f t="shared" si="5"/>
        <v>599.53724999999997</v>
      </c>
      <c r="J26" s="29">
        <f t="shared" si="6"/>
        <v>8708.1138499999997</v>
      </c>
      <c r="K26" s="29">
        <f t="shared" si="7"/>
        <v>1393.2982159999999</v>
      </c>
      <c r="L26" s="29">
        <f t="shared" si="8"/>
        <v>10101.412065999999</v>
      </c>
      <c r="M26" s="34"/>
      <c r="N26" s="41" t="str">
        <f t="shared" si="0"/>
        <v>si</v>
      </c>
      <c r="O26" s="102" t="s">
        <v>178</v>
      </c>
      <c r="P26" s="102" t="s">
        <v>183</v>
      </c>
      <c r="Q26" s="102" t="s">
        <v>184</v>
      </c>
      <c r="R26" s="165">
        <v>41877</v>
      </c>
      <c r="S26" s="102" t="s">
        <v>185</v>
      </c>
      <c r="T26" s="102"/>
      <c r="U26" s="112">
        <v>5243.73</v>
      </c>
      <c r="V26" s="104"/>
      <c r="W26" s="104"/>
      <c r="X26" s="106">
        <v>45.13</v>
      </c>
      <c r="Y26" s="107">
        <v>5198.5999999999995</v>
      </c>
      <c r="Z26" s="108"/>
      <c r="AA26" s="172"/>
      <c r="AB26" s="195"/>
      <c r="AC26" s="109"/>
      <c r="AD26" s="109"/>
      <c r="AE26" s="109"/>
      <c r="AF26" s="104"/>
      <c r="AG26" s="102"/>
      <c r="AH26" s="107">
        <v>5198.5999999999995</v>
      </c>
      <c r="AI26" s="110">
        <v>519.86</v>
      </c>
      <c r="AJ26" s="107">
        <v>4678.74</v>
      </c>
      <c r="AK26" s="111">
        <v>0</v>
      </c>
      <c r="AL26" s="110" t="e">
        <v>#REF!</v>
      </c>
      <c r="AM26" s="107" t="e">
        <v>#REF!</v>
      </c>
      <c r="AN26" s="112"/>
      <c r="AO26" s="113"/>
      <c r="AP26" s="157"/>
      <c r="AQ26" s="157"/>
      <c r="AR26" s="161">
        <v>0</v>
      </c>
      <c r="AS26" s="114" t="s">
        <v>186</v>
      </c>
      <c r="AT26" s="117"/>
    </row>
    <row r="27" spans="1:46" ht="15.75">
      <c r="A27" s="230" t="s">
        <v>85</v>
      </c>
      <c r="B27" s="30" t="s">
        <v>86</v>
      </c>
      <c r="C27" s="233">
        <f>+FISCAL!J27</f>
        <v>2500.0500000000002</v>
      </c>
      <c r="D27" s="233">
        <f t="shared" si="1"/>
        <v>0</v>
      </c>
      <c r="E27" s="14"/>
      <c r="F27" s="29">
        <f t="shared" si="2"/>
        <v>2500.0500000000002</v>
      </c>
      <c r="G27" s="29">
        <f t="shared" si="3"/>
        <v>-45.13</v>
      </c>
      <c r="H27" s="29">
        <f t="shared" si="4"/>
        <v>50.001000000000005</v>
      </c>
      <c r="I27" s="29">
        <f t="shared" si="5"/>
        <v>187.50375</v>
      </c>
      <c r="J27" s="29">
        <f t="shared" si="6"/>
        <v>2692.4247500000001</v>
      </c>
      <c r="K27" s="29">
        <f t="shared" si="7"/>
        <v>430.78796000000006</v>
      </c>
      <c r="L27" s="29">
        <f t="shared" si="8"/>
        <v>3123.2127100000002</v>
      </c>
      <c r="N27" s="41" t="str">
        <f t="shared" si="0"/>
        <v>si</v>
      </c>
      <c r="O27" s="102" t="s">
        <v>157</v>
      </c>
      <c r="P27" s="102"/>
      <c r="Q27" s="102" t="s">
        <v>187</v>
      </c>
      <c r="R27" s="165">
        <v>42619</v>
      </c>
      <c r="S27" s="102" t="s">
        <v>158</v>
      </c>
      <c r="T27" s="102"/>
      <c r="U27" s="112">
        <v>0</v>
      </c>
      <c r="V27" s="104"/>
      <c r="W27" s="104"/>
      <c r="X27" s="106">
        <v>45.13</v>
      </c>
      <c r="Y27" s="107">
        <v>-45.13</v>
      </c>
      <c r="Z27" s="108"/>
      <c r="AA27" s="172"/>
      <c r="AB27" s="195"/>
      <c r="AC27" s="109"/>
      <c r="AD27" s="109"/>
      <c r="AE27" s="109"/>
      <c r="AF27" s="102"/>
      <c r="AG27" s="102"/>
      <c r="AH27" s="107">
        <v>-45.13</v>
      </c>
      <c r="AI27" s="110">
        <v>0</v>
      </c>
      <c r="AJ27" s="107">
        <v>-45.13</v>
      </c>
      <c r="AK27" s="111"/>
      <c r="AL27" s="110"/>
      <c r="AM27" s="107"/>
      <c r="AN27" s="112"/>
      <c r="AO27" s="113"/>
      <c r="AP27" s="169"/>
      <c r="AQ27" s="156"/>
      <c r="AR27" s="160"/>
      <c r="AS27" s="114">
        <v>1138849846</v>
      </c>
      <c r="AT27" s="114"/>
    </row>
    <row r="28" spans="1:46" ht="15.75">
      <c r="A28" s="230" t="s">
        <v>303</v>
      </c>
      <c r="B28" s="30" t="s">
        <v>297</v>
      </c>
      <c r="C28" s="233">
        <f>+FISCAL!J28</f>
        <v>4999.95</v>
      </c>
      <c r="D28" s="233">
        <f t="shared" si="1"/>
        <v>0</v>
      </c>
      <c r="E28" s="44"/>
      <c r="F28" s="29">
        <f t="shared" si="2"/>
        <v>4999.95</v>
      </c>
      <c r="G28" s="29">
        <f t="shared" si="3"/>
        <v>-45.13</v>
      </c>
      <c r="H28" s="29">
        <f t="shared" si="4"/>
        <v>99.998999999999995</v>
      </c>
      <c r="I28" s="29">
        <f t="shared" si="5"/>
        <v>374.99624999999997</v>
      </c>
      <c r="J28" s="29">
        <f t="shared" si="6"/>
        <v>5429.8152499999997</v>
      </c>
      <c r="K28" s="29">
        <f t="shared" si="7"/>
        <v>868.77044000000001</v>
      </c>
      <c r="L28" s="29">
        <f t="shared" si="8"/>
        <v>6298.5856899999999</v>
      </c>
      <c r="M28" s="41"/>
      <c r="N28" s="41" t="str">
        <f t="shared" si="0"/>
        <v>si</v>
      </c>
      <c r="O28" s="102" t="s">
        <v>157</v>
      </c>
      <c r="P28" s="102"/>
      <c r="Q28" s="102" t="s">
        <v>297</v>
      </c>
      <c r="R28" s="165">
        <v>42696</v>
      </c>
      <c r="S28" s="102" t="s">
        <v>158</v>
      </c>
      <c r="T28" s="102"/>
      <c r="U28" s="112">
        <v>0</v>
      </c>
      <c r="V28" s="104"/>
      <c r="W28" s="104"/>
      <c r="X28" s="106">
        <v>45.13</v>
      </c>
      <c r="Y28" s="107">
        <v>-45.13</v>
      </c>
      <c r="Z28" s="108"/>
      <c r="AA28" s="172"/>
      <c r="AB28" s="195"/>
      <c r="AC28" s="109"/>
      <c r="AD28" s="109"/>
      <c r="AE28" s="109"/>
      <c r="AF28" s="102"/>
      <c r="AG28" s="102"/>
      <c r="AH28" s="107">
        <v>-45.13</v>
      </c>
      <c r="AI28" s="110">
        <v>0</v>
      </c>
      <c r="AJ28" s="107">
        <v>-45.13</v>
      </c>
      <c r="AK28" s="111"/>
      <c r="AL28" s="110"/>
      <c r="AM28" s="107"/>
      <c r="AN28" s="112"/>
      <c r="AO28" s="113"/>
      <c r="AP28" s="169"/>
      <c r="AQ28" s="156"/>
      <c r="AR28" s="160"/>
      <c r="AS28" s="114">
        <v>1501656422</v>
      </c>
      <c r="AT28" s="114"/>
    </row>
    <row r="29" spans="1:46" s="41" customFormat="1" ht="15.75">
      <c r="A29" s="230" t="s">
        <v>87</v>
      </c>
      <c r="B29" s="30" t="s">
        <v>88</v>
      </c>
      <c r="C29" s="233">
        <f>+FISCAL!J29</f>
        <v>5500.1</v>
      </c>
      <c r="D29" s="233">
        <f t="shared" si="1"/>
        <v>2750</v>
      </c>
      <c r="E29" s="14"/>
      <c r="F29" s="29">
        <f t="shared" si="2"/>
        <v>5500.1</v>
      </c>
      <c r="G29" s="29">
        <f t="shared" si="3"/>
        <v>-45.13</v>
      </c>
      <c r="H29" s="29">
        <f t="shared" si="4"/>
        <v>110.00200000000001</v>
      </c>
      <c r="I29" s="29">
        <f t="shared" si="5"/>
        <v>412.50749999999999</v>
      </c>
      <c r="J29" s="29">
        <f t="shared" si="6"/>
        <v>5977.4795000000004</v>
      </c>
      <c r="K29" s="29">
        <f t="shared" si="7"/>
        <v>956.39672000000007</v>
      </c>
      <c r="L29" s="29">
        <f t="shared" si="8"/>
        <v>6933.8762200000001</v>
      </c>
      <c r="M29"/>
      <c r="N29" s="41" t="str">
        <f t="shared" si="0"/>
        <v>si</v>
      </c>
      <c r="O29" s="102" t="s">
        <v>188</v>
      </c>
      <c r="P29" s="102"/>
      <c r="Q29" s="102" t="s">
        <v>189</v>
      </c>
      <c r="R29" s="165">
        <v>42653</v>
      </c>
      <c r="S29" s="102" t="s">
        <v>190</v>
      </c>
      <c r="T29" s="102"/>
      <c r="U29" s="112">
        <v>2750</v>
      </c>
      <c r="V29" s="104"/>
      <c r="W29" s="104"/>
      <c r="X29" s="106">
        <v>45.13</v>
      </c>
      <c r="Y29" s="107">
        <v>2704.87</v>
      </c>
      <c r="Z29" s="108"/>
      <c r="AA29" s="172"/>
      <c r="AB29" s="195"/>
      <c r="AC29" s="109"/>
      <c r="AD29" s="109"/>
      <c r="AE29" s="109"/>
      <c r="AF29" s="102"/>
      <c r="AG29" s="102"/>
      <c r="AH29" s="107">
        <v>2704.87</v>
      </c>
      <c r="AI29" s="110">
        <v>0</v>
      </c>
      <c r="AJ29" s="107">
        <v>2704.87</v>
      </c>
      <c r="AK29" s="111"/>
      <c r="AL29" s="110"/>
      <c r="AM29" s="107"/>
      <c r="AN29" s="112"/>
      <c r="AO29" s="113"/>
      <c r="AP29" s="169"/>
      <c r="AQ29" s="156"/>
      <c r="AR29" s="160"/>
      <c r="AS29" s="114">
        <v>1175980984</v>
      </c>
      <c r="AT29" s="114"/>
    </row>
    <row r="30" spans="1:46" ht="15.75">
      <c r="A30" s="230" t="s">
        <v>44</v>
      </c>
      <c r="B30" s="30" t="s">
        <v>45</v>
      </c>
      <c r="C30" s="233">
        <f>+FISCAL!J30</f>
        <v>12499.95</v>
      </c>
      <c r="D30" s="233">
        <f t="shared" si="1"/>
        <v>0</v>
      </c>
      <c r="E30" s="14"/>
      <c r="F30" s="29">
        <f t="shared" si="2"/>
        <v>12499.95</v>
      </c>
      <c r="G30" s="29">
        <f t="shared" si="3"/>
        <v>-45.13</v>
      </c>
      <c r="H30" s="29">
        <f t="shared" si="4"/>
        <v>249.99900000000002</v>
      </c>
      <c r="I30" s="29">
        <f t="shared" si="5"/>
        <v>937.49625000000003</v>
      </c>
      <c r="J30" s="29">
        <f t="shared" si="6"/>
        <v>13642.315250000001</v>
      </c>
      <c r="K30" s="29">
        <f t="shared" si="7"/>
        <v>2182.7704400000002</v>
      </c>
      <c r="L30" s="29">
        <f t="shared" si="8"/>
        <v>15825.085690000002</v>
      </c>
      <c r="N30" s="41" t="str">
        <f t="shared" si="0"/>
        <v>si</v>
      </c>
      <c r="O30" s="102" t="s">
        <v>157</v>
      </c>
      <c r="P30" s="102" t="s">
        <v>191</v>
      </c>
      <c r="Q30" s="189" t="s">
        <v>192</v>
      </c>
      <c r="R30" s="165">
        <v>40352</v>
      </c>
      <c r="S30" s="102" t="s">
        <v>180</v>
      </c>
      <c r="T30" s="214">
        <v>12500</v>
      </c>
      <c r="U30" s="112">
        <v>0</v>
      </c>
      <c r="V30" s="104"/>
      <c r="W30" s="104"/>
      <c r="X30" s="106">
        <v>45.13</v>
      </c>
      <c r="Y30" s="107">
        <v>-45.13</v>
      </c>
      <c r="Z30" s="108"/>
      <c r="AA30" s="172"/>
      <c r="AB30" s="195"/>
      <c r="AC30" s="109"/>
      <c r="AD30" s="109"/>
      <c r="AE30" s="109"/>
      <c r="AF30" s="102"/>
      <c r="AG30" s="102"/>
      <c r="AH30" s="107">
        <v>-45.13</v>
      </c>
      <c r="AI30" s="110">
        <v>0</v>
      </c>
      <c r="AJ30" s="107">
        <v>-45.13</v>
      </c>
      <c r="AK30" s="111">
        <v>-4.5130000000000008</v>
      </c>
      <c r="AL30" s="110" t="e">
        <v>#REF!</v>
      </c>
      <c r="AM30" s="107" t="e">
        <v>#REF!</v>
      </c>
      <c r="AN30" s="112"/>
      <c r="AO30" s="113"/>
      <c r="AP30" s="168"/>
      <c r="AQ30" s="159"/>
      <c r="AR30" s="160">
        <v>45.13</v>
      </c>
      <c r="AS30" s="114">
        <v>2734223152</v>
      </c>
      <c r="AT30" s="117"/>
    </row>
    <row r="31" spans="1:46" ht="15.75">
      <c r="A31" s="230" t="s">
        <v>48</v>
      </c>
      <c r="B31" s="30" t="s">
        <v>49</v>
      </c>
      <c r="C31" s="233">
        <f>+FISCAL!J31</f>
        <v>6000</v>
      </c>
      <c r="D31" s="233">
        <f t="shared" si="1"/>
        <v>0</v>
      </c>
      <c r="E31" s="14"/>
      <c r="F31" s="29">
        <f t="shared" si="2"/>
        <v>6000</v>
      </c>
      <c r="G31" s="29">
        <f t="shared" si="3"/>
        <v>-45.13</v>
      </c>
      <c r="H31" s="29">
        <f t="shared" si="4"/>
        <v>120</v>
      </c>
      <c r="I31" s="29">
        <f t="shared" si="5"/>
        <v>450</v>
      </c>
      <c r="J31" s="29">
        <f t="shared" si="6"/>
        <v>6524.87</v>
      </c>
      <c r="K31" s="29">
        <f t="shared" si="7"/>
        <v>1043.9792</v>
      </c>
      <c r="L31" s="29">
        <f t="shared" si="8"/>
        <v>7568.8491999999997</v>
      </c>
      <c r="N31" s="41" t="str">
        <f t="shared" si="0"/>
        <v>si</v>
      </c>
      <c r="O31" s="102" t="s">
        <v>157</v>
      </c>
      <c r="P31" s="102"/>
      <c r="Q31" s="102" t="s">
        <v>193</v>
      </c>
      <c r="R31" s="165" t="s">
        <v>194</v>
      </c>
      <c r="S31" s="102" t="s">
        <v>158</v>
      </c>
      <c r="T31" s="102"/>
      <c r="U31" s="112">
        <v>0</v>
      </c>
      <c r="V31" s="104"/>
      <c r="W31" s="104"/>
      <c r="X31" s="106">
        <v>45.13</v>
      </c>
      <c r="Y31" s="107">
        <v>-45.13</v>
      </c>
      <c r="Z31" s="108"/>
      <c r="AA31" s="172"/>
      <c r="AB31" s="195"/>
      <c r="AC31" s="109"/>
      <c r="AD31" s="109"/>
      <c r="AE31" s="109"/>
      <c r="AF31" s="102"/>
      <c r="AG31" s="102">
        <v>1597.51</v>
      </c>
      <c r="AH31" s="107">
        <v>-1642.64</v>
      </c>
      <c r="AI31" s="110">
        <v>0</v>
      </c>
      <c r="AJ31" s="107">
        <v>-1642.64</v>
      </c>
      <c r="AK31" s="111">
        <v>-4.5130000000000008</v>
      </c>
      <c r="AL31" s="110" t="e">
        <v>#REF!</v>
      </c>
      <c r="AM31" s="107" t="e">
        <v>#REF!</v>
      </c>
      <c r="AN31" s="112"/>
      <c r="AO31" s="113"/>
      <c r="AP31" s="168"/>
      <c r="AQ31" s="159"/>
      <c r="AR31" s="160"/>
      <c r="AS31" s="114"/>
      <c r="AT31" s="117"/>
    </row>
    <row r="32" spans="1:46" ht="15.75">
      <c r="A32" s="230" t="s">
        <v>341</v>
      </c>
      <c r="B32" s="63" t="s">
        <v>320</v>
      </c>
      <c r="C32" s="233">
        <f>+FISCAL!J32</f>
        <v>3250.05</v>
      </c>
      <c r="D32" s="233">
        <f t="shared" si="1"/>
        <v>0</v>
      </c>
      <c r="E32" s="62"/>
      <c r="F32" s="29">
        <f t="shared" si="2"/>
        <v>3250.05</v>
      </c>
      <c r="G32" s="29">
        <f t="shared" si="3"/>
        <v>-45.13</v>
      </c>
      <c r="H32" s="29">
        <f t="shared" si="4"/>
        <v>65.001000000000005</v>
      </c>
      <c r="I32" s="29">
        <f t="shared" si="5"/>
        <v>243.75375</v>
      </c>
      <c r="J32" s="29">
        <f t="shared" si="6"/>
        <v>3513.6747500000001</v>
      </c>
      <c r="K32" s="29">
        <f t="shared" si="7"/>
        <v>562.18796000000009</v>
      </c>
      <c r="L32" s="29">
        <f t="shared" si="8"/>
        <v>4075.8627100000003</v>
      </c>
      <c r="M32" s="41"/>
      <c r="N32" s="41" t="str">
        <f t="shared" si="0"/>
        <v>si</v>
      </c>
      <c r="O32" s="102" t="s">
        <v>210</v>
      </c>
      <c r="P32" s="102"/>
      <c r="Q32" s="102" t="s">
        <v>320</v>
      </c>
      <c r="R32" s="165">
        <v>42702</v>
      </c>
      <c r="S32" s="102" t="s">
        <v>223</v>
      </c>
      <c r="T32" s="102"/>
      <c r="U32" s="112">
        <v>0</v>
      </c>
      <c r="V32" s="112"/>
      <c r="W32" s="112"/>
      <c r="X32" s="106">
        <v>45.13</v>
      </c>
      <c r="Y32" s="107"/>
      <c r="Z32" s="108">
        <v>400</v>
      </c>
      <c r="AA32" s="172"/>
      <c r="AB32" s="195"/>
      <c r="AC32" s="109"/>
      <c r="AD32" s="109"/>
      <c r="AE32" s="109"/>
      <c r="AF32" s="104"/>
      <c r="AG32" s="102"/>
      <c r="AH32" s="107"/>
      <c r="AI32" s="110"/>
      <c r="AJ32" s="107"/>
      <c r="AK32" s="111"/>
      <c r="AL32" s="110"/>
      <c r="AM32" s="107"/>
      <c r="AN32" s="112"/>
      <c r="AO32" s="113"/>
      <c r="AP32" s="168"/>
      <c r="AQ32" s="158"/>
      <c r="AR32" s="160"/>
      <c r="AS32" s="114" t="s">
        <v>301</v>
      </c>
      <c r="AT32" s="117" t="s">
        <v>280</v>
      </c>
    </row>
    <row r="33" spans="1:48" ht="15.75">
      <c r="A33" s="230" t="s">
        <v>42</v>
      </c>
      <c r="B33" s="30" t="s">
        <v>43</v>
      </c>
      <c r="C33" s="233">
        <f>+FISCAL!J33</f>
        <v>12400</v>
      </c>
      <c r="D33" s="233">
        <f t="shared" si="1"/>
        <v>9400</v>
      </c>
      <c r="E33" s="14"/>
      <c r="F33" s="29">
        <f t="shared" si="2"/>
        <v>12400</v>
      </c>
      <c r="G33" s="29">
        <f t="shared" si="3"/>
        <v>-45.13</v>
      </c>
      <c r="H33" s="29">
        <f t="shared" si="4"/>
        <v>248</v>
      </c>
      <c r="I33" s="29">
        <f t="shared" si="5"/>
        <v>930</v>
      </c>
      <c r="J33" s="29">
        <f t="shared" si="6"/>
        <v>13532.87</v>
      </c>
      <c r="K33" s="29">
        <f t="shared" si="7"/>
        <v>2165.2592</v>
      </c>
      <c r="L33" s="29">
        <f t="shared" si="8"/>
        <v>15698.129200000001</v>
      </c>
      <c r="N33" s="41" t="str">
        <f t="shared" si="0"/>
        <v>si</v>
      </c>
      <c r="O33" s="102" t="s">
        <v>178</v>
      </c>
      <c r="P33" s="102" t="s">
        <v>195</v>
      </c>
      <c r="Q33" s="102" t="s">
        <v>196</v>
      </c>
      <c r="R33" s="165">
        <v>42285</v>
      </c>
      <c r="S33" s="102" t="s">
        <v>197</v>
      </c>
      <c r="T33" s="102"/>
      <c r="U33" s="112">
        <v>9400</v>
      </c>
      <c r="V33" s="104"/>
      <c r="W33" s="104"/>
      <c r="X33" s="106">
        <v>45.13</v>
      </c>
      <c r="Y33" s="107">
        <v>9354.8700000000008</v>
      </c>
      <c r="Z33" s="108"/>
      <c r="AA33" s="172"/>
      <c r="AB33" s="196">
        <v>66.099999999999994</v>
      </c>
      <c r="AC33" s="109">
        <v>500</v>
      </c>
      <c r="AD33" s="109"/>
      <c r="AE33" s="109"/>
      <c r="AF33" s="104"/>
      <c r="AG33" s="102"/>
      <c r="AH33" s="107">
        <v>8788.77</v>
      </c>
      <c r="AI33" s="110">
        <v>935.48700000000008</v>
      </c>
      <c r="AJ33" s="107">
        <v>7853.2830000000004</v>
      </c>
      <c r="AK33" s="111">
        <v>0</v>
      </c>
      <c r="AL33" s="110" t="e">
        <v>#REF!</v>
      </c>
      <c r="AM33" s="107" t="e">
        <v>#REF!</v>
      </c>
      <c r="AN33" s="112"/>
      <c r="AO33" s="113"/>
      <c r="AP33" s="168"/>
      <c r="AQ33" s="156"/>
      <c r="AR33" s="160">
        <v>-7853.2830000000004</v>
      </c>
      <c r="AS33" s="114">
        <v>2949799338</v>
      </c>
      <c r="AT33" s="117"/>
    </row>
    <row r="34" spans="1:48" ht="15.75">
      <c r="A34" s="230" t="s">
        <v>46</v>
      </c>
      <c r="B34" s="30" t="s">
        <v>47</v>
      </c>
      <c r="C34" s="233">
        <f>+FISCAL!J34</f>
        <v>22755.06</v>
      </c>
      <c r="D34" s="233">
        <f t="shared" si="1"/>
        <v>19755.060000000001</v>
      </c>
      <c r="E34" s="14"/>
      <c r="F34" s="29">
        <f t="shared" si="2"/>
        <v>22755.06</v>
      </c>
      <c r="G34" s="29">
        <f t="shared" si="3"/>
        <v>-45.13</v>
      </c>
      <c r="H34" s="29">
        <f t="shared" si="4"/>
        <v>455.10120000000006</v>
      </c>
      <c r="I34" s="29">
        <f t="shared" si="5"/>
        <v>1706.6295</v>
      </c>
      <c r="J34" s="29">
        <f t="shared" si="6"/>
        <v>24871.6607</v>
      </c>
      <c r="K34" s="29">
        <f t="shared" si="7"/>
        <v>3979.4657120000002</v>
      </c>
      <c r="L34" s="29">
        <f t="shared" si="8"/>
        <v>28851.126412000001</v>
      </c>
      <c r="N34" s="41" t="str">
        <f t="shared" si="0"/>
        <v>no</v>
      </c>
      <c r="O34" s="102" t="s">
        <v>286</v>
      </c>
      <c r="P34" s="102" t="s">
        <v>198</v>
      </c>
      <c r="Q34" s="102" t="s">
        <v>321</v>
      </c>
      <c r="R34" s="165">
        <v>42089</v>
      </c>
      <c r="S34" s="102" t="s">
        <v>199</v>
      </c>
      <c r="T34" s="102"/>
      <c r="U34" s="112">
        <v>19755.060000000001</v>
      </c>
      <c r="V34" s="105"/>
      <c r="W34" s="105"/>
      <c r="X34" s="106">
        <v>45.13</v>
      </c>
      <c r="Y34" s="107">
        <v>19709.93</v>
      </c>
      <c r="Z34" s="108"/>
      <c r="AA34" s="172"/>
      <c r="AB34" s="196">
        <v>66.099999999999994</v>
      </c>
      <c r="AC34" s="109"/>
      <c r="AD34" s="109"/>
      <c r="AE34" s="109"/>
      <c r="AF34" s="104"/>
      <c r="AG34" s="102"/>
      <c r="AH34" s="107">
        <v>19643.830000000002</v>
      </c>
      <c r="AI34" s="110">
        <v>1970.9930000000002</v>
      </c>
      <c r="AJ34" s="107">
        <v>17672.837000000003</v>
      </c>
      <c r="AK34" s="111">
        <v>0</v>
      </c>
      <c r="AL34" s="110" t="e">
        <v>#REF!</v>
      </c>
      <c r="AM34" s="107" t="e">
        <v>#REF!</v>
      </c>
      <c r="AN34" s="112"/>
      <c r="AO34" s="113"/>
      <c r="AP34" s="168"/>
      <c r="AQ34" s="159"/>
      <c r="AR34" s="160">
        <v>-17672.837000000003</v>
      </c>
      <c r="AS34" s="114">
        <v>2945821312</v>
      </c>
      <c r="AT34" s="117"/>
    </row>
    <row r="35" spans="1:48" ht="15.75">
      <c r="A35" s="230" t="s">
        <v>340</v>
      </c>
      <c r="B35" s="63" t="s">
        <v>322</v>
      </c>
      <c r="C35" s="233">
        <f>+FISCAL!J35</f>
        <v>4999.95</v>
      </c>
      <c r="D35" s="233">
        <f t="shared" si="1"/>
        <v>0</v>
      </c>
      <c r="E35" s="62"/>
      <c r="F35" s="29">
        <f t="shared" si="2"/>
        <v>4999.95</v>
      </c>
      <c r="G35" s="29">
        <f t="shared" si="3"/>
        <v>-45.13</v>
      </c>
      <c r="H35" s="29">
        <f t="shared" si="4"/>
        <v>99.998999999999995</v>
      </c>
      <c r="I35" s="29">
        <f t="shared" si="5"/>
        <v>374.99624999999997</v>
      </c>
      <c r="J35" s="29">
        <f t="shared" si="6"/>
        <v>5429.8152499999997</v>
      </c>
      <c r="K35" s="29">
        <f t="shared" si="7"/>
        <v>868.77044000000001</v>
      </c>
      <c r="L35" s="29">
        <f t="shared" si="8"/>
        <v>6298.5856899999999</v>
      </c>
      <c r="M35" s="41"/>
      <c r="N35" s="41" t="str">
        <f t="shared" si="0"/>
        <v>si</v>
      </c>
      <c r="O35" s="102" t="s">
        <v>157</v>
      </c>
      <c r="P35" s="102"/>
      <c r="Q35" s="102" t="s">
        <v>322</v>
      </c>
      <c r="R35" s="165">
        <v>42726</v>
      </c>
      <c r="S35" s="102" t="s">
        <v>174</v>
      </c>
      <c r="T35" s="102"/>
      <c r="U35" s="112">
        <v>0</v>
      </c>
      <c r="V35" s="105"/>
      <c r="W35" s="105"/>
      <c r="X35" s="106">
        <v>45.13</v>
      </c>
      <c r="Y35" s="107">
        <v>-45.13</v>
      </c>
      <c r="Z35" s="108"/>
      <c r="AA35" s="172"/>
      <c r="AB35" s="196"/>
      <c r="AC35" s="109"/>
      <c r="AD35" s="109"/>
      <c r="AE35" s="109"/>
      <c r="AF35" s="104"/>
      <c r="AG35" s="102"/>
      <c r="AH35" s="107">
        <v>-45.13</v>
      </c>
      <c r="AI35" s="110">
        <v>0</v>
      </c>
      <c r="AJ35" s="107">
        <v>-45.13</v>
      </c>
      <c r="AK35" s="111"/>
      <c r="AL35" s="110"/>
      <c r="AM35" s="107"/>
      <c r="AN35" s="112"/>
      <c r="AO35" s="113"/>
      <c r="AP35" s="168"/>
      <c r="AQ35" s="159"/>
      <c r="AR35" s="160"/>
      <c r="AS35" s="117" t="s">
        <v>301</v>
      </c>
      <c r="AT35" s="117"/>
    </row>
    <row r="36" spans="1:48" ht="15.75">
      <c r="A36" s="230" t="s">
        <v>89</v>
      </c>
      <c r="B36" s="30" t="s">
        <v>90</v>
      </c>
      <c r="C36" s="233">
        <f>+FISCAL!J36</f>
        <v>4750.1000000000004</v>
      </c>
      <c r="D36" s="233">
        <f t="shared" si="1"/>
        <v>2000</v>
      </c>
      <c r="E36" s="14"/>
      <c r="F36" s="29">
        <f t="shared" si="2"/>
        <v>4750.1000000000004</v>
      </c>
      <c r="G36" s="29">
        <f t="shared" si="3"/>
        <v>-45.13</v>
      </c>
      <c r="H36" s="29">
        <f t="shared" si="4"/>
        <v>95.00200000000001</v>
      </c>
      <c r="I36" s="29">
        <f t="shared" si="5"/>
        <v>356.25749999999999</v>
      </c>
      <c r="J36" s="29">
        <f t="shared" si="6"/>
        <v>5156.2295000000004</v>
      </c>
      <c r="K36" s="29">
        <f t="shared" si="7"/>
        <v>824.9967200000001</v>
      </c>
      <c r="L36" s="29">
        <f t="shared" si="8"/>
        <v>5981.2262200000005</v>
      </c>
      <c r="N36" s="41" t="str">
        <f t="shared" si="0"/>
        <v>si</v>
      </c>
      <c r="O36" s="102" t="s">
        <v>188</v>
      </c>
      <c r="P36" s="102" t="s">
        <v>200</v>
      </c>
      <c r="Q36" s="102" t="s">
        <v>201</v>
      </c>
      <c r="R36" s="165">
        <v>42053</v>
      </c>
      <c r="S36" s="102" t="s">
        <v>202</v>
      </c>
      <c r="T36" s="102"/>
      <c r="U36" s="104">
        <v>2000</v>
      </c>
      <c r="V36" s="104"/>
      <c r="W36" s="104"/>
      <c r="X36" s="106">
        <v>45.13</v>
      </c>
      <c r="Y36" s="107">
        <v>1954.87</v>
      </c>
      <c r="Z36" s="108">
        <v>400</v>
      </c>
      <c r="AA36" s="172"/>
      <c r="AB36" s="195"/>
      <c r="AC36" s="109"/>
      <c r="AD36" s="109"/>
      <c r="AE36" s="109"/>
      <c r="AF36" s="104"/>
      <c r="AG36" s="102"/>
      <c r="AH36" s="107">
        <v>1554.87</v>
      </c>
      <c r="AI36" s="110">
        <v>0</v>
      </c>
      <c r="AJ36" s="107">
        <v>1554.87</v>
      </c>
      <c r="AK36" s="111">
        <v>195.48699999999999</v>
      </c>
      <c r="AL36" s="110" t="e">
        <v>#REF!</v>
      </c>
      <c r="AM36" s="107" t="e">
        <v>#REF!</v>
      </c>
      <c r="AN36" s="112"/>
      <c r="AO36" s="113"/>
      <c r="AP36" s="169"/>
      <c r="AQ36" s="163"/>
      <c r="AR36" s="160">
        <v>-1554.87</v>
      </c>
      <c r="AS36" s="114">
        <v>2887709471</v>
      </c>
      <c r="AT36" s="117" t="s">
        <v>280</v>
      </c>
    </row>
    <row r="37" spans="1:48" ht="15.75">
      <c r="A37" s="230" t="s">
        <v>50</v>
      </c>
      <c r="B37" s="33" t="s">
        <v>296</v>
      </c>
      <c r="C37" s="233">
        <f>+FISCAL!J37</f>
        <v>4000.05</v>
      </c>
      <c r="D37" s="233">
        <f t="shared" si="1"/>
        <v>0</v>
      </c>
      <c r="E37" s="14"/>
      <c r="F37" s="29">
        <f t="shared" si="2"/>
        <v>4000.05</v>
      </c>
      <c r="G37" s="29">
        <f t="shared" si="3"/>
        <v>-45.13</v>
      </c>
      <c r="H37" s="29">
        <f t="shared" si="4"/>
        <v>80.001000000000005</v>
      </c>
      <c r="I37" s="29">
        <f t="shared" si="5"/>
        <v>300.00375000000003</v>
      </c>
      <c r="J37" s="29">
        <f t="shared" si="6"/>
        <v>4334.9247500000001</v>
      </c>
      <c r="K37" s="29">
        <f t="shared" si="7"/>
        <v>693.58796000000007</v>
      </c>
      <c r="L37" s="29">
        <f t="shared" si="8"/>
        <v>5028.51271</v>
      </c>
      <c r="N37" s="41" t="str">
        <f t="shared" si="0"/>
        <v>no</v>
      </c>
      <c r="O37" s="102" t="s">
        <v>157</v>
      </c>
      <c r="P37" s="102" t="s">
        <v>203</v>
      </c>
      <c r="Q37" s="102" t="s">
        <v>323</v>
      </c>
      <c r="R37" s="165">
        <v>42093</v>
      </c>
      <c r="S37" s="102" t="s">
        <v>177</v>
      </c>
      <c r="T37" s="102"/>
      <c r="U37" s="104">
        <v>0</v>
      </c>
      <c r="V37" s="104"/>
      <c r="W37" s="105"/>
      <c r="X37" s="106">
        <v>45.13</v>
      </c>
      <c r="Y37" s="107">
        <v>-45.13</v>
      </c>
      <c r="Z37" s="108"/>
      <c r="AA37" s="172"/>
      <c r="AB37" s="196">
        <v>66.099999999999994</v>
      </c>
      <c r="AC37" s="109"/>
      <c r="AD37" s="109"/>
      <c r="AE37" s="109"/>
      <c r="AF37" s="104"/>
      <c r="AG37" s="118">
        <v>1252.02</v>
      </c>
      <c r="AH37" s="107">
        <v>-1363.25</v>
      </c>
      <c r="AI37" s="110">
        <v>0</v>
      </c>
      <c r="AJ37" s="107">
        <v>-1363.25</v>
      </c>
      <c r="AK37" s="111">
        <v>-4.5130000000000008</v>
      </c>
      <c r="AL37" s="110" t="e">
        <v>#REF!</v>
      </c>
      <c r="AM37" s="107" t="e">
        <v>#REF!</v>
      </c>
      <c r="AN37" s="112"/>
      <c r="AO37" s="113"/>
      <c r="AP37" s="169"/>
      <c r="AQ37" s="156"/>
      <c r="AR37" s="160">
        <v>1363.25</v>
      </c>
      <c r="AS37" s="114">
        <v>1109785957</v>
      </c>
      <c r="AT37" s="117"/>
    </row>
    <row r="38" spans="1:48" ht="15.75">
      <c r="A38" s="230" t="s">
        <v>305</v>
      </c>
      <c r="B38" s="30" t="s">
        <v>298</v>
      </c>
      <c r="C38" s="233">
        <f>+FISCAL!J38</f>
        <v>14804.95</v>
      </c>
      <c r="D38" s="233">
        <f t="shared" si="1"/>
        <v>11680</v>
      </c>
      <c r="E38" s="44"/>
      <c r="F38" s="29">
        <f t="shared" si="2"/>
        <v>14804.95</v>
      </c>
      <c r="G38" s="29">
        <f t="shared" si="3"/>
        <v>-45.13</v>
      </c>
      <c r="H38" s="29">
        <f t="shared" si="4"/>
        <v>296.09900000000005</v>
      </c>
      <c r="I38" s="29">
        <f t="shared" si="5"/>
        <v>1110.3712499999999</v>
      </c>
      <c r="J38" s="29">
        <f t="shared" si="6"/>
        <v>16166.290250000002</v>
      </c>
      <c r="K38" s="29">
        <f t="shared" si="7"/>
        <v>2586.6064400000005</v>
      </c>
      <c r="L38" s="29">
        <f t="shared" si="8"/>
        <v>18752.896690000001</v>
      </c>
      <c r="N38" s="41" t="str">
        <f t="shared" si="0"/>
        <v>si</v>
      </c>
      <c r="O38" s="102" t="s">
        <v>163</v>
      </c>
      <c r="P38" s="102"/>
      <c r="Q38" s="102" t="s">
        <v>298</v>
      </c>
      <c r="R38" s="165">
        <v>42683</v>
      </c>
      <c r="S38" s="102" t="s">
        <v>259</v>
      </c>
      <c r="T38" s="102"/>
      <c r="U38" s="104">
        <v>11680</v>
      </c>
      <c r="V38" s="119"/>
      <c r="W38" s="105"/>
      <c r="X38" s="106">
        <v>45.13</v>
      </c>
      <c r="Y38" s="107">
        <v>11634.87</v>
      </c>
      <c r="Z38" s="108"/>
      <c r="AA38" s="172"/>
      <c r="AB38" s="196"/>
      <c r="AC38" s="109"/>
      <c r="AD38" s="109"/>
      <c r="AE38" s="109"/>
      <c r="AF38" s="104"/>
      <c r="AG38" s="118"/>
      <c r="AH38" s="107">
        <v>11634.87</v>
      </c>
      <c r="AI38" s="110">
        <v>1163.4870000000001</v>
      </c>
      <c r="AJ38" s="107">
        <v>10471.383000000002</v>
      </c>
      <c r="AK38" s="111"/>
      <c r="AL38" s="110"/>
      <c r="AM38" s="107"/>
      <c r="AN38" s="112"/>
      <c r="AO38" s="113"/>
      <c r="AP38" s="169"/>
      <c r="AQ38" s="156"/>
      <c r="AR38" s="160"/>
      <c r="AS38" s="114">
        <v>2867151373</v>
      </c>
      <c r="AT38" s="114"/>
    </row>
    <row r="39" spans="1:48" ht="15.75">
      <c r="A39" s="230" t="s">
        <v>91</v>
      </c>
      <c r="B39" s="30" t="s">
        <v>92</v>
      </c>
      <c r="C39" s="233">
        <f>+FISCAL!J39</f>
        <v>5500</v>
      </c>
      <c r="D39" s="233">
        <f t="shared" si="1"/>
        <v>2500</v>
      </c>
      <c r="E39" s="14"/>
      <c r="F39" s="29">
        <f t="shared" si="2"/>
        <v>5500</v>
      </c>
      <c r="G39" s="29">
        <f t="shared" si="3"/>
        <v>-45.13</v>
      </c>
      <c r="H39" s="29">
        <f t="shared" si="4"/>
        <v>110</v>
      </c>
      <c r="I39" s="29">
        <f t="shared" si="5"/>
        <v>412.5</v>
      </c>
      <c r="J39" s="29">
        <f t="shared" si="6"/>
        <v>5977.37</v>
      </c>
      <c r="K39" s="29">
        <f t="shared" si="7"/>
        <v>956.37919999999997</v>
      </c>
      <c r="L39" s="29">
        <f t="shared" si="8"/>
        <v>6933.7492000000002</v>
      </c>
      <c r="N39" s="41" t="str">
        <f t="shared" si="0"/>
        <v>si</v>
      </c>
      <c r="O39" s="102" t="s">
        <v>163</v>
      </c>
      <c r="P39" s="102"/>
      <c r="Q39" s="102" t="s">
        <v>204</v>
      </c>
      <c r="R39" s="165">
        <v>42599</v>
      </c>
      <c r="S39" s="102" t="s">
        <v>281</v>
      </c>
      <c r="T39" s="102"/>
      <c r="U39" s="104">
        <v>2500</v>
      </c>
      <c r="V39" s="119"/>
      <c r="W39" s="105"/>
      <c r="X39" s="106">
        <v>45.13</v>
      </c>
      <c r="Y39" s="107">
        <v>2454.87</v>
      </c>
      <c r="Z39" s="108"/>
      <c r="AA39" s="172"/>
      <c r="AB39" s="196"/>
      <c r="AC39" s="109"/>
      <c r="AD39" s="109"/>
      <c r="AE39" s="109"/>
      <c r="AF39" s="104"/>
      <c r="AG39" s="118"/>
      <c r="AH39" s="107">
        <v>2454.87</v>
      </c>
      <c r="AI39" s="110">
        <v>0</v>
      </c>
      <c r="AJ39" s="107">
        <v>2454.87</v>
      </c>
      <c r="AK39" s="111"/>
      <c r="AL39" s="110"/>
      <c r="AM39" s="107"/>
      <c r="AN39" s="112"/>
      <c r="AO39" s="113"/>
      <c r="AP39" s="169"/>
      <c r="AQ39" s="156"/>
      <c r="AR39" s="160"/>
      <c r="AS39" s="114">
        <v>2975878772</v>
      </c>
      <c r="AT39" s="114"/>
    </row>
    <row r="40" spans="1:48" ht="15.75">
      <c r="A40" s="230" t="s">
        <v>315</v>
      </c>
      <c r="B40" s="54" t="s">
        <v>309</v>
      </c>
      <c r="C40" s="233">
        <f>+FISCAL!J40</f>
        <v>3750</v>
      </c>
      <c r="D40" s="233">
        <f t="shared" si="1"/>
        <v>0</v>
      </c>
      <c r="E40" s="51"/>
      <c r="F40" s="29">
        <f t="shared" si="2"/>
        <v>3750</v>
      </c>
      <c r="G40" s="29">
        <f t="shared" si="3"/>
        <v>-45.13</v>
      </c>
      <c r="H40" s="29">
        <f t="shared" si="4"/>
        <v>75</v>
      </c>
      <c r="I40" s="29">
        <f t="shared" si="5"/>
        <v>281.25</v>
      </c>
      <c r="J40" s="29">
        <f t="shared" si="6"/>
        <v>4061.12</v>
      </c>
      <c r="K40" s="29">
        <f t="shared" si="7"/>
        <v>649.77919999999995</v>
      </c>
      <c r="L40" s="29">
        <f t="shared" si="8"/>
        <v>4710.8991999999998</v>
      </c>
      <c r="M40" s="41"/>
      <c r="N40" s="41" t="str">
        <f t="shared" si="0"/>
        <v>si</v>
      </c>
      <c r="O40" s="102" t="s">
        <v>228</v>
      </c>
      <c r="P40" s="102"/>
      <c r="Q40" s="102" t="s">
        <v>309</v>
      </c>
      <c r="R40" s="165">
        <v>42705</v>
      </c>
      <c r="S40" s="102" t="s">
        <v>310</v>
      </c>
      <c r="T40" s="102"/>
      <c r="U40" s="104"/>
      <c r="V40" s="119"/>
      <c r="W40" s="105"/>
      <c r="X40" s="106">
        <v>45.13</v>
      </c>
      <c r="Y40" s="107">
        <v>-45.13</v>
      </c>
      <c r="Z40" s="108">
        <v>400</v>
      </c>
      <c r="AA40" s="172"/>
      <c r="AB40" s="196"/>
      <c r="AC40" s="109"/>
      <c r="AD40" s="109"/>
      <c r="AE40" s="109"/>
      <c r="AF40" s="104"/>
      <c r="AG40" s="118"/>
      <c r="AH40" s="107">
        <v>-445.13</v>
      </c>
      <c r="AI40" s="110">
        <v>0</v>
      </c>
      <c r="AJ40" s="107">
        <v>-445.13</v>
      </c>
      <c r="AK40" s="111"/>
      <c r="AL40" s="110"/>
      <c r="AM40" s="107"/>
      <c r="AN40" s="112"/>
      <c r="AO40" s="113"/>
      <c r="AP40" s="169"/>
      <c r="AQ40" s="156"/>
      <c r="AR40" s="160"/>
      <c r="AS40" s="114"/>
      <c r="AT40" s="117" t="s">
        <v>280</v>
      </c>
    </row>
    <row r="41" spans="1:48" ht="15.75">
      <c r="A41" s="230" t="s">
        <v>51</v>
      </c>
      <c r="B41" s="30" t="s">
        <v>52</v>
      </c>
      <c r="C41" s="233">
        <f>+FISCAL!J41</f>
        <v>10097.67</v>
      </c>
      <c r="D41" s="233">
        <f t="shared" si="1"/>
        <v>6847.62</v>
      </c>
      <c r="E41" s="14"/>
      <c r="F41" s="29">
        <f t="shared" si="2"/>
        <v>10097.67</v>
      </c>
      <c r="G41" s="29">
        <f t="shared" si="3"/>
        <v>-45.13</v>
      </c>
      <c r="H41" s="29">
        <f t="shared" si="4"/>
        <v>201.95340000000002</v>
      </c>
      <c r="I41" s="29">
        <f t="shared" si="5"/>
        <v>757.32524999999998</v>
      </c>
      <c r="J41" s="29">
        <f t="shared" si="6"/>
        <v>11011.818650000001</v>
      </c>
      <c r="K41" s="29">
        <f t="shared" si="7"/>
        <v>1761.8909840000001</v>
      </c>
      <c r="L41" s="29">
        <f t="shared" si="8"/>
        <v>12773.709634000001</v>
      </c>
      <c r="N41" s="41" t="str">
        <f t="shared" si="0"/>
        <v>si</v>
      </c>
      <c r="O41" s="102" t="s">
        <v>178</v>
      </c>
      <c r="P41" s="102" t="s">
        <v>205</v>
      </c>
      <c r="Q41" s="102" t="s">
        <v>206</v>
      </c>
      <c r="R41" s="165">
        <v>42130</v>
      </c>
      <c r="S41" s="102" t="s">
        <v>311</v>
      </c>
      <c r="T41" s="102"/>
      <c r="U41" s="104">
        <v>6847.62</v>
      </c>
      <c r="V41" s="104"/>
      <c r="W41" s="104"/>
      <c r="X41" s="106">
        <v>45.13</v>
      </c>
      <c r="Y41" s="107">
        <v>6802.49</v>
      </c>
      <c r="Z41" s="108"/>
      <c r="AA41" s="172"/>
      <c r="AB41" s="197"/>
      <c r="AC41" s="109"/>
      <c r="AD41" s="109"/>
      <c r="AE41" s="109"/>
      <c r="AF41" s="104"/>
      <c r="AG41" s="118">
        <v>1141.28</v>
      </c>
      <c r="AH41" s="107">
        <v>5661.21</v>
      </c>
      <c r="AI41" s="110">
        <v>680.24900000000002</v>
      </c>
      <c r="AJ41" s="107">
        <v>4980.9610000000002</v>
      </c>
      <c r="AK41" s="111">
        <v>0</v>
      </c>
      <c r="AL41" s="110" t="e">
        <v>#REF!</v>
      </c>
      <c r="AM41" s="107" t="e">
        <v>#REF!</v>
      </c>
      <c r="AN41" s="112"/>
      <c r="AO41" s="113"/>
      <c r="AP41" s="168"/>
      <c r="AQ41" s="158"/>
      <c r="AR41" s="160">
        <v>-4980.9610000000002</v>
      </c>
      <c r="AS41" s="114">
        <v>2786636659</v>
      </c>
      <c r="AT41" s="114"/>
    </row>
    <row r="42" spans="1:48" ht="15.75">
      <c r="A42" s="230" t="s">
        <v>59</v>
      </c>
      <c r="B42" s="30" t="s">
        <v>60</v>
      </c>
      <c r="C42" s="233">
        <f>+FISCAL!J42</f>
        <v>8325</v>
      </c>
      <c r="D42" s="233">
        <f t="shared" si="1"/>
        <v>3825</v>
      </c>
      <c r="E42" s="14"/>
      <c r="F42" s="29">
        <f t="shared" si="2"/>
        <v>8325</v>
      </c>
      <c r="G42" s="29">
        <f t="shared" si="3"/>
        <v>-45.13</v>
      </c>
      <c r="H42" s="29">
        <f t="shared" si="4"/>
        <v>166.5</v>
      </c>
      <c r="I42" s="29">
        <f t="shared" si="5"/>
        <v>624.375</v>
      </c>
      <c r="J42" s="29">
        <f t="shared" si="6"/>
        <v>9070.7450000000008</v>
      </c>
      <c r="K42" s="29">
        <f t="shared" si="7"/>
        <v>1451.3192000000001</v>
      </c>
      <c r="L42" s="29">
        <f t="shared" si="8"/>
        <v>10522.064200000001</v>
      </c>
      <c r="N42" s="41" t="str">
        <f t="shared" si="0"/>
        <v>si</v>
      </c>
      <c r="O42" s="102" t="s">
        <v>157</v>
      </c>
      <c r="P42" s="102" t="s">
        <v>207</v>
      </c>
      <c r="Q42" s="102" t="s">
        <v>208</v>
      </c>
      <c r="R42" s="165">
        <v>41302</v>
      </c>
      <c r="S42" s="102" t="s">
        <v>209</v>
      </c>
      <c r="T42" s="102"/>
      <c r="U42" s="112">
        <v>3825</v>
      </c>
      <c r="V42" s="105"/>
      <c r="W42" s="105"/>
      <c r="X42" s="106">
        <v>45.13</v>
      </c>
      <c r="Y42" s="107">
        <v>3779.87</v>
      </c>
      <c r="Z42" s="108"/>
      <c r="AA42" s="172"/>
      <c r="AB42" s="198">
        <v>108.1</v>
      </c>
      <c r="AC42" s="109"/>
      <c r="AD42" s="109"/>
      <c r="AE42" s="109"/>
      <c r="AF42" s="104"/>
      <c r="AG42" s="102">
        <v>1000.17</v>
      </c>
      <c r="AH42" s="107">
        <v>2671.6</v>
      </c>
      <c r="AI42" s="110">
        <v>0</v>
      </c>
      <c r="AJ42" s="107">
        <v>2671.6</v>
      </c>
      <c r="AK42" s="111">
        <v>377.98700000000002</v>
      </c>
      <c r="AL42" s="110" t="e">
        <v>#REF!</v>
      </c>
      <c r="AM42" s="107" t="e">
        <v>#REF!</v>
      </c>
      <c r="AN42" s="112"/>
      <c r="AO42" s="113"/>
      <c r="AP42" s="168"/>
      <c r="AQ42" s="158"/>
      <c r="AR42" s="160">
        <v>-2671.6</v>
      </c>
      <c r="AS42" s="114">
        <v>2760229598</v>
      </c>
      <c r="AT42" s="117"/>
    </row>
    <row r="43" spans="1:48" ht="15.75">
      <c r="A43" s="230" t="s">
        <v>53</v>
      </c>
      <c r="B43" s="30" t="s">
        <v>54</v>
      </c>
      <c r="C43" s="233">
        <f>+FISCAL!J43</f>
        <v>6350.05</v>
      </c>
      <c r="D43" s="233">
        <f t="shared" si="1"/>
        <v>3100</v>
      </c>
      <c r="E43" s="14"/>
      <c r="F43" s="29">
        <f t="shared" si="2"/>
        <v>6350.05</v>
      </c>
      <c r="G43" s="29">
        <f t="shared" si="3"/>
        <v>-45.13</v>
      </c>
      <c r="H43" s="29">
        <f t="shared" si="4"/>
        <v>127.001</v>
      </c>
      <c r="I43" s="29">
        <f t="shared" si="5"/>
        <v>476.25374999999997</v>
      </c>
      <c r="J43" s="29">
        <f t="shared" si="6"/>
        <v>6908.1747500000001</v>
      </c>
      <c r="K43" s="29">
        <f t="shared" si="7"/>
        <v>1105.3079600000001</v>
      </c>
      <c r="L43" s="29">
        <f t="shared" si="8"/>
        <v>8013.4827100000002</v>
      </c>
      <c r="N43" s="41" t="str">
        <f t="shared" si="0"/>
        <v>si</v>
      </c>
      <c r="O43" s="102" t="s">
        <v>163</v>
      </c>
      <c r="P43" s="102"/>
      <c r="Q43" s="102" t="s">
        <v>211</v>
      </c>
      <c r="R43" s="165">
        <v>42562</v>
      </c>
      <c r="S43" s="102" t="s">
        <v>282</v>
      </c>
      <c r="T43" s="102"/>
      <c r="U43" s="112">
        <v>3100</v>
      </c>
      <c r="V43" s="105"/>
      <c r="W43" s="105"/>
      <c r="X43" s="106">
        <v>45.13</v>
      </c>
      <c r="Y43" s="107">
        <v>3054.87</v>
      </c>
      <c r="Z43" s="108"/>
      <c r="AA43" s="172"/>
      <c r="AB43" s="198">
        <v>66.099999999999994</v>
      </c>
      <c r="AC43" s="109"/>
      <c r="AD43" s="109"/>
      <c r="AE43" s="109"/>
      <c r="AF43" s="104"/>
      <c r="AG43" s="102"/>
      <c r="AH43" s="107">
        <v>2988.77</v>
      </c>
      <c r="AI43" s="110">
        <v>0</v>
      </c>
      <c r="AJ43" s="107">
        <v>2988.77</v>
      </c>
      <c r="AK43" s="111">
        <v>305.48700000000002</v>
      </c>
      <c r="AL43" s="110" t="e">
        <v>#REF!</v>
      </c>
      <c r="AM43" s="107" t="e">
        <v>#REF!</v>
      </c>
      <c r="AN43" s="112"/>
      <c r="AO43" s="113"/>
      <c r="AP43" s="168"/>
      <c r="AQ43" s="158"/>
      <c r="AR43" s="160"/>
      <c r="AS43" s="114">
        <v>2836484549</v>
      </c>
      <c r="AT43" s="117"/>
    </row>
    <row r="44" spans="1:48" ht="15.75">
      <c r="A44" s="230" t="s">
        <v>288</v>
      </c>
      <c r="B44" s="30" t="s">
        <v>213</v>
      </c>
      <c r="C44" s="233">
        <f>+FISCAL!J44</f>
        <v>4225.1000000000004</v>
      </c>
      <c r="D44" s="233">
        <f t="shared" si="1"/>
        <v>2750</v>
      </c>
      <c r="E44" s="14"/>
      <c r="F44" s="29">
        <f t="shared" si="2"/>
        <v>4225.1000000000004</v>
      </c>
      <c r="G44" s="29">
        <f t="shared" si="3"/>
        <v>-45.13</v>
      </c>
      <c r="H44" s="29">
        <f t="shared" si="4"/>
        <v>84.50200000000001</v>
      </c>
      <c r="I44" s="29">
        <f t="shared" si="5"/>
        <v>316.88249999999999</v>
      </c>
      <c r="J44" s="29">
        <f t="shared" si="6"/>
        <v>4581.3545000000004</v>
      </c>
      <c r="K44" s="29">
        <f t="shared" si="7"/>
        <v>733.01672000000008</v>
      </c>
      <c r="L44" s="29">
        <f t="shared" si="8"/>
        <v>5314.3712200000009</v>
      </c>
      <c r="N44" s="41" t="str">
        <f t="shared" si="0"/>
        <v>si</v>
      </c>
      <c r="O44" s="102" t="s">
        <v>188</v>
      </c>
      <c r="P44" s="102" t="s">
        <v>212</v>
      </c>
      <c r="Q44" s="102" t="s">
        <v>213</v>
      </c>
      <c r="R44" s="165">
        <v>33721</v>
      </c>
      <c r="S44" s="102" t="s">
        <v>214</v>
      </c>
      <c r="T44" s="102"/>
      <c r="U44" s="112">
        <v>2750</v>
      </c>
      <c r="V44" s="105"/>
      <c r="W44" s="105"/>
      <c r="X44" s="106">
        <v>45.13</v>
      </c>
      <c r="Y44" s="107">
        <v>2704.87</v>
      </c>
      <c r="Z44" s="108"/>
      <c r="AA44" s="172"/>
      <c r="AB44" s="198"/>
      <c r="AC44" s="109"/>
      <c r="AD44" s="109"/>
      <c r="AE44" s="109"/>
      <c r="AF44" s="104"/>
      <c r="AG44" s="102"/>
      <c r="AH44" s="107">
        <v>2704.87</v>
      </c>
      <c r="AI44" s="110">
        <v>0</v>
      </c>
      <c r="AJ44" s="107">
        <v>2704.87</v>
      </c>
      <c r="AK44" s="111">
        <v>270.48700000000002</v>
      </c>
      <c r="AL44" s="110" t="e">
        <v>#REF!</v>
      </c>
      <c r="AM44" s="107" t="e">
        <v>#REF!</v>
      </c>
      <c r="AN44" s="112"/>
      <c r="AO44" s="113"/>
      <c r="AP44" s="168"/>
      <c r="AQ44" s="158"/>
      <c r="AR44" s="160">
        <v>-2704.87</v>
      </c>
      <c r="AS44" s="114">
        <v>1404990536</v>
      </c>
      <c r="AT44" s="117"/>
    </row>
    <row r="45" spans="1:48" ht="15.75">
      <c r="A45" s="230" t="s">
        <v>55</v>
      </c>
      <c r="B45" s="30" t="s">
        <v>56</v>
      </c>
      <c r="C45" s="233">
        <f>+FISCAL!J45</f>
        <v>6314.8</v>
      </c>
      <c r="D45" s="233">
        <f t="shared" si="1"/>
        <v>3464.8</v>
      </c>
      <c r="E45" s="14"/>
      <c r="F45" s="29">
        <f t="shared" si="2"/>
        <v>6314.8</v>
      </c>
      <c r="G45" s="29">
        <f t="shared" si="3"/>
        <v>-45.13</v>
      </c>
      <c r="H45" s="29">
        <f t="shared" si="4"/>
        <v>126.29600000000001</v>
      </c>
      <c r="I45" s="29">
        <f t="shared" si="5"/>
        <v>473.61</v>
      </c>
      <c r="J45" s="29">
        <f t="shared" si="6"/>
        <v>6869.576</v>
      </c>
      <c r="K45" s="29">
        <f t="shared" si="7"/>
        <v>1099.1321600000001</v>
      </c>
      <c r="L45" s="29">
        <f t="shared" si="8"/>
        <v>7968.7081600000001</v>
      </c>
      <c r="N45" s="41" t="str">
        <f t="shared" si="0"/>
        <v>no</v>
      </c>
      <c r="O45" s="102" t="s">
        <v>156</v>
      </c>
      <c r="P45" s="102" t="s">
        <v>215</v>
      </c>
      <c r="Q45" s="102" t="s">
        <v>324</v>
      </c>
      <c r="R45" s="165">
        <v>42017</v>
      </c>
      <c r="S45" s="102" t="s">
        <v>216</v>
      </c>
      <c r="T45" s="102"/>
      <c r="U45" s="104">
        <v>3464.8</v>
      </c>
      <c r="V45" s="105"/>
      <c r="W45" s="105"/>
      <c r="X45" s="106">
        <v>45.13</v>
      </c>
      <c r="Y45" s="107">
        <v>3419.67</v>
      </c>
      <c r="Z45" s="108"/>
      <c r="AA45" s="172"/>
      <c r="AB45" s="197"/>
      <c r="AC45" s="109">
        <v>500</v>
      </c>
      <c r="AD45" s="109"/>
      <c r="AE45" s="109"/>
      <c r="AF45" s="104"/>
      <c r="AG45" s="102"/>
      <c r="AH45" s="107">
        <v>2919.67</v>
      </c>
      <c r="AI45" s="110">
        <v>0</v>
      </c>
      <c r="AJ45" s="107">
        <v>2919.67</v>
      </c>
      <c r="AK45" s="111">
        <v>341.96700000000004</v>
      </c>
      <c r="AL45" s="110" t="e">
        <v>#REF!</v>
      </c>
      <c r="AM45" s="107" t="e">
        <v>#REF!</v>
      </c>
      <c r="AN45" s="112"/>
      <c r="AO45" s="113"/>
      <c r="AP45" s="168"/>
      <c r="AQ45" s="158"/>
      <c r="AR45" s="160">
        <v>-2919.67</v>
      </c>
      <c r="AS45" s="114">
        <v>2884661508</v>
      </c>
      <c r="AT45" s="114"/>
    </row>
    <row r="46" spans="1:48" s="41" customFormat="1" ht="15.75">
      <c r="A46" s="230" t="s">
        <v>57</v>
      </c>
      <c r="B46" s="30" t="s">
        <v>58</v>
      </c>
      <c r="C46" s="233">
        <f>+FISCAL!J46</f>
        <v>2550</v>
      </c>
      <c r="D46" s="233">
        <f t="shared" si="1"/>
        <v>0</v>
      </c>
      <c r="E46" s="31"/>
      <c r="F46" s="29">
        <f t="shared" si="2"/>
        <v>2550</v>
      </c>
      <c r="G46" s="29">
        <f t="shared" si="3"/>
        <v>-45.13</v>
      </c>
      <c r="H46" s="29">
        <f t="shared" si="4"/>
        <v>51</v>
      </c>
      <c r="I46" s="29">
        <f t="shared" si="5"/>
        <v>191.25</v>
      </c>
      <c r="J46" s="29">
        <f t="shared" si="6"/>
        <v>2747.12</v>
      </c>
      <c r="K46" s="29">
        <f t="shared" si="7"/>
        <v>439.53919999999999</v>
      </c>
      <c r="L46" s="29">
        <f t="shared" si="8"/>
        <v>3186.6592000000001</v>
      </c>
      <c r="M46"/>
      <c r="N46" s="41" t="str">
        <f t="shared" ref="N46:N75" si="9">IF(B46=Q46,"si","no")</f>
        <v>si</v>
      </c>
      <c r="O46" s="102" t="s">
        <v>163</v>
      </c>
      <c r="P46" s="102" t="s">
        <v>217</v>
      </c>
      <c r="Q46" s="102" t="s">
        <v>218</v>
      </c>
      <c r="R46" s="165">
        <v>41880</v>
      </c>
      <c r="S46" s="102" t="s">
        <v>171</v>
      </c>
      <c r="T46" s="102"/>
      <c r="U46" s="104">
        <v>0</v>
      </c>
      <c r="V46" s="104"/>
      <c r="W46" s="104"/>
      <c r="X46" s="106">
        <v>45.13</v>
      </c>
      <c r="Y46" s="107">
        <v>-45.13</v>
      </c>
      <c r="Z46" s="108"/>
      <c r="AA46" s="172"/>
      <c r="AB46" s="197"/>
      <c r="AC46" s="109"/>
      <c r="AD46" s="109"/>
      <c r="AE46" s="109"/>
      <c r="AF46" s="104"/>
      <c r="AG46" s="102"/>
      <c r="AH46" s="107">
        <v>-45.13</v>
      </c>
      <c r="AI46" s="110">
        <v>0</v>
      </c>
      <c r="AJ46" s="107">
        <v>-45.13</v>
      </c>
      <c r="AK46" s="111">
        <v>-4.5130000000000008</v>
      </c>
      <c r="AL46" s="110" t="e">
        <v>#REF!</v>
      </c>
      <c r="AM46" s="107" t="e">
        <v>#REF!</v>
      </c>
      <c r="AN46" s="112"/>
      <c r="AO46" s="113"/>
      <c r="AP46" s="168"/>
      <c r="AQ46" s="158"/>
      <c r="AR46" s="160">
        <v>45.13</v>
      </c>
      <c r="AS46" s="114">
        <v>2864339452</v>
      </c>
      <c r="AT46" s="117"/>
    </row>
    <row r="47" spans="1:48" ht="15.75">
      <c r="A47" s="230" t="s">
        <v>294</v>
      </c>
      <c r="B47" s="30" t="s">
        <v>219</v>
      </c>
      <c r="C47" s="233">
        <f>+FISCAL!J47</f>
        <v>4999.95</v>
      </c>
      <c r="D47" s="233">
        <f t="shared" si="1"/>
        <v>1500</v>
      </c>
      <c r="E47" s="31"/>
      <c r="F47" s="29">
        <f t="shared" si="2"/>
        <v>4999.95</v>
      </c>
      <c r="G47" s="29">
        <f t="shared" si="3"/>
        <v>-45.13</v>
      </c>
      <c r="H47" s="29">
        <f t="shared" si="4"/>
        <v>99.998999999999995</v>
      </c>
      <c r="I47" s="29">
        <f t="shared" si="5"/>
        <v>374.99624999999997</v>
      </c>
      <c r="J47" s="29">
        <f t="shared" si="6"/>
        <v>5429.8152499999997</v>
      </c>
      <c r="K47" s="29">
        <f t="shared" si="7"/>
        <v>868.77044000000001</v>
      </c>
      <c r="L47" s="29">
        <f t="shared" si="8"/>
        <v>6298.5856899999999</v>
      </c>
      <c r="N47" s="41" t="str">
        <f t="shared" si="9"/>
        <v>si</v>
      </c>
      <c r="O47" s="102" t="s">
        <v>163</v>
      </c>
      <c r="P47" s="102"/>
      <c r="Q47" s="102" t="s">
        <v>219</v>
      </c>
      <c r="R47" s="165">
        <v>42675</v>
      </c>
      <c r="S47" s="102" t="s">
        <v>283</v>
      </c>
      <c r="T47" s="102"/>
      <c r="U47" s="104">
        <v>1500</v>
      </c>
      <c r="V47" s="104"/>
      <c r="W47" s="104"/>
      <c r="X47" s="106">
        <v>45.13</v>
      </c>
      <c r="Y47" s="107">
        <v>1454.87</v>
      </c>
      <c r="Z47" s="108"/>
      <c r="AA47" s="172"/>
      <c r="AB47" s="197"/>
      <c r="AC47" s="109"/>
      <c r="AD47" s="109"/>
      <c r="AE47" s="109"/>
      <c r="AF47" s="104"/>
      <c r="AG47" s="102"/>
      <c r="AH47" s="107">
        <v>1454.87</v>
      </c>
      <c r="AI47" s="110">
        <v>0</v>
      </c>
      <c r="AJ47" s="107">
        <v>1454.87</v>
      </c>
      <c r="AK47" s="111"/>
      <c r="AL47" s="110"/>
      <c r="AM47" s="107"/>
      <c r="AN47" s="112"/>
      <c r="AO47" s="113"/>
      <c r="AP47" s="168"/>
      <c r="AQ47" s="158"/>
      <c r="AR47" s="160"/>
      <c r="AS47" s="117">
        <v>1500005959</v>
      </c>
      <c r="AT47" s="117"/>
    </row>
    <row r="48" spans="1:48" s="41" customFormat="1" ht="15.75">
      <c r="A48" s="230" t="s">
        <v>364</v>
      </c>
      <c r="B48" s="184" t="s">
        <v>350</v>
      </c>
      <c r="C48" s="233">
        <f>+FISCAL!J48</f>
        <v>4883.26</v>
      </c>
      <c r="D48" s="233">
        <f t="shared" si="1"/>
        <v>2500</v>
      </c>
      <c r="E48" s="31"/>
      <c r="F48" s="29">
        <f t="shared" si="2"/>
        <v>4883.26</v>
      </c>
      <c r="G48" s="29">
        <f t="shared" si="3"/>
        <v>-45.13</v>
      </c>
      <c r="H48" s="29">
        <f t="shared" si="4"/>
        <v>97.665200000000013</v>
      </c>
      <c r="I48" s="29">
        <f t="shared" si="5"/>
        <v>366.24450000000002</v>
      </c>
      <c r="J48" s="29">
        <f t="shared" si="6"/>
        <v>5302.0397000000003</v>
      </c>
      <c r="K48" s="29">
        <f t="shared" si="7"/>
        <v>848.32635200000004</v>
      </c>
      <c r="L48" s="29">
        <f t="shared" si="8"/>
        <v>6150.3660520000003</v>
      </c>
      <c r="M48" s="187" t="s">
        <v>359</v>
      </c>
      <c r="N48" s="41" t="str">
        <f t="shared" si="9"/>
        <v>si</v>
      </c>
      <c r="O48" s="184" t="s">
        <v>157</v>
      </c>
      <c r="P48" s="184"/>
      <c r="Q48" s="184" t="s">
        <v>350</v>
      </c>
      <c r="R48" s="185">
        <v>42740</v>
      </c>
      <c r="S48" s="184" t="s">
        <v>351</v>
      </c>
      <c r="T48" s="184"/>
      <c r="U48" s="186">
        <v>2500</v>
      </c>
      <c r="V48" s="186"/>
      <c r="W48" s="186"/>
      <c r="X48" s="106">
        <v>45.13</v>
      </c>
      <c r="Y48" s="107">
        <v>2454.87</v>
      </c>
      <c r="Z48" s="108"/>
      <c r="AA48" s="172"/>
      <c r="AB48" s="197"/>
      <c r="AC48" s="109"/>
      <c r="AD48" s="109"/>
      <c r="AE48" s="109"/>
      <c r="AF48" s="104"/>
      <c r="AG48" s="102">
        <v>500</v>
      </c>
      <c r="AH48" s="107">
        <v>1954.87</v>
      </c>
      <c r="AI48" s="110">
        <v>0</v>
      </c>
      <c r="AJ48" s="107">
        <v>1954.87</v>
      </c>
      <c r="AK48" s="111"/>
      <c r="AL48" s="110"/>
      <c r="AM48" s="107"/>
      <c r="AN48" s="112"/>
      <c r="AO48" s="113"/>
      <c r="AP48" s="168"/>
      <c r="AQ48" s="159"/>
      <c r="AR48" s="160"/>
      <c r="AS48" s="187">
        <v>2909281894</v>
      </c>
      <c r="AT48" s="187" t="s">
        <v>359</v>
      </c>
      <c r="AU48" s="41">
        <f>3125/15</f>
        <v>208.33333333333334</v>
      </c>
      <c r="AV48" s="80">
        <f>+AU48*10</f>
        <v>2083.3333333333335</v>
      </c>
    </row>
    <row r="49" spans="1:48" ht="15.75">
      <c r="A49" s="230" t="s">
        <v>93</v>
      </c>
      <c r="B49" s="30" t="s">
        <v>94</v>
      </c>
      <c r="C49" s="233">
        <f>+FISCAL!J49</f>
        <v>22845.02</v>
      </c>
      <c r="D49" s="233">
        <f t="shared" si="1"/>
        <v>20344.97</v>
      </c>
      <c r="E49" s="31"/>
      <c r="F49" s="29">
        <f t="shared" si="2"/>
        <v>22845.02</v>
      </c>
      <c r="G49" s="29">
        <f t="shared" si="3"/>
        <v>-45.13</v>
      </c>
      <c r="H49" s="29">
        <f t="shared" si="4"/>
        <v>456.90039999999999</v>
      </c>
      <c r="I49" s="29">
        <f t="shared" si="5"/>
        <v>1713.3765000000001</v>
      </c>
      <c r="J49" s="29">
        <f t="shared" si="6"/>
        <v>24970.166899999997</v>
      </c>
      <c r="K49" s="29">
        <f t="shared" si="7"/>
        <v>3995.2267039999997</v>
      </c>
      <c r="L49" s="29">
        <f t="shared" si="8"/>
        <v>28965.393603999997</v>
      </c>
      <c r="M49" s="41"/>
      <c r="N49" s="41" t="str">
        <f t="shared" si="9"/>
        <v>si</v>
      </c>
      <c r="O49" s="102" t="s">
        <v>178</v>
      </c>
      <c r="P49" s="102" t="s">
        <v>220</v>
      </c>
      <c r="Q49" s="102" t="s">
        <v>221</v>
      </c>
      <c r="R49" s="165">
        <v>40751</v>
      </c>
      <c r="S49" s="102" t="s">
        <v>222</v>
      </c>
      <c r="T49" s="102"/>
      <c r="U49" s="104">
        <v>20344.97</v>
      </c>
      <c r="V49" s="104"/>
      <c r="W49" s="104"/>
      <c r="X49" s="106">
        <v>45.13</v>
      </c>
      <c r="Y49" s="107">
        <v>20299.84</v>
      </c>
      <c r="Z49" s="108"/>
      <c r="AA49" s="172"/>
      <c r="AB49" s="197"/>
      <c r="AC49" s="109"/>
      <c r="AD49" s="109"/>
      <c r="AE49" s="109"/>
      <c r="AF49" s="104"/>
      <c r="AG49" s="102"/>
      <c r="AH49" s="107">
        <v>20299.84</v>
      </c>
      <c r="AI49" s="110">
        <v>2029.9840000000002</v>
      </c>
      <c r="AJ49" s="107">
        <v>18269.856</v>
      </c>
      <c r="AK49" s="111">
        <v>0</v>
      </c>
      <c r="AL49" s="110" t="e">
        <v>#REF!</v>
      </c>
      <c r="AM49" s="107" t="e">
        <v>#REF!</v>
      </c>
      <c r="AN49" s="112"/>
      <c r="AO49" s="113"/>
      <c r="AP49" s="168"/>
      <c r="AQ49" s="159"/>
      <c r="AR49" s="160">
        <v>-18269.856</v>
      </c>
      <c r="AS49" s="114">
        <v>2782513943</v>
      </c>
      <c r="AT49" s="117"/>
    </row>
    <row r="50" spans="1:48" ht="15.75">
      <c r="A50" s="230" t="s">
        <v>304</v>
      </c>
      <c r="B50" s="30" t="s">
        <v>307</v>
      </c>
      <c r="C50" s="233">
        <f>+FISCAL!J50</f>
        <v>5085.95</v>
      </c>
      <c r="D50" s="233">
        <f t="shared" si="1"/>
        <v>2336</v>
      </c>
      <c r="E50" s="31"/>
      <c r="F50" s="29">
        <f t="shared" si="2"/>
        <v>5085.95</v>
      </c>
      <c r="G50" s="29">
        <f t="shared" si="3"/>
        <v>-45.13</v>
      </c>
      <c r="H50" s="29">
        <f t="shared" si="4"/>
        <v>101.71899999999999</v>
      </c>
      <c r="I50" s="29">
        <f t="shared" si="5"/>
        <v>381.44624999999996</v>
      </c>
      <c r="J50" s="29">
        <f t="shared" si="6"/>
        <v>5523.9852499999997</v>
      </c>
      <c r="K50" s="29">
        <f t="shared" si="7"/>
        <v>883.83763999999996</v>
      </c>
      <c r="L50" s="29">
        <f t="shared" si="8"/>
        <v>6407.8228899999995</v>
      </c>
      <c r="N50" s="41" t="str">
        <f t="shared" si="9"/>
        <v>no</v>
      </c>
      <c r="O50" s="102" t="s">
        <v>169</v>
      </c>
      <c r="P50" s="102"/>
      <c r="Q50" s="102" t="s">
        <v>299</v>
      </c>
      <c r="R50" s="165">
        <v>42698</v>
      </c>
      <c r="S50" s="102" t="s">
        <v>300</v>
      </c>
      <c r="T50" s="102"/>
      <c r="U50" s="104">
        <v>2336</v>
      </c>
      <c r="V50" s="104"/>
      <c r="W50" s="104"/>
      <c r="X50" s="106">
        <v>45.13</v>
      </c>
      <c r="Y50" s="107">
        <v>2290.87</v>
      </c>
      <c r="Z50" s="108"/>
      <c r="AA50" s="172"/>
      <c r="AB50" s="197"/>
      <c r="AC50" s="109"/>
      <c r="AD50" s="109"/>
      <c r="AE50" s="109"/>
      <c r="AF50" s="104"/>
      <c r="AG50" s="102"/>
      <c r="AH50" s="107">
        <v>2290.87</v>
      </c>
      <c r="AI50" s="110">
        <v>0</v>
      </c>
      <c r="AJ50" s="107">
        <v>2290.87</v>
      </c>
      <c r="AK50" s="111"/>
      <c r="AL50" s="110"/>
      <c r="AM50" s="107"/>
      <c r="AN50" s="112"/>
      <c r="AO50" s="113"/>
      <c r="AP50" s="168"/>
      <c r="AQ50" s="159"/>
      <c r="AR50" s="160"/>
      <c r="AS50" s="114" t="s">
        <v>301</v>
      </c>
      <c r="AT50" s="117"/>
    </row>
    <row r="51" spans="1:48" s="41" customFormat="1" ht="15.75">
      <c r="A51" s="230" t="s">
        <v>366</v>
      </c>
      <c r="B51" s="184" t="s">
        <v>352</v>
      </c>
      <c r="C51" s="233">
        <f>+FISCAL!J51</f>
        <v>6235.88</v>
      </c>
      <c r="D51" s="233">
        <f t="shared" si="1"/>
        <v>2336</v>
      </c>
      <c r="E51" s="31"/>
      <c r="F51" s="29">
        <f t="shared" si="2"/>
        <v>6235.88</v>
      </c>
      <c r="G51" s="29">
        <f t="shared" si="3"/>
        <v>-45.13</v>
      </c>
      <c r="H51" s="29">
        <f t="shared" si="4"/>
        <v>124.7176</v>
      </c>
      <c r="I51" s="29">
        <f t="shared" si="5"/>
        <v>467.69099999999997</v>
      </c>
      <c r="J51" s="29">
        <f t="shared" si="6"/>
        <v>6783.1585999999998</v>
      </c>
      <c r="K51" s="29">
        <f t="shared" si="7"/>
        <v>1085.305376</v>
      </c>
      <c r="L51" s="29">
        <f t="shared" si="8"/>
        <v>7868.463976</v>
      </c>
      <c r="M51" s="187" t="s">
        <v>360</v>
      </c>
      <c r="N51" s="41" t="str">
        <f t="shared" si="9"/>
        <v>si</v>
      </c>
      <c r="O51" s="184" t="s">
        <v>157</v>
      </c>
      <c r="P51" s="184"/>
      <c r="Q51" s="184" t="s">
        <v>352</v>
      </c>
      <c r="R51" s="185">
        <v>42732</v>
      </c>
      <c r="S51" s="184" t="s">
        <v>353</v>
      </c>
      <c r="T51" s="184"/>
      <c r="U51" s="186">
        <v>2336</v>
      </c>
      <c r="V51" s="186"/>
      <c r="W51" s="186"/>
      <c r="X51" s="106">
        <v>45.13</v>
      </c>
      <c r="Y51" s="107">
        <v>2290.87</v>
      </c>
      <c r="Z51" s="108"/>
      <c r="AA51" s="172"/>
      <c r="AB51" s="197"/>
      <c r="AC51" s="109"/>
      <c r="AD51" s="109"/>
      <c r="AE51" s="109"/>
      <c r="AF51" s="104"/>
      <c r="AG51" s="102"/>
      <c r="AH51" s="107">
        <v>2290.87</v>
      </c>
      <c r="AI51" s="110">
        <v>0</v>
      </c>
      <c r="AJ51" s="107">
        <v>2290.87</v>
      </c>
      <c r="AK51" s="111"/>
      <c r="AL51" s="110"/>
      <c r="AM51" s="107"/>
      <c r="AN51" s="112"/>
      <c r="AO51" s="113"/>
      <c r="AP51" s="168"/>
      <c r="AQ51" s="159"/>
      <c r="AR51" s="160"/>
      <c r="AS51" s="187" t="s">
        <v>301</v>
      </c>
      <c r="AT51" s="187" t="s">
        <v>360</v>
      </c>
      <c r="AU51" s="41">
        <f>3125/15</f>
        <v>208.33333333333334</v>
      </c>
      <c r="AV51" s="41">
        <f>+AU51*18</f>
        <v>3750</v>
      </c>
    </row>
    <row r="52" spans="1:48" ht="15.75">
      <c r="A52" s="230" t="s">
        <v>61</v>
      </c>
      <c r="B52" s="30" t="s">
        <v>62</v>
      </c>
      <c r="C52" s="233">
        <f>+FISCAL!J52</f>
        <v>2000.1</v>
      </c>
      <c r="D52" s="233">
        <f t="shared" si="1"/>
        <v>0</v>
      </c>
      <c r="E52" s="31"/>
      <c r="F52" s="29">
        <f t="shared" si="2"/>
        <v>2000.1</v>
      </c>
      <c r="G52" s="29">
        <f t="shared" si="3"/>
        <v>-45.13</v>
      </c>
      <c r="H52" s="29">
        <f t="shared" si="4"/>
        <v>40.002000000000002</v>
      </c>
      <c r="I52" s="29">
        <f t="shared" si="5"/>
        <v>150.00749999999999</v>
      </c>
      <c r="J52" s="29">
        <f t="shared" si="6"/>
        <v>2144.9794999999999</v>
      </c>
      <c r="K52" s="29">
        <f t="shared" si="7"/>
        <v>343.19671999999997</v>
      </c>
      <c r="L52" s="29">
        <f t="shared" si="8"/>
        <v>2488.1762199999998</v>
      </c>
      <c r="N52" s="41" t="str">
        <f t="shared" si="9"/>
        <v>no</v>
      </c>
      <c r="O52" s="114" t="s">
        <v>178</v>
      </c>
      <c r="P52" s="114"/>
      <c r="Q52" s="114" t="s">
        <v>325</v>
      </c>
      <c r="R52" s="164">
        <v>42486</v>
      </c>
      <c r="S52" s="114" t="s">
        <v>225</v>
      </c>
      <c r="T52" s="114"/>
      <c r="U52" s="112">
        <v>0</v>
      </c>
      <c r="V52" s="112"/>
      <c r="W52" s="112"/>
      <c r="X52" s="106">
        <v>45.13</v>
      </c>
      <c r="Y52" s="107">
        <v>-45.13</v>
      </c>
      <c r="Z52" s="108"/>
      <c r="AA52" s="172"/>
      <c r="AB52" s="197"/>
      <c r="AC52" s="109"/>
      <c r="AD52" s="109"/>
      <c r="AE52" s="109"/>
      <c r="AF52" s="112"/>
      <c r="AG52" s="114"/>
      <c r="AH52" s="107">
        <v>-45.13</v>
      </c>
      <c r="AI52" s="110">
        <v>0</v>
      </c>
      <c r="AJ52" s="107">
        <v>-45.13</v>
      </c>
      <c r="AK52" s="111">
        <v>-4.5130000000000008</v>
      </c>
      <c r="AL52" s="110" t="e">
        <v>#REF!</v>
      </c>
      <c r="AM52" s="107" t="e">
        <v>#REF!</v>
      </c>
      <c r="AN52" s="112"/>
      <c r="AO52" s="113"/>
      <c r="AP52" s="168"/>
      <c r="AQ52" s="163"/>
      <c r="AR52" s="160">
        <v>45.13</v>
      </c>
      <c r="AS52" s="114">
        <v>1116673821</v>
      </c>
      <c r="AT52" s="117"/>
      <c r="AU52" s="238">
        <f>+AU51*3</f>
        <v>625</v>
      </c>
    </row>
    <row r="53" spans="1:48" ht="15.75">
      <c r="A53" s="230" t="s">
        <v>99</v>
      </c>
      <c r="B53" s="30" t="s">
        <v>100</v>
      </c>
      <c r="C53" s="233">
        <f>+FISCAL!J53</f>
        <v>10597.619999999999</v>
      </c>
      <c r="D53" s="233">
        <f t="shared" si="1"/>
        <v>6847.62</v>
      </c>
      <c r="E53" s="31"/>
      <c r="F53" s="29">
        <f t="shared" si="2"/>
        <v>10597.619999999999</v>
      </c>
      <c r="G53" s="29">
        <f t="shared" si="3"/>
        <v>-45.13</v>
      </c>
      <c r="H53" s="29">
        <f t="shared" si="4"/>
        <v>211.95239999999998</v>
      </c>
      <c r="I53" s="29">
        <f t="shared" si="5"/>
        <v>794.8214999999999</v>
      </c>
      <c r="J53" s="29">
        <f t="shared" si="6"/>
        <v>11559.2639</v>
      </c>
      <c r="K53" s="29">
        <f t="shared" si="7"/>
        <v>1849.4822240000001</v>
      </c>
      <c r="L53" s="29">
        <f t="shared" si="8"/>
        <v>13408.746123999999</v>
      </c>
      <c r="N53" s="41" t="str">
        <f t="shared" si="9"/>
        <v>si</v>
      </c>
      <c r="O53" s="102" t="s">
        <v>156</v>
      </c>
      <c r="P53" s="102" t="s">
        <v>226</v>
      </c>
      <c r="Q53" s="102" t="s">
        <v>227</v>
      </c>
      <c r="R53" s="165">
        <v>41227</v>
      </c>
      <c r="S53" s="102" t="s">
        <v>311</v>
      </c>
      <c r="T53" s="102"/>
      <c r="U53" s="104">
        <v>6847.62</v>
      </c>
      <c r="V53" s="105"/>
      <c r="W53" s="105"/>
      <c r="X53" s="106">
        <v>45.13</v>
      </c>
      <c r="Y53" s="107">
        <v>6802.49</v>
      </c>
      <c r="Z53" s="108"/>
      <c r="AA53" s="172"/>
      <c r="AB53" s="197"/>
      <c r="AC53" s="109"/>
      <c r="AD53" s="109"/>
      <c r="AE53" s="109"/>
      <c r="AF53" s="104"/>
      <c r="AG53" s="102">
        <v>405.25</v>
      </c>
      <c r="AH53" s="107">
        <v>6397.24</v>
      </c>
      <c r="AI53" s="110">
        <v>680.24900000000002</v>
      </c>
      <c r="AJ53" s="107">
        <v>5716.991</v>
      </c>
      <c r="AK53" s="111">
        <v>0</v>
      </c>
      <c r="AL53" s="110" t="e">
        <v>#REF!</v>
      </c>
      <c r="AM53" s="107" t="e">
        <v>#REF!</v>
      </c>
      <c r="AN53" s="112"/>
      <c r="AO53" s="113"/>
      <c r="AP53" s="168"/>
      <c r="AQ53" s="158"/>
      <c r="AR53" s="160">
        <v>-5716.991</v>
      </c>
      <c r="AS53" s="114">
        <v>2934137264</v>
      </c>
      <c r="AT53" s="114"/>
    </row>
    <row r="54" spans="1:48" ht="15.75">
      <c r="A54" s="230" t="s">
        <v>101</v>
      </c>
      <c r="B54" s="30" t="s">
        <v>102</v>
      </c>
      <c r="C54" s="233">
        <f>+FISCAL!J54</f>
        <v>21510.879999999997</v>
      </c>
      <c r="D54" s="233">
        <f t="shared" si="1"/>
        <v>15510.88</v>
      </c>
      <c r="E54" s="31"/>
      <c r="F54" s="29">
        <f t="shared" si="2"/>
        <v>21510.879999999997</v>
      </c>
      <c r="G54" s="29">
        <f t="shared" si="3"/>
        <v>-45.13</v>
      </c>
      <c r="H54" s="29">
        <f t="shared" si="4"/>
        <v>430.21759999999995</v>
      </c>
      <c r="I54" s="29">
        <f t="shared" si="5"/>
        <v>1613.3159999999998</v>
      </c>
      <c r="J54" s="29">
        <f t="shared" si="6"/>
        <v>23509.283599999995</v>
      </c>
      <c r="K54" s="29">
        <f t="shared" si="7"/>
        <v>3761.4853759999992</v>
      </c>
      <c r="L54" s="29">
        <f t="shared" si="8"/>
        <v>27270.768975999996</v>
      </c>
      <c r="N54" s="41" t="str">
        <f t="shared" si="9"/>
        <v>si</v>
      </c>
      <c r="O54" s="102" t="s">
        <v>228</v>
      </c>
      <c r="P54" s="102" t="s">
        <v>229</v>
      </c>
      <c r="Q54" s="102" t="s">
        <v>230</v>
      </c>
      <c r="R54" s="165">
        <v>40949</v>
      </c>
      <c r="S54" s="102" t="s">
        <v>231</v>
      </c>
      <c r="T54" s="102"/>
      <c r="U54" s="104">
        <v>15510.88</v>
      </c>
      <c r="V54" s="104"/>
      <c r="W54" s="104"/>
      <c r="X54" s="106">
        <v>45.13</v>
      </c>
      <c r="Y54" s="107">
        <v>15465.75</v>
      </c>
      <c r="Z54" s="108"/>
      <c r="AA54" s="172"/>
      <c r="AB54" s="197"/>
      <c r="AC54" s="109"/>
      <c r="AD54" s="109"/>
      <c r="AE54" s="109"/>
      <c r="AF54" s="104"/>
      <c r="AG54" s="102"/>
      <c r="AH54" s="107">
        <v>15465.75</v>
      </c>
      <c r="AI54" s="110">
        <v>1546.575</v>
      </c>
      <c r="AJ54" s="107">
        <v>13919.174999999999</v>
      </c>
      <c r="AK54" s="111">
        <v>0</v>
      </c>
      <c r="AL54" s="110" t="e">
        <v>#REF!</v>
      </c>
      <c r="AM54" s="107" t="e">
        <v>#REF!</v>
      </c>
      <c r="AN54" s="112"/>
      <c r="AO54" s="113"/>
      <c r="AP54" s="168"/>
      <c r="AQ54" s="159"/>
      <c r="AR54" s="160">
        <v>-13919.174999999999</v>
      </c>
      <c r="AS54" s="114">
        <v>2912923548</v>
      </c>
      <c r="AT54" s="117"/>
    </row>
    <row r="55" spans="1:48" ht="15.75">
      <c r="A55" s="230" t="s">
        <v>63</v>
      </c>
      <c r="B55" s="30" t="s">
        <v>64</v>
      </c>
      <c r="C55" s="233">
        <f>+FISCAL!J55</f>
        <v>3000</v>
      </c>
      <c r="D55" s="233">
        <f t="shared" si="1"/>
        <v>0</v>
      </c>
      <c r="E55" s="31"/>
      <c r="F55" s="29">
        <f t="shared" si="2"/>
        <v>3000</v>
      </c>
      <c r="G55" s="29">
        <f t="shared" si="3"/>
        <v>-45.13</v>
      </c>
      <c r="H55" s="29">
        <f t="shared" si="4"/>
        <v>60</v>
      </c>
      <c r="I55" s="29">
        <f t="shared" si="5"/>
        <v>225</v>
      </c>
      <c r="J55" s="29">
        <f t="shared" si="6"/>
        <v>3239.87</v>
      </c>
      <c r="K55" s="29">
        <f t="shared" si="7"/>
        <v>518.37919999999997</v>
      </c>
      <c r="L55" s="29">
        <f t="shared" si="8"/>
        <v>3758.2491999999997</v>
      </c>
      <c r="N55" s="41" t="str">
        <f t="shared" si="9"/>
        <v>no</v>
      </c>
      <c r="O55" s="102" t="s">
        <v>163</v>
      </c>
      <c r="P55" s="102" t="s">
        <v>232</v>
      </c>
      <c r="Q55" s="102" t="s">
        <v>326</v>
      </c>
      <c r="R55" s="165">
        <v>42380</v>
      </c>
      <c r="S55" s="102" t="s">
        <v>233</v>
      </c>
      <c r="T55" s="102"/>
      <c r="U55" s="104">
        <v>0</v>
      </c>
      <c r="V55" s="105"/>
      <c r="W55" s="105"/>
      <c r="X55" s="106">
        <v>45.13</v>
      </c>
      <c r="Y55" s="107">
        <v>-45.13</v>
      </c>
      <c r="Z55" s="108"/>
      <c r="AA55" s="172"/>
      <c r="AB55" s="197">
        <v>108.1</v>
      </c>
      <c r="AC55" s="109"/>
      <c r="AD55" s="109"/>
      <c r="AE55" s="109"/>
      <c r="AF55" s="104"/>
      <c r="AG55" s="102"/>
      <c r="AH55" s="107">
        <v>-153.22999999999999</v>
      </c>
      <c r="AI55" s="110">
        <v>0</v>
      </c>
      <c r="AJ55" s="107">
        <v>-153.22999999999999</v>
      </c>
      <c r="AK55" s="111">
        <v>-4.5130000000000008</v>
      </c>
      <c r="AL55" s="110" t="e">
        <v>#REF!</v>
      </c>
      <c r="AM55" s="107" t="e">
        <v>#REF!</v>
      </c>
      <c r="AN55" s="112"/>
      <c r="AO55" s="113"/>
      <c r="AP55" s="168"/>
      <c r="AQ55" s="158"/>
      <c r="AR55" s="160">
        <v>153.22999999999999</v>
      </c>
      <c r="AS55" s="114">
        <v>2985396239</v>
      </c>
      <c r="AT55" s="114"/>
    </row>
    <row r="56" spans="1:48" ht="15.75">
      <c r="A56" s="230" t="s">
        <v>292</v>
      </c>
      <c r="B56" s="30" t="s">
        <v>284</v>
      </c>
      <c r="C56" s="233">
        <f>+FISCAL!J56</f>
        <v>38017.050000000003</v>
      </c>
      <c r="D56" s="233">
        <f t="shared" si="1"/>
        <v>28017</v>
      </c>
      <c r="E56" s="30"/>
      <c r="F56" s="29">
        <f t="shared" si="2"/>
        <v>38017.050000000003</v>
      </c>
      <c r="G56" s="29">
        <f t="shared" si="3"/>
        <v>-45.13</v>
      </c>
      <c r="H56" s="29">
        <f t="shared" si="4"/>
        <v>760.34100000000012</v>
      </c>
      <c r="I56" s="29">
        <f t="shared" si="5"/>
        <v>2851.2787499999999</v>
      </c>
      <c r="J56" s="29">
        <f t="shared" si="6"/>
        <v>41583.539750000004</v>
      </c>
      <c r="K56" s="29">
        <f t="shared" si="7"/>
        <v>6653.3663600000009</v>
      </c>
      <c r="L56" s="29">
        <f t="shared" si="8"/>
        <v>48236.906110000004</v>
      </c>
      <c r="N56" s="41" t="str">
        <f t="shared" si="9"/>
        <v>si</v>
      </c>
      <c r="O56" s="102" t="s">
        <v>178</v>
      </c>
      <c r="P56" s="102"/>
      <c r="Q56" s="102" t="s">
        <v>284</v>
      </c>
      <c r="R56" s="165">
        <v>42674</v>
      </c>
      <c r="S56" s="102" t="s">
        <v>285</v>
      </c>
      <c r="T56" s="102"/>
      <c r="U56" s="104">
        <v>28017</v>
      </c>
      <c r="V56" s="105"/>
      <c r="W56" s="105"/>
      <c r="X56" s="106">
        <v>45.13</v>
      </c>
      <c r="Y56" s="107">
        <v>27971.87</v>
      </c>
      <c r="Z56" s="108"/>
      <c r="AA56" s="172"/>
      <c r="AB56" s="197"/>
      <c r="AC56" s="109"/>
      <c r="AD56" s="109"/>
      <c r="AE56" s="109"/>
      <c r="AF56" s="104"/>
      <c r="AG56" s="102"/>
      <c r="AH56" s="107">
        <v>27971.87</v>
      </c>
      <c r="AI56" s="110">
        <v>2797.1869999999999</v>
      </c>
      <c r="AJ56" s="107">
        <v>25174.682999999997</v>
      </c>
      <c r="AK56" s="111"/>
      <c r="AL56" s="110"/>
      <c r="AM56" s="107"/>
      <c r="AN56" s="112"/>
      <c r="AO56" s="113"/>
      <c r="AP56" s="168"/>
      <c r="AQ56" s="158"/>
      <c r="AR56" s="160"/>
      <c r="AS56" s="114">
        <v>2728294178</v>
      </c>
      <c r="AT56" s="114"/>
    </row>
    <row r="57" spans="1:48" ht="15.75">
      <c r="A57" s="230" t="s">
        <v>95</v>
      </c>
      <c r="B57" s="30" t="s">
        <v>96</v>
      </c>
      <c r="C57" s="233">
        <f>+FISCAL!J57</f>
        <v>5336</v>
      </c>
      <c r="D57" s="233">
        <f t="shared" si="1"/>
        <v>2336</v>
      </c>
      <c r="E57" s="31"/>
      <c r="F57" s="29">
        <f t="shared" si="2"/>
        <v>5336</v>
      </c>
      <c r="G57" s="29">
        <f t="shared" si="3"/>
        <v>-45.13</v>
      </c>
      <c r="H57" s="29">
        <f t="shared" si="4"/>
        <v>106.72</v>
      </c>
      <c r="I57" s="29">
        <f t="shared" si="5"/>
        <v>400.2</v>
      </c>
      <c r="J57" s="29">
        <f t="shared" si="6"/>
        <v>5797.79</v>
      </c>
      <c r="K57" s="29">
        <f t="shared" si="7"/>
        <v>927.64639999999997</v>
      </c>
      <c r="L57" s="29">
        <f t="shared" si="8"/>
        <v>6725.4363999999996</v>
      </c>
      <c r="N57" s="41" t="str">
        <f t="shared" si="9"/>
        <v>no</v>
      </c>
      <c r="O57" s="102" t="s">
        <v>163</v>
      </c>
      <c r="P57" s="102"/>
      <c r="Q57" s="102" t="s">
        <v>327</v>
      </c>
      <c r="R57" s="165">
        <v>42661</v>
      </c>
      <c r="S57" s="102" t="s">
        <v>234</v>
      </c>
      <c r="T57" s="102"/>
      <c r="U57" s="104">
        <v>2336</v>
      </c>
      <c r="V57" s="105"/>
      <c r="W57" s="105"/>
      <c r="X57" s="106">
        <v>45.13</v>
      </c>
      <c r="Y57" s="107">
        <v>2290.87</v>
      </c>
      <c r="Z57" s="108"/>
      <c r="AA57" s="172"/>
      <c r="AB57" s="197"/>
      <c r="AC57" s="109"/>
      <c r="AD57" s="109"/>
      <c r="AE57" s="109"/>
      <c r="AF57" s="104"/>
      <c r="AG57" s="102"/>
      <c r="AH57" s="107"/>
      <c r="AI57" s="110"/>
      <c r="AJ57" s="107"/>
      <c r="AK57" s="111"/>
      <c r="AL57" s="110"/>
      <c r="AM57" s="107"/>
      <c r="AN57" s="112"/>
      <c r="AO57" s="113"/>
      <c r="AP57" s="168"/>
      <c r="AQ57" s="158"/>
      <c r="AR57" s="160"/>
      <c r="AS57" s="114">
        <v>1123271927</v>
      </c>
      <c r="AT57" s="114"/>
    </row>
    <row r="58" spans="1:48" ht="15.75">
      <c r="A58" s="230" t="s">
        <v>67</v>
      </c>
      <c r="B58" s="30" t="s">
        <v>68</v>
      </c>
      <c r="C58" s="233">
        <f>+FISCAL!J58</f>
        <v>11900</v>
      </c>
      <c r="D58" s="233">
        <f t="shared" si="1"/>
        <v>7400</v>
      </c>
      <c r="E58" s="31"/>
      <c r="F58" s="29">
        <f t="shared" si="2"/>
        <v>11900</v>
      </c>
      <c r="G58" s="29">
        <f t="shared" si="3"/>
        <v>-45.13</v>
      </c>
      <c r="H58" s="29">
        <f t="shared" si="4"/>
        <v>238</v>
      </c>
      <c r="I58" s="29">
        <f t="shared" si="5"/>
        <v>892.5</v>
      </c>
      <c r="J58" s="29">
        <f t="shared" si="6"/>
        <v>12985.37</v>
      </c>
      <c r="K58" s="29">
        <f t="shared" si="7"/>
        <v>2077.6592000000001</v>
      </c>
      <c r="L58" s="29">
        <f t="shared" si="8"/>
        <v>15063.029200000001</v>
      </c>
      <c r="N58" s="41" t="str">
        <f t="shared" si="9"/>
        <v>no</v>
      </c>
      <c r="O58" s="102" t="s">
        <v>163</v>
      </c>
      <c r="P58" s="102" t="s">
        <v>235</v>
      </c>
      <c r="Q58" s="102" t="s">
        <v>328</v>
      </c>
      <c r="R58" s="165">
        <v>42086</v>
      </c>
      <c r="S58" s="102" t="s">
        <v>236</v>
      </c>
      <c r="T58" s="102"/>
      <c r="U58" s="104">
        <v>7400</v>
      </c>
      <c r="V58" s="104"/>
      <c r="W58" s="104"/>
      <c r="X58" s="106">
        <v>45.13</v>
      </c>
      <c r="Y58" s="107">
        <v>7354.87</v>
      </c>
      <c r="Z58" s="108"/>
      <c r="AA58" s="172"/>
      <c r="AB58" s="197">
        <v>66.099999999999994</v>
      </c>
      <c r="AC58" s="109"/>
      <c r="AD58" s="109"/>
      <c r="AE58" s="109"/>
      <c r="AF58" s="104"/>
      <c r="AG58" s="102"/>
      <c r="AH58" s="107">
        <v>7288.7699999999995</v>
      </c>
      <c r="AI58" s="110">
        <v>735.48700000000008</v>
      </c>
      <c r="AJ58" s="107">
        <v>6553.2829999999994</v>
      </c>
      <c r="AK58" s="111">
        <v>0</v>
      </c>
      <c r="AL58" s="110" t="e">
        <v>#REF!</v>
      </c>
      <c r="AM58" s="107" t="e">
        <v>#REF!</v>
      </c>
      <c r="AN58" s="112"/>
      <c r="AO58" s="113"/>
      <c r="AP58" s="168"/>
      <c r="AQ58" s="159"/>
      <c r="AR58" s="160">
        <v>-6553.2829999999994</v>
      </c>
      <c r="AS58" s="114">
        <v>2894923057</v>
      </c>
      <c r="AT58" s="117"/>
    </row>
    <row r="59" spans="1:48" ht="15.75">
      <c r="A59" s="230" t="s">
        <v>65</v>
      </c>
      <c r="B59" s="30" t="s">
        <v>66</v>
      </c>
      <c r="C59" s="233">
        <f>+FISCAL!J59</f>
        <v>16147.48</v>
      </c>
      <c r="D59" s="233">
        <f t="shared" si="1"/>
        <v>9250</v>
      </c>
      <c r="E59" s="31"/>
      <c r="F59" s="29">
        <f t="shared" si="2"/>
        <v>16147.48</v>
      </c>
      <c r="G59" s="29">
        <f t="shared" si="3"/>
        <v>-45.13</v>
      </c>
      <c r="H59" s="29">
        <f t="shared" si="4"/>
        <v>322.94959999999998</v>
      </c>
      <c r="I59" s="29">
        <f t="shared" si="5"/>
        <v>1211.0609999999999</v>
      </c>
      <c r="J59" s="29">
        <f t="shared" si="6"/>
        <v>17636.360600000004</v>
      </c>
      <c r="K59" s="29">
        <f t="shared" si="7"/>
        <v>2821.8176960000005</v>
      </c>
      <c r="L59" s="29">
        <f t="shared" si="8"/>
        <v>20458.178296000006</v>
      </c>
      <c r="N59" s="41" t="str">
        <f t="shared" si="9"/>
        <v>no</v>
      </c>
      <c r="O59" s="102" t="s">
        <v>161</v>
      </c>
      <c r="P59" s="102" t="s">
        <v>237</v>
      </c>
      <c r="Q59" s="102" t="s">
        <v>329</v>
      </c>
      <c r="R59" s="165">
        <v>42265</v>
      </c>
      <c r="S59" s="102" t="s">
        <v>354</v>
      </c>
      <c r="T59" s="102"/>
      <c r="U59" s="112">
        <v>9250</v>
      </c>
      <c r="V59" s="104">
        <v>897.48</v>
      </c>
      <c r="W59" s="104"/>
      <c r="X59" s="106">
        <v>45.13</v>
      </c>
      <c r="Y59" s="107">
        <v>10102.35</v>
      </c>
      <c r="Z59" s="108"/>
      <c r="AA59" s="172"/>
      <c r="AB59" s="197"/>
      <c r="AC59" s="109"/>
      <c r="AD59" s="109"/>
      <c r="AE59" s="109"/>
      <c r="AF59" s="104"/>
      <c r="AG59" s="104">
        <v>1107.0999999999999</v>
      </c>
      <c r="AH59" s="107">
        <v>8995.25</v>
      </c>
      <c r="AI59" s="110">
        <v>1010.2350000000001</v>
      </c>
      <c r="AJ59" s="107">
        <v>7985.0149999999994</v>
      </c>
      <c r="AK59" s="111">
        <v>0</v>
      </c>
      <c r="AL59" s="110" t="e">
        <v>#REF!</v>
      </c>
      <c r="AM59" s="107" t="e">
        <v>#REF!</v>
      </c>
      <c r="AN59" s="112"/>
      <c r="AO59" s="113"/>
      <c r="AP59" s="168"/>
      <c r="AQ59" s="158"/>
      <c r="AR59" s="160">
        <v>-7985.0149999999994</v>
      </c>
      <c r="AS59" s="114"/>
      <c r="AT59" s="117"/>
    </row>
    <row r="60" spans="1:48" ht="15.75">
      <c r="A60" s="230" t="s">
        <v>342</v>
      </c>
      <c r="B60" s="63" t="s">
        <v>330</v>
      </c>
      <c r="C60" s="233">
        <f>+FISCAL!J60</f>
        <v>3249.9</v>
      </c>
      <c r="D60" s="233">
        <f t="shared" si="1"/>
        <v>0</v>
      </c>
      <c r="E60" s="31"/>
      <c r="F60" s="29">
        <f t="shared" si="2"/>
        <v>3249.9</v>
      </c>
      <c r="G60" s="29">
        <f t="shared" si="3"/>
        <v>-45.13</v>
      </c>
      <c r="H60" s="29">
        <f t="shared" si="4"/>
        <v>64.998000000000005</v>
      </c>
      <c r="I60" s="29">
        <f t="shared" si="5"/>
        <v>243.74250000000001</v>
      </c>
      <c r="J60" s="29">
        <f t="shared" si="6"/>
        <v>3513.5104999999999</v>
      </c>
      <c r="K60" s="29">
        <f t="shared" si="7"/>
        <v>562.16168000000005</v>
      </c>
      <c r="L60" s="29">
        <f t="shared" si="8"/>
        <v>4075.67218</v>
      </c>
      <c r="M60" s="41"/>
      <c r="N60" s="41" t="str">
        <f t="shared" si="9"/>
        <v>si</v>
      </c>
      <c r="O60" s="102" t="s">
        <v>169</v>
      </c>
      <c r="P60" s="102"/>
      <c r="Q60" s="102" t="s">
        <v>330</v>
      </c>
      <c r="R60" s="165">
        <v>42726</v>
      </c>
      <c r="S60" s="102" t="s">
        <v>259</v>
      </c>
      <c r="T60" s="102"/>
      <c r="U60" s="112"/>
      <c r="V60" s="104"/>
      <c r="W60" s="104"/>
      <c r="X60" s="106">
        <v>45.13</v>
      </c>
      <c r="Y60" s="107">
        <v>-45.13</v>
      </c>
      <c r="Z60" s="108"/>
      <c r="AA60" s="172"/>
      <c r="AB60" s="197"/>
      <c r="AC60" s="109"/>
      <c r="AD60" s="109"/>
      <c r="AE60" s="109"/>
      <c r="AF60" s="104"/>
      <c r="AG60" s="104"/>
      <c r="AH60" s="107">
        <v>-45.13</v>
      </c>
      <c r="AI60" s="110">
        <v>0</v>
      </c>
      <c r="AJ60" s="107">
        <v>-45.13</v>
      </c>
      <c r="AK60" s="111"/>
      <c r="AL60" s="110"/>
      <c r="AM60" s="107"/>
      <c r="AN60" s="112"/>
      <c r="AO60" s="113"/>
      <c r="AP60" s="168"/>
      <c r="AQ60" s="158"/>
      <c r="AR60" s="160"/>
      <c r="AS60" s="117" t="s">
        <v>301</v>
      </c>
      <c r="AT60" s="117"/>
    </row>
    <row r="61" spans="1:48" ht="15.75">
      <c r="A61" s="230" t="s">
        <v>71</v>
      </c>
      <c r="B61" s="30" t="s">
        <v>72</v>
      </c>
      <c r="C61" s="233">
        <f>+FISCAL!J61</f>
        <v>0</v>
      </c>
      <c r="D61" s="233">
        <f t="shared" si="1"/>
        <v>0</v>
      </c>
      <c r="E61" s="31"/>
      <c r="F61" s="29">
        <f t="shared" si="2"/>
        <v>0</v>
      </c>
      <c r="G61" s="29">
        <f t="shared" si="3"/>
        <v>0</v>
      </c>
      <c r="H61" s="29">
        <f t="shared" si="4"/>
        <v>0</v>
      </c>
      <c r="I61" s="29">
        <f t="shared" si="5"/>
        <v>0</v>
      </c>
      <c r="J61" s="29">
        <f t="shared" si="6"/>
        <v>0</v>
      </c>
      <c r="K61" s="29">
        <f t="shared" si="7"/>
        <v>0</v>
      </c>
      <c r="L61" s="29">
        <f t="shared" si="8"/>
        <v>0</v>
      </c>
      <c r="M61" s="183" t="s">
        <v>312</v>
      </c>
      <c r="N61" s="41" t="str">
        <f t="shared" si="9"/>
        <v>si</v>
      </c>
      <c r="O61" s="173" t="s">
        <v>163</v>
      </c>
      <c r="P61" s="173"/>
      <c r="Q61" s="173" t="s">
        <v>238</v>
      </c>
      <c r="R61" s="190">
        <v>42486</v>
      </c>
      <c r="S61" s="173" t="s">
        <v>239</v>
      </c>
      <c r="T61" s="173"/>
      <c r="U61" s="175"/>
      <c r="V61" s="175"/>
      <c r="W61" s="175"/>
      <c r="X61" s="176"/>
      <c r="Y61" s="177">
        <v>0</v>
      </c>
      <c r="Z61" s="175"/>
      <c r="AA61" s="178"/>
      <c r="AB61" s="200"/>
      <c r="AC61" s="179"/>
      <c r="AD61" s="179"/>
      <c r="AE61" s="179"/>
      <c r="AF61" s="175"/>
      <c r="AG61" s="191"/>
      <c r="AH61" s="177">
        <v>0</v>
      </c>
      <c r="AI61" s="179">
        <v>0</v>
      </c>
      <c r="AJ61" s="177">
        <v>0</v>
      </c>
      <c r="AK61" s="179">
        <v>0</v>
      </c>
      <c r="AL61" s="179" t="e">
        <v>#REF!</v>
      </c>
      <c r="AM61" s="177" t="e">
        <v>#REF!</v>
      </c>
      <c r="AN61" s="175"/>
      <c r="AO61" s="180"/>
      <c r="AP61" s="181"/>
      <c r="AQ61" s="192"/>
      <c r="AR61" s="182">
        <v>0</v>
      </c>
      <c r="AS61" s="173">
        <v>1117339461</v>
      </c>
      <c r="AT61" s="183" t="s">
        <v>312</v>
      </c>
    </row>
    <row r="62" spans="1:48" ht="15.75">
      <c r="A62" s="230" t="s">
        <v>105</v>
      </c>
      <c r="B62" s="30" t="s">
        <v>106</v>
      </c>
      <c r="C62" s="233">
        <f>+FISCAL!J62</f>
        <v>0</v>
      </c>
      <c r="D62" s="233">
        <f t="shared" si="1"/>
        <v>0</v>
      </c>
      <c r="E62" s="31"/>
      <c r="F62" s="29">
        <f t="shared" si="2"/>
        <v>0</v>
      </c>
      <c r="G62" s="29">
        <f t="shared" si="3"/>
        <v>0</v>
      </c>
      <c r="H62" s="29">
        <f t="shared" si="4"/>
        <v>0</v>
      </c>
      <c r="I62" s="29">
        <f t="shared" si="5"/>
        <v>0</v>
      </c>
      <c r="J62" s="29">
        <f t="shared" si="6"/>
        <v>0</v>
      </c>
      <c r="K62" s="29">
        <f t="shared" si="7"/>
        <v>0</v>
      </c>
      <c r="L62" s="29">
        <f t="shared" si="8"/>
        <v>0</v>
      </c>
      <c r="M62" s="183" t="s">
        <v>312</v>
      </c>
      <c r="N62" s="41" t="str">
        <f t="shared" si="9"/>
        <v>si</v>
      </c>
      <c r="O62" s="173" t="s">
        <v>163</v>
      </c>
      <c r="P62" s="173" t="s">
        <v>240</v>
      </c>
      <c r="Q62" s="173" t="s">
        <v>241</v>
      </c>
      <c r="R62" s="190">
        <v>42392</v>
      </c>
      <c r="S62" s="173" t="s">
        <v>242</v>
      </c>
      <c r="T62" s="173"/>
      <c r="U62" s="175"/>
      <c r="V62" s="175"/>
      <c r="W62" s="175"/>
      <c r="X62" s="176"/>
      <c r="Y62" s="177">
        <v>0</v>
      </c>
      <c r="Z62" s="175"/>
      <c r="AA62" s="178"/>
      <c r="AB62" s="200"/>
      <c r="AC62" s="179"/>
      <c r="AD62" s="179"/>
      <c r="AE62" s="179"/>
      <c r="AF62" s="175"/>
      <c r="AG62" s="191"/>
      <c r="AH62" s="177">
        <v>0</v>
      </c>
      <c r="AI62" s="179"/>
      <c r="AJ62" s="177">
        <v>0</v>
      </c>
      <c r="AK62" s="179">
        <v>0</v>
      </c>
      <c r="AL62" s="179" t="e">
        <v>#REF!</v>
      </c>
      <c r="AM62" s="177" t="e">
        <v>#REF!</v>
      </c>
      <c r="AN62" s="175"/>
      <c r="AO62" s="180"/>
      <c r="AP62" s="181"/>
      <c r="AQ62" s="192"/>
      <c r="AR62" s="182"/>
      <c r="AS62" s="173"/>
      <c r="AT62" s="183" t="s">
        <v>312</v>
      </c>
    </row>
    <row r="63" spans="1:48" ht="15.75">
      <c r="A63" s="230" t="s">
        <v>73</v>
      </c>
      <c r="B63" s="30" t="s">
        <v>74</v>
      </c>
      <c r="C63" s="233">
        <f>+FISCAL!J63</f>
        <v>5250.1</v>
      </c>
      <c r="D63" s="233">
        <f t="shared" si="1"/>
        <v>3250</v>
      </c>
      <c r="E63" s="31"/>
      <c r="F63" s="29">
        <f t="shared" si="2"/>
        <v>5250.1</v>
      </c>
      <c r="G63" s="29">
        <f t="shared" si="3"/>
        <v>-45.13</v>
      </c>
      <c r="H63" s="29">
        <f t="shared" si="4"/>
        <v>105.00200000000001</v>
      </c>
      <c r="I63" s="29">
        <f t="shared" si="5"/>
        <v>393.75749999999999</v>
      </c>
      <c r="J63" s="29">
        <f t="shared" si="6"/>
        <v>5703.7295000000004</v>
      </c>
      <c r="K63" s="29">
        <f t="shared" si="7"/>
        <v>912.59672000000012</v>
      </c>
      <c r="L63" s="29">
        <f t="shared" si="8"/>
        <v>6616.3262200000008</v>
      </c>
      <c r="N63" s="41" t="str">
        <f t="shared" si="9"/>
        <v>no</v>
      </c>
      <c r="O63" s="103" t="s">
        <v>188</v>
      </c>
      <c r="P63" s="103"/>
      <c r="Q63" s="103" t="s">
        <v>331</v>
      </c>
      <c r="R63" s="166">
        <v>42457</v>
      </c>
      <c r="S63" s="102" t="s">
        <v>190</v>
      </c>
      <c r="T63" s="214"/>
      <c r="U63" s="105">
        <v>3250</v>
      </c>
      <c r="V63" s="105"/>
      <c r="W63" s="105"/>
      <c r="X63" s="106">
        <v>45.13</v>
      </c>
      <c r="Y63" s="107">
        <v>3204.87</v>
      </c>
      <c r="Z63" s="108"/>
      <c r="AA63" s="172"/>
      <c r="AB63" s="197"/>
      <c r="AC63" s="109"/>
      <c r="AD63" s="109"/>
      <c r="AE63" s="109"/>
      <c r="AF63" s="105"/>
      <c r="AG63" s="120"/>
      <c r="AH63" s="107">
        <v>3204.87</v>
      </c>
      <c r="AI63" s="121">
        <v>0</v>
      </c>
      <c r="AJ63" s="107">
        <v>3204.87</v>
      </c>
      <c r="AK63" s="111">
        <v>320.48700000000002</v>
      </c>
      <c r="AL63" s="121" t="e">
        <v>#REF!</v>
      </c>
      <c r="AM63" s="107" t="e">
        <v>#REF!</v>
      </c>
      <c r="AN63" s="105"/>
      <c r="AO63" s="122"/>
      <c r="AP63" s="168"/>
      <c r="AQ63" s="159"/>
      <c r="AR63" s="160">
        <v>-3204.87</v>
      </c>
      <c r="AS63" s="103">
        <v>2872910578</v>
      </c>
      <c r="AT63" s="114"/>
    </row>
    <row r="64" spans="1:48" ht="15.75">
      <c r="A64" s="230" t="s">
        <v>69</v>
      </c>
      <c r="B64" s="30" t="s">
        <v>70</v>
      </c>
      <c r="C64" s="233">
        <f>+FISCAL!J64</f>
        <v>15750.05</v>
      </c>
      <c r="D64" s="233">
        <f t="shared" si="1"/>
        <v>12500</v>
      </c>
      <c r="E64" s="31"/>
      <c r="F64" s="29">
        <f t="shared" si="2"/>
        <v>15750.05</v>
      </c>
      <c r="G64" s="29">
        <f t="shared" si="3"/>
        <v>-45.13</v>
      </c>
      <c r="H64" s="29">
        <f t="shared" si="4"/>
        <v>315.00099999999998</v>
      </c>
      <c r="I64" s="29">
        <f t="shared" si="5"/>
        <v>1181.2537499999999</v>
      </c>
      <c r="J64" s="29">
        <f t="shared" si="6"/>
        <v>17201.174749999998</v>
      </c>
      <c r="K64" s="29">
        <f t="shared" si="7"/>
        <v>2752.1879599999997</v>
      </c>
      <c r="L64" s="29">
        <f t="shared" si="8"/>
        <v>19953.362709999998</v>
      </c>
      <c r="N64" s="41" t="str">
        <f t="shared" si="9"/>
        <v>si</v>
      </c>
      <c r="O64" s="102" t="s">
        <v>163</v>
      </c>
      <c r="P64" s="102" t="s">
        <v>243</v>
      </c>
      <c r="Q64" s="102" t="s">
        <v>244</v>
      </c>
      <c r="R64" s="165">
        <v>42187</v>
      </c>
      <c r="S64" s="102" t="s">
        <v>313</v>
      </c>
      <c r="T64" s="102"/>
      <c r="U64" s="104">
        <v>12500</v>
      </c>
      <c r="V64" s="105"/>
      <c r="W64" s="105"/>
      <c r="X64" s="106">
        <v>45.13</v>
      </c>
      <c r="Y64" s="107">
        <v>12454.87</v>
      </c>
      <c r="Z64" s="108"/>
      <c r="AA64" s="172"/>
      <c r="AB64" s="198">
        <v>66.099999999999994</v>
      </c>
      <c r="AC64" s="109"/>
      <c r="AD64" s="109"/>
      <c r="AE64" s="109"/>
      <c r="AF64" s="104"/>
      <c r="AG64" s="118">
        <v>1136.3599999999999</v>
      </c>
      <c r="AH64" s="107">
        <v>11252.410000000002</v>
      </c>
      <c r="AI64" s="110">
        <v>1245.4870000000001</v>
      </c>
      <c r="AJ64" s="107">
        <v>10006.923000000003</v>
      </c>
      <c r="AK64" s="111">
        <v>0</v>
      </c>
      <c r="AL64" s="110" t="e">
        <v>#REF!</v>
      </c>
      <c r="AM64" s="107" t="e">
        <v>#REF!</v>
      </c>
      <c r="AN64" s="112"/>
      <c r="AO64" s="113"/>
      <c r="AP64" s="168"/>
      <c r="AQ64" s="162"/>
      <c r="AR64" s="160">
        <v>-10006.923000000003</v>
      </c>
      <c r="AS64" s="114">
        <v>1413691810</v>
      </c>
      <c r="AT64" s="114"/>
    </row>
    <row r="65" spans="1:48" ht="15.75">
      <c r="A65" s="230" t="s">
        <v>103</v>
      </c>
      <c r="B65" s="30" t="s">
        <v>104</v>
      </c>
      <c r="C65" s="233">
        <f>+FISCAL!J65</f>
        <v>6350.05</v>
      </c>
      <c r="D65" s="233">
        <f t="shared" si="1"/>
        <v>3100</v>
      </c>
      <c r="E65" s="31"/>
      <c r="F65" s="29">
        <f t="shared" si="2"/>
        <v>6350.05</v>
      </c>
      <c r="G65" s="29">
        <f t="shared" si="3"/>
        <v>-45.13</v>
      </c>
      <c r="H65" s="29">
        <f t="shared" si="4"/>
        <v>127.001</v>
      </c>
      <c r="I65" s="29">
        <f t="shared" si="5"/>
        <v>476.25374999999997</v>
      </c>
      <c r="J65" s="29">
        <f t="shared" si="6"/>
        <v>6908.1747500000001</v>
      </c>
      <c r="K65" s="29">
        <f t="shared" si="7"/>
        <v>1105.3079600000001</v>
      </c>
      <c r="L65" s="29">
        <f t="shared" si="8"/>
        <v>8013.4827100000002</v>
      </c>
      <c r="N65" s="41" t="str">
        <f t="shared" si="9"/>
        <v>si</v>
      </c>
      <c r="O65" s="102" t="s">
        <v>163</v>
      </c>
      <c r="P65" s="102"/>
      <c r="Q65" s="102" t="s">
        <v>245</v>
      </c>
      <c r="R65" s="165">
        <v>42646</v>
      </c>
      <c r="S65" s="102" t="s">
        <v>224</v>
      </c>
      <c r="T65" s="102"/>
      <c r="U65" s="104">
        <v>3100</v>
      </c>
      <c r="V65" s="105"/>
      <c r="W65" s="105"/>
      <c r="X65" s="106">
        <v>45.13</v>
      </c>
      <c r="Y65" s="107">
        <v>3054.87</v>
      </c>
      <c r="Z65" s="108"/>
      <c r="AA65" s="172"/>
      <c r="AB65" s="198"/>
      <c r="AC65" s="109"/>
      <c r="AD65" s="109"/>
      <c r="AE65" s="109"/>
      <c r="AF65" s="104"/>
      <c r="AG65" s="118"/>
      <c r="AH65" s="107">
        <v>3054.87</v>
      </c>
      <c r="AI65" s="110">
        <v>0</v>
      </c>
      <c r="AJ65" s="107">
        <v>3054.87</v>
      </c>
      <c r="AK65" s="111"/>
      <c r="AL65" s="110"/>
      <c r="AM65" s="107"/>
      <c r="AN65" s="112"/>
      <c r="AO65" s="113"/>
      <c r="AP65" s="168"/>
      <c r="AQ65" s="162"/>
      <c r="AR65" s="160"/>
      <c r="AS65" s="114">
        <v>1256161685</v>
      </c>
      <c r="AT65" s="114"/>
    </row>
    <row r="66" spans="1:48" ht="15.75">
      <c r="A66" s="230" t="s">
        <v>75</v>
      </c>
      <c r="B66" s="30" t="s">
        <v>76</v>
      </c>
      <c r="C66" s="233">
        <f>+FISCAL!J66</f>
        <v>15703.83</v>
      </c>
      <c r="D66" s="233">
        <f t="shared" si="1"/>
        <v>6682.85</v>
      </c>
      <c r="E66" s="31"/>
      <c r="F66" s="29">
        <f t="shared" si="2"/>
        <v>15703.83</v>
      </c>
      <c r="G66" s="29">
        <f t="shared" si="3"/>
        <v>-45.13</v>
      </c>
      <c r="H66" s="29">
        <f t="shared" si="4"/>
        <v>314.07659999999998</v>
      </c>
      <c r="I66" s="29">
        <f t="shared" si="5"/>
        <v>1177.7872499999999</v>
      </c>
      <c r="J66" s="29">
        <f t="shared" si="6"/>
        <v>17150.563850000002</v>
      </c>
      <c r="K66" s="29">
        <f t="shared" si="7"/>
        <v>2744.0902160000005</v>
      </c>
      <c r="L66" s="29">
        <f t="shared" si="8"/>
        <v>19894.654066000003</v>
      </c>
      <c r="N66" s="41" t="str">
        <f t="shared" si="9"/>
        <v>si</v>
      </c>
      <c r="O66" s="102" t="s">
        <v>188</v>
      </c>
      <c r="P66" s="102" t="s">
        <v>246</v>
      </c>
      <c r="Q66" s="102" t="s">
        <v>247</v>
      </c>
      <c r="R66" s="165">
        <v>40317</v>
      </c>
      <c r="S66" s="102" t="s">
        <v>248</v>
      </c>
      <c r="T66" s="102"/>
      <c r="U66" s="104">
        <v>6682.85</v>
      </c>
      <c r="V66" s="105">
        <v>3020.98</v>
      </c>
      <c r="W66" s="105"/>
      <c r="X66" s="106">
        <v>45.13</v>
      </c>
      <c r="Y66" s="107">
        <v>9658.7000000000007</v>
      </c>
      <c r="Z66" s="108"/>
      <c r="AA66" s="172"/>
      <c r="AB66" s="198"/>
      <c r="AC66" s="109"/>
      <c r="AD66" s="109"/>
      <c r="AE66" s="109"/>
      <c r="AF66" s="104"/>
      <c r="AG66" s="118">
        <v>520</v>
      </c>
      <c r="AH66" s="107">
        <v>9138.7000000000007</v>
      </c>
      <c r="AI66" s="110">
        <v>965.87000000000012</v>
      </c>
      <c r="AJ66" s="107">
        <v>8172.8300000000008</v>
      </c>
      <c r="AK66" s="111">
        <v>0</v>
      </c>
      <c r="AL66" s="110" t="e">
        <v>#REF!</v>
      </c>
      <c r="AM66" s="107" t="e">
        <v>#REF!</v>
      </c>
      <c r="AN66" s="112"/>
      <c r="AO66" s="113"/>
      <c r="AP66" s="168"/>
      <c r="AQ66" s="162"/>
      <c r="AR66" s="160">
        <v>-8172.8300000000008</v>
      </c>
      <c r="AS66" s="114">
        <v>2729733183</v>
      </c>
      <c r="AT66" s="114"/>
    </row>
    <row r="67" spans="1:48" ht="15.75">
      <c r="A67" s="230" t="s">
        <v>108</v>
      </c>
      <c r="B67" s="30" t="s">
        <v>109</v>
      </c>
      <c r="C67" s="233">
        <f>+FISCAL!J67</f>
        <v>0</v>
      </c>
      <c r="D67" s="233">
        <f t="shared" si="1"/>
        <v>12995.37</v>
      </c>
      <c r="E67" s="31"/>
      <c r="F67" s="29">
        <f t="shared" si="2"/>
        <v>0</v>
      </c>
      <c r="G67" s="29">
        <f t="shared" si="3"/>
        <v>0</v>
      </c>
      <c r="H67" s="29">
        <f t="shared" si="4"/>
        <v>0</v>
      </c>
      <c r="I67" s="29">
        <f t="shared" si="5"/>
        <v>0</v>
      </c>
      <c r="J67" s="29">
        <f t="shared" si="6"/>
        <v>0</v>
      </c>
      <c r="K67" s="29">
        <f t="shared" si="7"/>
        <v>0</v>
      </c>
      <c r="L67" s="29">
        <f t="shared" si="8"/>
        <v>0</v>
      </c>
      <c r="M67" s="183" t="s">
        <v>312</v>
      </c>
      <c r="N67" s="41" t="str">
        <f t="shared" si="9"/>
        <v>si</v>
      </c>
      <c r="O67" s="173" t="s">
        <v>163</v>
      </c>
      <c r="P67" s="173"/>
      <c r="Q67" s="173" t="s">
        <v>249</v>
      </c>
      <c r="R67" s="174">
        <v>42668</v>
      </c>
      <c r="S67" s="173" t="s">
        <v>250</v>
      </c>
      <c r="T67" s="173"/>
      <c r="U67" s="175">
        <v>12995.37</v>
      </c>
      <c r="V67" s="175"/>
      <c r="W67" s="175"/>
      <c r="X67" s="176"/>
      <c r="Y67" s="177">
        <v>12995.37</v>
      </c>
      <c r="Z67" s="175"/>
      <c r="AA67" s="178"/>
      <c r="AB67" s="199"/>
      <c r="AC67" s="179"/>
      <c r="AD67" s="179"/>
      <c r="AE67" s="179"/>
      <c r="AF67" s="175"/>
      <c r="AG67" s="213"/>
      <c r="AH67" s="177"/>
      <c r="AI67" s="179"/>
      <c r="AJ67" s="177"/>
      <c r="AK67" s="179"/>
      <c r="AL67" s="179"/>
      <c r="AM67" s="177"/>
      <c r="AN67" s="175"/>
      <c r="AO67" s="180"/>
      <c r="AP67" s="181"/>
      <c r="AQ67" s="192"/>
      <c r="AR67" s="182"/>
      <c r="AS67" s="173">
        <v>1120022632</v>
      </c>
      <c r="AT67" s="183" t="s">
        <v>312</v>
      </c>
    </row>
    <row r="68" spans="1:48" ht="15.75">
      <c r="A68" s="230" t="s">
        <v>107</v>
      </c>
      <c r="B68" s="30" t="s">
        <v>316</v>
      </c>
      <c r="C68" s="233">
        <f>+FISCAL!J68</f>
        <v>22755.06</v>
      </c>
      <c r="D68" s="233">
        <f t="shared" si="1"/>
        <v>19755.060000000001</v>
      </c>
      <c r="E68" s="31"/>
      <c r="F68" s="29">
        <f t="shared" si="2"/>
        <v>22755.06</v>
      </c>
      <c r="G68" s="29">
        <f t="shared" si="3"/>
        <v>-45.13</v>
      </c>
      <c r="H68" s="29">
        <f t="shared" si="4"/>
        <v>455.10120000000006</v>
      </c>
      <c r="I68" s="29">
        <f t="shared" si="5"/>
        <v>1706.6295</v>
      </c>
      <c r="J68" s="29">
        <f t="shared" si="6"/>
        <v>24871.6607</v>
      </c>
      <c r="K68" s="29">
        <f t="shared" si="7"/>
        <v>3979.4657120000002</v>
      </c>
      <c r="L68" s="29">
        <f t="shared" si="8"/>
        <v>28851.126412000001</v>
      </c>
      <c r="N68" s="41" t="str">
        <f t="shared" si="9"/>
        <v>si</v>
      </c>
      <c r="O68" s="102" t="s">
        <v>286</v>
      </c>
      <c r="P68" s="102" t="s">
        <v>251</v>
      </c>
      <c r="Q68" s="102" t="s">
        <v>332</v>
      </c>
      <c r="R68" s="165">
        <v>42261</v>
      </c>
      <c r="S68" s="102" t="s">
        <v>199</v>
      </c>
      <c r="T68" s="102"/>
      <c r="U68" s="104">
        <v>19755.060000000001</v>
      </c>
      <c r="V68" s="104"/>
      <c r="W68" s="104"/>
      <c r="X68" s="106">
        <v>45.13</v>
      </c>
      <c r="Y68" s="107">
        <v>19709.93</v>
      </c>
      <c r="Z68" s="108"/>
      <c r="AA68" s="172"/>
      <c r="AB68" s="197">
        <v>66.099999999999994</v>
      </c>
      <c r="AC68" s="109">
        <v>150</v>
      </c>
      <c r="AD68" s="109"/>
      <c r="AE68" s="109"/>
      <c r="AF68" s="104"/>
      <c r="AG68" s="102"/>
      <c r="AH68" s="107">
        <v>19493.830000000002</v>
      </c>
      <c r="AI68" s="110">
        <v>1970.9930000000002</v>
      </c>
      <c r="AJ68" s="107">
        <v>17522.837000000003</v>
      </c>
      <c r="AK68" s="111">
        <v>0</v>
      </c>
      <c r="AL68" s="110" t="e">
        <v>#REF!</v>
      </c>
      <c r="AM68" s="107" t="e">
        <v>#REF!</v>
      </c>
      <c r="AN68" s="112"/>
      <c r="AO68" s="113"/>
      <c r="AP68" s="168"/>
      <c r="AQ68" s="159"/>
      <c r="AR68" s="160">
        <v>-17522.837000000003</v>
      </c>
      <c r="AS68" s="114">
        <v>2929389652</v>
      </c>
      <c r="AT68" s="117"/>
    </row>
    <row r="69" spans="1:48" ht="15.75">
      <c r="A69" s="230" t="s">
        <v>77</v>
      </c>
      <c r="B69" s="30" t="s">
        <v>78</v>
      </c>
      <c r="C69" s="233">
        <f>+FISCAL!J69</f>
        <v>17680</v>
      </c>
      <c r="D69" s="233">
        <f t="shared" si="1"/>
        <v>11680</v>
      </c>
      <c r="E69" s="31"/>
      <c r="F69" s="29">
        <f t="shared" si="2"/>
        <v>17680</v>
      </c>
      <c r="G69" s="29">
        <f t="shared" si="3"/>
        <v>-45.13</v>
      </c>
      <c r="H69" s="29">
        <f t="shared" si="4"/>
        <v>353.6</v>
      </c>
      <c r="I69" s="29">
        <f t="shared" si="5"/>
        <v>1326</v>
      </c>
      <c r="J69" s="29">
        <f t="shared" si="6"/>
        <v>19314.469999999998</v>
      </c>
      <c r="K69" s="29">
        <f t="shared" si="7"/>
        <v>3090.3151999999995</v>
      </c>
      <c r="L69" s="29">
        <f t="shared" si="8"/>
        <v>22404.785199999998</v>
      </c>
      <c r="N69" s="41" t="str">
        <f t="shared" si="9"/>
        <v>si</v>
      </c>
      <c r="O69" s="102" t="s">
        <v>163</v>
      </c>
      <c r="P69" s="102" t="s">
        <v>252</v>
      </c>
      <c r="Q69" s="102" t="s">
        <v>253</v>
      </c>
      <c r="R69" s="165">
        <v>41465</v>
      </c>
      <c r="S69" s="102" t="s">
        <v>254</v>
      </c>
      <c r="T69" s="102"/>
      <c r="U69" s="104">
        <v>11680</v>
      </c>
      <c r="V69" s="104"/>
      <c r="W69" s="104"/>
      <c r="X69" s="106">
        <v>45.13</v>
      </c>
      <c r="Y69" s="107">
        <v>11634.87</v>
      </c>
      <c r="Z69" s="108"/>
      <c r="AA69" s="172"/>
      <c r="AB69" s="197"/>
      <c r="AC69" s="109"/>
      <c r="AD69" s="109"/>
      <c r="AE69" s="109"/>
      <c r="AF69" s="104"/>
      <c r="AG69" s="102"/>
      <c r="AH69" s="107">
        <v>11634.87</v>
      </c>
      <c r="AI69" s="110">
        <v>1163.4870000000001</v>
      </c>
      <c r="AJ69" s="107">
        <v>10471.383000000002</v>
      </c>
      <c r="AK69" s="111">
        <v>0</v>
      </c>
      <c r="AL69" s="110" t="e">
        <v>#REF!</v>
      </c>
      <c r="AM69" s="107" t="e">
        <v>#REF!</v>
      </c>
      <c r="AN69" s="112"/>
      <c r="AO69" s="113"/>
      <c r="AP69" s="157"/>
      <c r="AQ69" s="157"/>
      <c r="AR69" s="160"/>
      <c r="AS69" s="114" t="s">
        <v>255</v>
      </c>
      <c r="AT69" s="114"/>
    </row>
    <row r="70" spans="1:48" ht="15.75">
      <c r="A70" s="230" t="s">
        <v>343</v>
      </c>
      <c r="B70" s="63" t="s">
        <v>333</v>
      </c>
      <c r="C70" s="233">
        <f>+FISCAL!J70</f>
        <v>0</v>
      </c>
      <c r="D70" s="233">
        <f t="shared" si="1"/>
        <v>0</v>
      </c>
      <c r="F70" s="29">
        <f t="shared" si="2"/>
        <v>0</v>
      </c>
      <c r="G70" s="29">
        <f t="shared" si="3"/>
        <v>0</v>
      </c>
      <c r="H70" s="29">
        <f t="shared" si="4"/>
        <v>0</v>
      </c>
      <c r="I70" s="29">
        <f t="shared" si="5"/>
        <v>0</v>
      </c>
      <c r="J70" s="29">
        <f t="shared" si="6"/>
        <v>0</v>
      </c>
      <c r="K70" s="29">
        <f t="shared" si="7"/>
        <v>0</v>
      </c>
      <c r="L70" s="29">
        <f t="shared" si="8"/>
        <v>0</v>
      </c>
      <c r="M70" s="212" t="s">
        <v>361</v>
      </c>
      <c r="N70" s="41" t="str">
        <f t="shared" si="9"/>
        <v>si</v>
      </c>
      <c r="O70" s="201" t="s">
        <v>156</v>
      </c>
      <c r="P70" s="201"/>
      <c r="Q70" s="201" t="s">
        <v>333</v>
      </c>
      <c r="R70" s="202">
        <v>42725</v>
      </c>
      <c r="S70" s="201" t="s">
        <v>158</v>
      </c>
      <c r="T70" s="201"/>
      <c r="U70" s="203"/>
      <c r="V70" s="203"/>
      <c r="W70" s="203"/>
      <c r="X70" s="203"/>
      <c r="Y70" s="203">
        <v>0</v>
      </c>
      <c r="Z70" s="203"/>
      <c r="AA70" s="205"/>
      <c r="AB70" s="206"/>
      <c r="AC70" s="207"/>
      <c r="AD70" s="207"/>
      <c r="AE70" s="207"/>
      <c r="AF70" s="203"/>
      <c r="AG70" s="201"/>
      <c r="AH70" s="204"/>
      <c r="AI70" s="207"/>
      <c r="AJ70" s="204"/>
      <c r="AK70" s="207"/>
      <c r="AL70" s="207"/>
      <c r="AM70" s="204"/>
      <c r="AN70" s="203"/>
      <c r="AO70" s="208"/>
      <c r="AP70" s="209"/>
      <c r="AQ70" s="210"/>
      <c r="AR70" s="211"/>
      <c r="AS70" s="212"/>
      <c r="AT70" s="212" t="s">
        <v>361</v>
      </c>
    </row>
    <row r="71" spans="1:48" s="41" customFormat="1" ht="15.75">
      <c r="A71" s="230" t="s">
        <v>367</v>
      </c>
      <c r="B71" s="184" t="s">
        <v>355</v>
      </c>
      <c r="C71" s="233">
        <f>+FISCAL!J71</f>
        <v>1949.94</v>
      </c>
      <c r="D71" s="233">
        <f t="shared" si="1"/>
        <v>0</v>
      </c>
      <c r="F71" s="29">
        <f t="shared" si="2"/>
        <v>1949.94</v>
      </c>
      <c r="G71" s="29">
        <f t="shared" si="3"/>
        <v>-45.13</v>
      </c>
      <c r="H71" s="29">
        <f t="shared" si="4"/>
        <v>38.998800000000003</v>
      </c>
      <c r="I71" s="29">
        <f t="shared" si="5"/>
        <v>146.24549999999999</v>
      </c>
      <c r="J71" s="29">
        <f t="shared" si="6"/>
        <v>2090.0542999999998</v>
      </c>
      <c r="K71" s="29">
        <f t="shared" si="7"/>
        <v>334.40868799999998</v>
      </c>
      <c r="L71" s="29">
        <f t="shared" si="8"/>
        <v>2424.4629879999998</v>
      </c>
      <c r="M71" s="187" t="s">
        <v>362</v>
      </c>
      <c r="N71" s="41" t="str">
        <f t="shared" si="9"/>
        <v>si</v>
      </c>
      <c r="O71" s="184" t="s">
        <v>157</v>
      </c>
      <c r="P71" s="184"/>
      <c r="Q71" s="184" t="s">
        <v>355</v>
      </c>
      <c r="R71" s="185">
        <v>42742</v>
      </c>
      <c r="S71" s="184" t="s">
        <v>356</v>
      </c>
      <c r="T71" s="184"/>
      <c r="U71" s="186"/>
      <c r="V71" s="186"/>
      <c r="W71" s="186"/>
      <c r="X71" s="106">
        <v>45.13</v>
      </c>
      <c r="Y71" s="107">
        <v>-45.13</v>
      </c>
      <c r="Z71" s="108"/>
      <c r="AA71" s="172"/>
      <c r="AB71" s="197"/>
      <c r="AC71" s="109"/>
      <c r="AD71" s="109"/>
      <c r="AE71" s="109"/>
      <c r="AF71" s="104"/>
      <c r="AG71" s="102"/>
      <c r="AH71" s="107">
        <v>-45.13</v>
      </c>
      <c r="AI71" s="110">
        <v>0</v>
      </c>
      <c r="AJ71" s="107">
        <v>-45.13</v>
      </c>
      <c r="AK71" s="111"/>
      <c r="AL71" s="110"/>
      <c r="AM71" s="107"/>
      <c r="AN71" s="112"/>
      <c r="AO71" s="113"/>
      <c r="AP71" s="168"/>
      <c r="AQ71" s="159"/>
      <c r="AR71" s="160"/>
      <c r="AS71" s="187" t="s">
        <v>301</v>
      </c>
      <c r="AT71" s="187" t="s">
        <v>362</v>
      </c>
      <c r="AU71" s="41">
        <f>216.66*9</f>
        <v>1949.94</v>
      </c>
      <c r="AV71" s="228"/>
    </row>
    <row r="72" spans="1:48" ht="15.75">
      <c r="A72" s="230" t="s">
        <v>79</v>
      </c>
      <c r="B72" s="30" t="s">
        <v>80</v>
      </c>
      <c r="C72" s="233">
        <f>+FISCAL!J72</f>
        <v>4000.05</v>
      </c>
      <c r="D72" s="233">
        <f t="shared" si="1"/>
        <v>0</v>
      </c>
      <c r="E72" s="31"/>
      <c r="F72" s="29">
        <f t="shared" si="2"/>
        <v>4000.05</v>
      </c>
      <c r="G72" s="29">
        <f t="shared" si="3"/>
        <v>-45.13</v>
      </c>
      <c r="H72" s="29">
        <f t="shared" si="4"/>
        <v>80.001000000000005</v>
      </c>
      <c r="I72" s="29">
        <f t="shared" si="5"/>
        <v>300.00375000000003</v>
      </c>
      <c r="J72" s="29">
        <f t="shared" si="6"/>
        <v>4334.9247500000001</v>
      </c>
      <c r="K72" s="29">
        <f t="shared" si="7"/>
        <v>693.58796000000007</v>
      </c>
      <c r="L72" s="29">
        <f t="shared" si="8"/>
        <v>5028.51271</v>
      </c>
      <c r="N72" s="41" t="str">
        <f t="shared" si="9"/>
        <v>si</v>
      </c>
      <c r="O72" s="102" t="s">
        <v>161</v>
      </c>
      <c r="P72" s="102" t="s">
        <v>256</v>
      </c>
      <c r="Q72" s="102" t="s">
        <v>257</v>
      </c>
      <c r="R72" s="165">
        <v>42026</v>
      </c>
      <c r="S72" s="102" t="s">
        <v>258</v>
      </c>
      <c r="T72" s="102"/>
      <c r="U72" s="104">
        <v>0</v>
      </c>
      <c r="V72" s="104"/>
      <c r="W72" s="104"/>
      <c r="X72" s="106">
        <v>45.13</v>
      </c>
      <c r="Y72" s="107">
        <v>-45.13</v>
      </c>
      <c r="Z72" s="108"/>
      <c r="AA72" s="172"/>
      <c r="AB72" s="197"/>
      <c r="AC72" s="109"/>
      <c r="AD72" s="109"/>
      <c r="AE72" s="109"/>
      <c r="AF72" s="104"/>
      <c r="AG72" s="118">
        <v>1430.83</v>
      </c>
      <c r="AH72" s="107">
        <v>-1475.96</v>
      </c>
      <c r="AI72" s="110">
        <v>0</v>
      </c>
      <c r="AJ72" s="107">
        <v>-1475.96</v>
      </c>
      <c r="AK72" s="111">
        <v>-4.5130000000000008</v>
      </c>
      <c r="AL72" s="110" t="e">
        <v>#REF!</v>
      </c>
      <c r="AM72" s="107" t="e">
        <v>#REF!</v>
      </c>
      <c r="AN72" s="112"/>
      <c r="AO72" s="113"/>
      <c r="AP72" s="169"/>
      <c r="AQ72" s="156"/>
      <c r="AR72" s="160">
        <v>1475.96</v>
      </c>
      <c r="AS72" s="114">
        <v>2937082010</v>
      </c>
      <c r="AT72" s="117"/>
    </row>
    <row r="73" spans="1:48" ht="15.75">
      <c r="A73" s="230" t="s">
        <v>36</v>
      </c>
      <c r="B73" s="30" t="s">
        <v>37</v>
      </c>
      <c r="C73" s="233">
        <f>+FISCAL!J73</f>
        <v>7056</v>
      </c>
      <c r="D73" s="233">
        <f t="shared" si="1"/>
        <v>0</v>
      </c>
      <c r="E73" s="31"/>
      <c r="F73" s="29">
        <f t="shared" si="2"/>
        <v>7056</v>
      </c>
      <c r="G73" s="29">
        <f t="shared" si="3"/>
        <v>-45.13</v>
      </c>
      <c r="H73" s="29">
        <f t="shared" si="4"/>
        <v>141.12</v>
      </c>
      <c r="I73" s="29">
        <f t="shared" si="5"/>
        <v>529.19999999999993</v>
      </c>
      <c r="J73" s="29">
        <f t="shared" si="6"/>
        <v>7681.19</v>
      </c>
      <c r="K73" s="29">
        <f t="shared" si="7"/>
        <v>1228.9903999999999</v>
      </c>
      <c r="L73" s="29">
        <f t="shared" si="8"/>
        <v>8910.1803999999993</v>
      </c>
      <c r="N73" s="41" t="str">
        <f t="shared" si="9"/>
        <v>si</v>
      </c>
      <c r="O73" s="102" t="s">
        <v>157</v>
      </c>
      <c r="P73" s="102" t="s">
        <v>260</v>
      </c>
      <c r="Q73" s="189" t="s">
        <v>261</v>
      </c>
      <c r="R73" s="165">
        <v>42116</v>
      </c>
      <c r="S73" s="102" t="s">
        <v>262</v>
      </c>
      <c r="T73" s="214">
        <v>7056</v>
      </c>
      <c r="U73" s="104"/>
      <c r="V73" s="104"/>
      <c r="W73" s="104"/>
      <c r="X73" s="106">
        <v>45.13</v>
      </c>
      <c r="Y73" s="107">
        <v>-45.13</v>
      </c>
      <c r="Z73" s="108"/>
      <c r="AA73" s="172"/>
      <c r="AB73" s="197"/>
      <c r="AC73" s="109"/>
      <c r="AD73" s="109"/>
      <c r="AE73" s="109"/>
      <c r="AF73" s="104"/>
      <c r="AG73" s="102"/>
      <c r="AH73" s="107">
        <v>-45.13</v>
      </c>
      <c r="AI73" s="110">
        <v>0</v>
      </c>
      <c r="AJ73" s="107">
        <v>-45.13</v>
      </c>
      <c r="AK73" s="111">
        <v>-4.5130000000000008</v>
      </c>
      <c r="AL73" s="110" t="e">
        <v>#REF!</v>
      </c>
      <c r="AM73" s="107" t="e">
        <v>#REF!</v>
      </c>
      <c r="AN73" s="112"/>
      <c r="AO73" s="113"/>
      <c r="AP73" s="168"/>
      <c r="AQ73" s="158"/>
      <c r="AR73" s="160">
        <v>45.13</v>
      </c>
      <c r="AS73" s="114">
        <v>2952243423</v>
      </c>
      <c r="AT73" s="114"/>
    </row>
    <row r="74" spans="1:48" ht="15.75">
      <c r="A74" s="59" t="s">
        <v>81</v>
      </c>
      <c r="B74" s="57" t="s">
        <v>82</v>
      </c>
      <c r="C74" s="233">
        <f>+FISCAL!J74</f>
        <v>336729.39</v>
      </c>
      <c r="D74" s="233">
        <f t="shared" si="1"/>
        <v>316729.29000000004</v>
      </c>
      <c r="E74" s="60"/>
      <c r="F74" s="29">
        <f t="shared" si="2"/>
        <v>336729.39</v>
      </c>
      <c r="G74" s="29">
        <f t="shared" si="3"/>
        <v>-45.13</v>
      </c>
      <c r="H74" s="29">
        <f t="shared" si="4"/>
        <v>6734.5878000000002</v>
      </c>
      <c r="I74" s="29">
        <f t="shared" si="5"/>
        <v>25254.704249999999</v>
      </c>
      <c r="J74" s="29">
        <f t="shared" si="6"/>
        <v>368673.55205</v>
      </c>
      <c r="K74" s="29">
        <f t="shared" si="7"/>
        <v>58987.768327999998</v>
      </c>
      <c r="L74" s="29">
        <f t="shared" si="8"/>
        <v>427661.32037799997</v>
      </c>
      <c r="N74" s="41" t="str">
        <f t="shared" si="9"/>
        <v>si</v>
      </c>
      <c r="O74" s="102" t="s">
        <v>157</v>
      </c>
      <c r="P74" s="102" t="s">
        <v>263</v>
      </c>
      <c r="Q74" s="102" t="s">
        <v>264</v>
      </c>
      <c r="R74" s="165">
        <v>34057</v>
      </c>
      <c r="S74" s="102" t="s">
        <v>265</v>
      </c>
      <c r="T74" s="102"/>
      <c r="U74" s="104">
        <v>316729.29000000004</v>
      </c>
      <c r="V74" s="104"/>
      <c r="W74" s="104"/>
      <c r="X74" s="106">
        <v>45.13</v>
      </c>
      <c r="Y74" s="107">
        <v>316684.16000000003</v>
      </c>
      <c r="Z74" s="108"/>
      <c r="AA74" s="172"/>
      <c r="AB74" s="197"/>
      <c r="AC74" s="109">
        <v>1500</v>
      </c>
      <c r="AD74" s="109"/>
      <c r="AE74" s="109"/>
      <c r="AF74" s="102"/>
      <c r="AG74" s="102"/>
      <c r="AH74" s="107">
        <v>315184.16000000003</v>
      </c>
      <c r="AI74" s="110">
        <v>31668.416000000005</v>
      </c>
      <c r="AJ74" s="107">
        <v>283515.74400000001</v>
      </c>
      <c r="AK74" s="111">
        <v>0</v>
      </c>
      <c r="AL74" s="110" t="e">
        <v>#REF!</v>
      </c>
      <c r="AM74" s="107" t="e">
        <v>#REF!</v>
      </c>
      <c r="AN74" s="112"/>
      <c r="AO74" s="113"/>
      <c r="AP74" s="168"/>
      <c r="AQ74" s="158"/>
      <c r="AR74" s="160">
        <v>-283515.74400000001</v>
      </c>
      <c r="AS74" s="114">
        <v>1110345261</v>
      </c>
      <c r="AT74" s="114"/>
    </row>
    <row r="75" spans="1:48">
      <c r="A75" s="16" t="s">
        <v>110</v>
      </c>
      <c r="B75" s="7"/>
      <c r="C75" s="7" t="s">
        <v>111</v>
      </c>
      <c r="D75" s="7" t="s">
        <v>111</v>
      </c>
      <c r="E75" s="31"/>
      <c r="F75" s="7" t="s">
        <v>111</v>
      </c>
      <c r="G75" s="7" t="s">
        <v>111</v>
      </c>
      <c r="H75" s="7" t="s">
        <v>111</v>
      </c>
      <c r="I75" s="7" t="s">
        <v>111</v>
      </c>
      <c r="J75" s="7" t="s">
        <v>111</v>
      </c>
      <c r="K75" s="7" t="s">
        <v>111</v>
      </c>
      <c r="L75" s="7" t="s">
        <v>111</v>
      </c>
      <c r="N75" s="41" t="str">
        <f t="shared" si="9"/>
        <v>si</v>
      </c>
      <c r="O75" s="124"/>
      <c r="P75" s="124"/>
      <c r="Q75" s="124"/>
      <c r="R75" s="124"/>
      <c r="S75" s="124"/>
      <c r="T75" s="124"/>
      <c r="U75" s="125"/>
      <c r="V75" s="126"/>
      <c r="W75" s="126"/>
      <c r="X75" s="127"/>
      <c r="Y75" s="128">
        <v>0</v>
      </c>
      <c r="Z75" s="129"/>
      <c r="AA75" s="129"/>
      <c r="AB75" s="129"/>
      <c r="AC75" s="130"/>
      <c r="AD75" s="130"/>
      <c r="AE75" s="130"/>
      <c r="AF75" s="125"/>
      <c r="AG75" s="125"/>
      <c r="AH75" s="128">
        <v>0</v>
      </c>
      <c r="AI75" s="131">
        <v>0</v>
      </c>
      <c r="AJ75" s="128">
        <v>0</v>
      </c>
      <c r="AK75" s="132">
        <v>0</v>
      </c>
      <c r="AL75" s="131" t="e">
        <v>#REF!</v>
      </c>
      <c r="AM75" s="128" t="e">
        <v>#REF!</v>
      </c>
      <c r="AN75" s="115"/>
      <c r="AO75" s="123">
        <v>0</v>
      </c>
      <c r="AP75" s="133"/>
      <c r="AQ75" s="133"/>
      <c r="AR75" s="123">
        <v>0</v>
      </c>
      <c r="AS75" s="115"/>
      <c r="AT75" s="115"/>
    </row>
    <row r="76" spans="1:48">
      <c r="C76" s="18">
        <f>SUM(C14:C75)</f>
        <v>880647.50999999989</v>
      </c>
      <c r="D76" s="37">
        <f>SUM(D14:D75)</f>
        <v>625805.79</v>
      </c>
      <c r="E76" s="31"/>
      <c r="F76" s="37">
        <f t="shared" ref="F76:L76" si="10">SUM(F14:F75)</f>
        <v>880647.50999999989</v>
      </c>
      <c r="G76" s="37">
        <f t="shared" si="10"/>
        <v>-2572.4100000000035</v>
      </c>
      <c r="H76" s="37">
        <f t="shared" si="10"/>
        <v>17612.950200000003</v>
      </c>
      <c r="I76" s="37">
        <f t="shared" si="10"/>
        <v>66048.563250000007</v>
      </c>
      <c r="J76" s="37">
        <f t="shared" si="10"/>
        <v>961736.61345000006</v>
      </c>
      <c r="K76" s="37">
        <f t="shared" si="10"/>
        <v>153877.85815199997</v>
      </c>
      <c r="L76" s="37">
        <f t="shared" si="10"/>
        <v>1115614.4716020003</v>
      </c>
      <c r="O76" s="134"/>
      <c r="P76" s="134"/>
      <c r="Q76" s="134"/>
      <c r="R76" s="134"/>
      <c r="S76" s="134"/>
      <c r="T76" s="134"/>
      <c r="U76" s="136"/>
      <c r="V76" s="137"/>
      <c r="W76" s="137"/>
      <c r="X76" s="138"/>
      <c r="Y76" s="139"/>
      <c r="Z76" s="140"/>
      <c r="AA76" s="140"/>
      <c r="AB76" s="140"/>
      <c r="AC76" s="141"/>
      <c r="AD76" s="141"/>
      <c r="AE76" s="141"/>
      <c r="AF76" s="136"/>
      <c r="AG76" s="136"/>
      <c r="AH76" s="139"/>
      <c r="AI76" s="142"/>
      <c r="AJ76" s="139"/>
      <c r="AK76" s="143"/>
      <c r="AL76" s="142"/>
      <c r="AM76" s="139"/>
      <c r="AN76" s="115"/>
      <c r="AO76" s="115"/>
      <c r="AP76" s="133"/>
      <c r="AQ76" s="133"/>
      <c r="AR76" s="115"/>
      <c r="AS76" s="115"/>
      <c r="AT76" s="115"/>
    </row>
    <row r="77" spans="1:48">
      <c r="E77" s="31"/>
      <c r="F77" s="27"/>
      <c r="G77" s="27"/>
      <c r="H77" s="27"/>
      <c r="I77" s="27"/>
      <c r="J77" s="27"/>
      <c r="K77" s="27"/>
      <c r="L77" s="27"/>
      <c r="O77" s="144"/>
      <c r="P77" s="144"/>
      <c r="Q77" s="134"/>
      <c r="R77" s="135"/>
      <c r="S77" s="134"/>
      <c r="T77" s="134"/>
      <c r="U77" s="136"/>
      <c r="V77" s="136"/>
      <c r="W77" s="136"/>
      <c r="X77" s="138"/>
      <c r="Y77" s="139">
        <v>0</v>
      </c>
      <c r="Z77" s="140"/>
      <c r="AA77" s="140"/>
      <c r="AB77" s="140"/>
      <c r="AC77" s="141"/>
      <c r="AD77" s="141"/>
      <c r="AE77" s="141"/>
      <c r="AF77" s="142"/>
      <c r="AG77" s="142"/>
      <c r="AH77" s="139">
        <v>0</v>
      </c>
      <c r="AI77" s="142">
        <v>0</v>
      </c>
      <c r="AJ77" s="139">
        <v>0</v>
      </c>
      <c r="AK77" s="143">
        <v>0</v>
      </c>
      <c r="AL77" s="142"/>
      <c r="AM77" s="139">
        <v>0</v>
      </c>
      <c r="AN77" s="115"/>
      <c r="AO77" s="115"/>
      <c r="AP77" s="133"/>
      <c r="AQ77" s="133"/>
      <c r="AR77" s="115"/>
      <c r="AS77" s="115"/>
      <c r="AT77" s="115"/>
    </row>
    <row r="78" spans="1:48">
      <c r="E78" s="31"/>
      <c r="O78" s="144"/>
      <c r="P78" s="144"/>
      <c r="Q78" s="145"/>
      <c r="R78" s="145"/>
      <c r="S78" s="145"/>
      <c r="T78" s="145"/>
      <c r="U78" s="146"/>
      <c r="V78" s="146"/>
      <c r="W78" s="146"/>
      <c r="X78" s="146"/>
      <c r="Y78" s="147"/>
      <c r="Z78" s="146"/>
      <c r="AA78" s="146"/>
      <c r="AB78" s="146"/>
      <c r="AC78" s="146"/>
      <c r="AD78" s="142"/>
      <c r="AE78" s="142"/>
      <c r="AF78" s="142"/>
      <c r="AG78" s="142"/>
      <c r="AH78" s="148"/>
      <c r="AI78" s="142"/>
      <c r="AJ78" s="147"/>
      <c r="AK78" s="142"/>
      <c r="AL78" s="142"/>
      <c r="AM78" s="147"/>
      <c r="AN78" s="115"/>
      <c r="AO78" s="115"/>
      <c r="AP78" s="133"/>
      <c r="AQ78" s="133"/>
      <c r="AR78" s="115"/>
      <c r="AS78" s="115"/>
      <c r="AT78" s="115"/>
    </row>
    <row r="79" spans="1:48" ht="15.75" thickBot="1">
      <c r="E79" s="31"/>
      <c r="O79" s="84"/>
      <c r="P79" s="84"/>
      <c r="Q79" s="149" t="s">
        <v>266</v>
      </c>
      <c r="R79" s="149"/>
      <c r="S79" s="149"/>
      <c r="T79" s="149"/>
      <c r="U79" s="150">
        <v>619805.79</v>
      </c>
      <c r="V79" s="150">
        <v>3918.46</v>
      </c>
      <c r="W79" s="150">
        <v>0</v>
      </c>
      <c r="X79" s="150">
        <v>2572.4100000000035</v>
      </c>
      <c r="Y79" s="150">
        <v>304738.45999999985</v>
      </c>
      <c r="Z79" s="150">
        <v>2000</v>
      </c>
      <c r="AA79" s="150"/>
      <c r="AB79" s="150"/>
      <c r="AC79" s="150"/>
      <c r="AD79" s="150">
        <v>0</v>
      </c>
      <c r="AE79" s="150">
        <v>0</v>
      </c>
      <c r="AF79" s="150">
        <v>0</v>
      </c>
      <c r="AG79" s="150">
        <v>12483.260000000002</v>
      </c>
      <c r="AH79" s="150">
        <v>272997.38999999996</v>
      </c>
      <c r="AI79" s="150">
        <v>24888.457999999999</v>
      </c>
      <c r="AJ79" s="150">
        <v>248108.93199999991</v>
      </c>
      <c r="AK79" s="150">
        <v>2063.2330000000006</v>
      </c>
      <c r="AL79" s="150" t="e">
        <v>#REF!</v>
      </c>
      <c r="AM79" s="150" t="e">
        <v>#REF!</v>
      </c>
      <c r="AN79" s="84"/>
      <c r="AO79" s="84"/>
      <c r="AP79" s="84"/>
      <c r="AQ79" s="84"/>
      <c r="AR79" s="84"/>
      <c r="AS79" s="84"/>
      <c r="AT79" s="84"/>
    </row>
    <row r="80" spans="1:48" ht="15.75" thickTop="1">
      <c r="E80" s="31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</row>
    <row r="81" spans="1:46">
      <c r="A81" s="12" t="s">
        <v>112</v>
      </c>
      <c r="F81" s="28"/>
      <c r="G81" s="28"/>
      <c r="H81" s="28"/>
      <c r="I81" s="28"/>
      <c r="J81" s="28"/>
      <c r="K81" s="28"/>
      <c r="L81" s="28"/>
      <c r="O81" s="242" t="s">
        <v>267</v>
      </c>
      <c r="P81" s="242"/>
      <c r="Q81" s="242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</row>
    <row r="82" spans="1:46">
      <c r="A82" s="2" t="s">
        <v>113</v>
      </c>
      <c r="B82" s="1" t="s">
        <v>114</v>
      </c>
      <c r="C82" s="233">
        <f>+FISCAL!J82</f>
        <v>3898.95</v>
      </c>
      <c r="D82" s="233">
        <f>+U82</f>
        <v>0</v>
      </c>
      <c r="E82" s="14"/>
      <c r="F82" s="29">
        <f>+C82</f>
        <v>3898.95</v>
      </c>
      <c r="G82" s="29">
        <f>-X82</f>
        <v>0</v>
      </c>
      <c r="H82" s="29">
        <f>+F82*0.02</f>
        <v>77.978999999999999</v>
      </c>
      <c r="I82" s="27">
        <f>+F82*7.5%</f>
        <v>292.42124999999999</v>
      </c>
      <c r="J82" s="27">
        <f>SUM(F82:I82)</f>
        <v>4269.3502499999995</v>
      </c>
      <c r="K82" s="27">
        <f>+J82*0.16</f>
        <v>683.0960399999999</v>
      </c>
      <c r="L82" s="27">
        <f>+J82+K82</f>
        <v>4952.4462899999999</v>
      </c>
      <c r="O82" s="114" t="s">
        <v>163</v>
      </c>
      <c r="P82" s="117"/>
      <c r="Q82" s="153" t="s">
        <v>114</v>
      </c>
      <c r="R82" s="167">
        <v>37362</v>
      </c>
      <c r="S82" s="102" t="s">
        <v>268</v>
      </c>
      <c r="T82" s="102"/>
      <c r="U82" s="104">
        <v>0</v>
      </c>
      <c r="V82" s="104"/>
      <c r="W82" s="104"/>
      <c r="X82" s="151"/>
      <c r="Y82" s="107">
        <v>0</v>
      </c>
      <c r="Z82" s="108"/>
      <c r="AA82" s="108"/>
      <c r="AB82" s="108"/>
      <c r="AC82" s="108"/>
      <c r="AD82" s="109"/>
      <c r="AE82" s="109"/>
      <c r="AF82" s="109"/>
      <c r="AG82" s="109"/>
      <c r="AH82" s="107">
        <v>0</v>
      </c>
      <c r="AI82" s="110">
        <v>0</v>
      </c>
      <c r="AJ82" s="107">
        <v>0</v>
      </c>
      <c r="AK82" s="111">
        <v>0</v>
      </c>
      <c r="AL82" s="110">
        <v>0</v>
      </c>
      <c r="AM82" s="107">
        <v>0</v>
      </c>
      <c r="AN82" s="152"/>
      <c r="AO82" s="113"/>
      <c r="AP82" s="104"/>
      <c r="AQ82" s="104"/>
      <c r="AR82" s="113">
        <v>0</v>
      </c>
      <c r="AS82" s="102"/>
      <c r="AT82" s="102"/>
    </row>
    <row r="83" spans="1:46">
      <c r="A83" s="2" t="s">
        <v>115</v>
      </c>
      <c r="B83" s="1" t="s">
        <v>116</v>
      </c>
      <c r="C83" s="233">
        <f>+FISCAL!J83</f>
        <v>4500</v>
      </c>
      <c r="D83" s="233">
        <f>+U83</f>
        <v>0</v>
      </c>
      <c r="E83" s="14"/>
      <c r="F83" s="29">
        <f>+C83</f>
        <v>4500</v>
      </c>
      <c r="G83" s="29">
        <f>-X83</f>
        <v>0</v>
      </c>
      <c r="H83" s="29">
        <f>+F83*0.02</f>
        <v>90</v>
      </c>
      <c r="I83" s="29">
        <f>+F83*7.5%</f>
        <v>337.5</v>
      </c>
      <c r="J83" s="29">
        <f>SUM(F83:I83)</f>
        <v>4927.5</v>
      </c>
      <c r="K83" s="29">
        <f>+J83*0.16</f>
        <v>788.4</v>
      </c>
      <c r="L83" s="29">
        <f>+J83+K83</f>
        <v>5715.9</v>
      </c>
      <c r="N83" s="41" t="e">
        <f>IF(B82=#REF!,"si","no")</f>
        <v>#REF!</v>
      </c>
      <c r="O83" s="114" t="s">
        <v>157</v>
      </c>
      <c r="P83" s="117"/>
      <c r="Q83" s="153" t="s">
        <v>116</v>
      </c>
      <c r="R83" s="167">
        <v>38825</v>
      </c>
      <c r="S83" s="103" t="s">
        <v>197</v>
      </c>
      <c r="T83" s="103"/>
      <c r="U83" s="105">
        <v>0</v>
      </c>
      <c r="V83" s="105"/>
      <c r="W83" s="105"/>
      <c r="X83" s="151"/>
      <c r="Y83" s="107">
        <v>0</v>
      </c>
      <c r="Z83" s="108"/>
      <c r="AA83" s="188"/>
      <c r="AB83" s="108"/>
      <c r="AC83" s="108"/>
      <c r="AD83" s="109"/>
      <c r="AE83" s="109"/>
      <c r="AF83" s="109"/>
      <c r="AG83" s="109">
        <v>1061</v>
      </c>
      <c r="AH83" s="107">
        <v>0</v>
      </c>
      <c r="AI83" s="110">
        <v>0</v>
      </c>
      <c r="AJ83" s="107">
        <v>-1061</v>
      </c>
      <c r="AK83" s="111">
        <v>0</v>
      </c>
      <c r="AL83" s="110">
        <v>0</v>
      </c>
      <c r="AM83" s="107">
        <v>0</v>
      </c>
      <c r="AN83" s="152"/>
      <c r="AO83" s="113"/>
      <c r="AP83" s="104"/>
      <c r="AQ83" s="104"/>
      <c r="AR83" s="113">
        <v>0</v>
      </c>
      <c r="AS83" s="102"/>
      <c r="AT83" s="117"/>
    </row>
    <row r="84" spans="1:46">
      <c r="A84" s="2" t="s">
        <v>117</v>
      </c>
      <c r="B84" s="1" t="s">
        <v>118</v>
      </c>
      <c r="C84" s="233">
        <f>+FISCAL!J84</f>
        <v>4834.05</v>
      </c>
      <c r="D84" s="233">
        <f>+U84</f>
        <v>0</v>
      </c>
      <c r="E84" s="14"/>
      <c r="F84" s="29">
        <f>+C84</f>
        <v>4834.05</v>
      </c>
      <c r="G84" s="29">
        <f>-X84</f>
        <v>0</v>
      </c>
      <c r="H84" s="29">
        <f>+F84*0.02</f>
        <v>96.681000000000012</v>
      </c>
      <c r="I84" s="29">
        <f>+F84*7.5%</f>
        <v>362.55374999999998</v>
      </c>
      <c r="J84" s="29">
        <f>SUM(F84:I84)</f>
        <v>5293.2847499999998</v>
      </c>
      <c r="K84" s="29">
        <f>+J84*0.16</f>
        <v>846.92556000000002</v>
      </c>
      <c r="L84" s="29">
        <f>+J84+K84</f>
        <v>6140.2103099999995</v>
      </c>
      <c r="N84" s="41" t="e">
        <f>IF(B83=#REF!,"si","no")</f>
        <v>#REF!</v>
      </c>
      <c r="O84" s="114" t="s">
        <v>157</v>
      </c>
      <c r="P84" s="117"/>
      <c r="Q84" s="153" t="s">
        <v>118</v>
      </c>
      <c r="R84" s="167">
        <v>28613</v>
      </c>
      <c r="S84" s="103" t="s">
        <v>177</v>
      </c>
      <c r="T84" s="103"/>
      <c r="U84" s="105">
        <v>0</v>
      </c>
      <c r="V84" s="170"/>
      <c r="W84" s="105"/>
      <c r="X84" s="151"/>
      <c r="Y84" s="107">
        <v>0</v>
      </c>
      <c r="Z84" s="108"/>
      <c r="AA84" s="188"/>
      <c r="AB84" s="108">
        <v>39.659999999999997</v>
      </c>
      <c r="AC84" s="108"/>
      <c r="AD84" s="109"/>
      <c r="AE84" s="109"/>
      <c r="AF84" s="109"/>
      <c r="AG84" s="109">
        <v>1433.63</v>
      </c>
      <c r="AH84" s="107">
        <v>0</v>
      </c>
      <c r="AI84" s="110">
        <v>0</v>
      </c>
      <c r="AJ84" s="107">
        <v>-1433.63</v>
      </c>
      <c r="AK84" s="111">
        <v>0</v>
      </c>
      <c r="AL84" s="110">
        <v>0</v>
      </c>
      <c r="AM84" s="107">
        <v>0</v>
      </c>
      <c r="AN84" s="152"/>
      <c r="AO84" s="113"/>
      <c r="AP84" s="155"/>
      <c r="AQ84" s="104"/>
      <c r="AR84" s="113">
        <v>0</v>
      </c>
      <c r="AS84" s="102"/>
      <c r="AT84" s="117"/>
    </row>
    <row r="85" spans="1:46">
      <c r="A85" s="2" t="s">
        <v>119</v>
      </c>
      <c r="B85" s="1" t="s">
        <v>120</v>
      </c>
      <c r="C85" s="233">
        <f>+FISCAL!J85</f>
        <v>2782.5</v>
      </c>
      <c r="D85" s="233">
        <f>+U85</f>
        <v>0</v>
      </c>
      <c r="E85" s="14"/>
      <c r="F85" s="29">
        <f>+C85</f>
        <v>2782.5</v>
      </c>
      <c r="G85" s="29">
        <f>-X85</f>
        <v>0</v>
      </c>
      <c r="H85" s="29">
        <f>+F85*0.02</f>
        <v>55.65</v>
      </c>
      <c r="I85" s="29">
        <f>+F85*7.5%</f>
        <v>208.6875</v>
      </c>
      <c r="J85" s="29">
        <f>SUM(F85:I85)</f>
        <v>3046.8375000000001</v>
      </c>
      <c r="K85" s="29">
        <f>+J85*0.16</f>
        <v>487.49400000000003</v>
      </c>
      <c r="L85" s="29">
        <f>+J85+K85</f>
        <v>3534.3315000000002</v>
      </c>
      <c r="N85" s="41" t="e">
        <f>IF(B84=#REF!,"si","no")</f>
        <v>#REF!</v>
      </c>
      <c r="O85" s="114" t="s">
        <v>157</v>
      </c>
      <c r="P85" s="117"/>
      <c r="Q85" s="153" t="s">
        <v>120</v>
      </c>
      <c r="R85" s="167">
        <v>38385</v>
      </c>
      <c r="S85" s="103" t="s">
        <v>171</v>
      </c>
      <c r="T85" s="103"/>
      <c r="U85" s="105">
        <v>0</v>
      </c>
      <c r="V85" s="105"/>
      <c r="W85" s="105"/>
      <c r="X85" s="151"/>
      <c r="Y85" s="107">
        <v>0</v>
      </c>
      <c r="Z85" s="108"/>
      <c r="AA85" s="108"/>
      <c r="AB85" s="108"/>
      <c r="AC85" s="108"/>
      <c r="AD85" s="109"/>
      <c r="AE85" s="109"/>
      <c r="AF85" s="109"/>
      <c r="AG85" s="109"/>
      <c r="AH85" s="107">
        <v>0</v>
      </c>
      <c r="AI85" s="110">
        <v>0</v>
      </c>
      <c r="AJ85" s="107">
        <v>0</v>
      </c>
      <c r="AK85" s="111">
        <v>0</v>
      </c>
      <c r="AL85" s="110">
        <v>0</v>
      </c>
      <c r="AM85" s="107">
        <v>0</v>
      </c>
      <c r="AN85" s="152"/>
      <c r="AO85" s="113"/>
      <c r="AP85" s="155"/>
      <c r="AQ85" s="104"/>
      <c r="AR85" s="113">
        <v>0</v>
      </c>
      <c r="AS85" s="102"/>
      <c r="AT85" s="102"/>
    </row>
    <row r="86" spans="1:46" s="41" customFormat="1">
      <c r="A86" s="16" t="s">
        <v>110</v>
      </c>
      <c r="B86" s="7"/>
      <c r="C86" s="7" t="s">
        <v>111</v>
      </c>
      <c r="D86" s="7" t="s">
        <v>111</v>
      </c>
      <c r="E86" s="14"/>
      <c r="F86" s="7" t="s">
        <v>111</v>
      </c>
      <c r="G86" s="7" t="s">
        <v>111</v>
      </c>
      <c r="H86" s="7" t="s">
        <v>111</v>
      </c>
      <c r="I86" s="7" t="s">
        <v>111</v>
      </c>
      <c r="J86" s="7" t="s">
        <v>111</v>
      </c>
      <c r="K86" s="7" t="s">
        <v>111</v>
      </c>
      <c r="L86" s="7" t="s">
        <v>111</v>
      </c>
      <c r="M86"/>
      <c r="N86" s="41" t="e">
        <f>IF(B85=#REF!,"si","no")</f>
        <v>#REF!</v>
      </c>
      <c r="O86" s="84"/>
      <c r="P86" s="84"/>
      <c r="Q86" s="154"/>
      <c r="R86" s="15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</row>
    <row r="87" spans="1:46">
      <c r="A87" s="39"/>
      <c r="B87" s="38"/>
      <c r="C87" s="38"/>
      <c r="D87" s="38"/>
      <c r="E87" s="51"/>
      <c r="F87" s="38"/>
      <c r="G87" s="38"/>
      <c r="H87" s="38"/>
      <c r="I87" s="38"/>
      <c r="J87" s="38"/>
      <c r="K87" s="38"/>
      <c r="L87" s="38"/>
      <c r="M87" s="41"/>
      <c r="O87" s="84"/>
      <c r="P87" s="84"/>
      <c r="Q87" s="154" t="s">
        <v>269</v>
      </c>
      <c r="R87" s="15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98">
        <v>0</v>
      </c>
      <c r="AN87" s="84"/>
      <c r="AO87" s="84"/>
      <c r="AP87" s="84"/>
      <c r="AQ87" s="84"/>
      <c r="AR87" s="84"/>
      <c r="AS87" s="84"/>
      <c r="AT87" s="84"/>
    </row>
    <row r="88" spans="1:46">
      <c r="C88" s="18">
        <f>SUM(C82:C86)</f>
        <v>16015.5</v>
      </c>
      <c r="D88" s="18">
        <f t="shared" ref="D88:L88" si="11">SUM(D82:D86)</f>
        <v>0</v>
      </c>
      <c r="E88" s="18"/>
      <c r="F88" s="18">
        <f t="shared" si="11"/>
        <v>16015.5</v>
      </c>
      <c r="G88" s="18">
        <f t="shared" si="11"/>
        <v>0</v>
      </c>
      <c r="H88" s="18">
        <f t="shared" si="11"/>
        <v>320.30999999999995</v>
      </c>
      <c r="I88" s="18">
        <f t="shared" si="11"/>
        <v>1201.1624999999999</v>
      </c>
      <c r="J88" s="18">
        <f t="shared" si="11"/>
        <v>17536.9725</v>
      </c>
      <c r="K88" s="18">
        <f t="shared" si="11"/>
        <v>2805.9156000000003</v>
      </c>
      <c r="L88" s="18">
        <f t="shared" si="11"/>
        <v>20342.8881</v>
      </c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98" t="e">
        <v>#REF!</v>
      </c>
      <c r="AN88" s="84"/>
      <c r="AO88" s="84"/>
      <c r="AP88" s="84"/>
      <c r="AQ88" s="84"/>
      <c r="AR88" s="84"/>
      <c r="AS88" s="84"/>
      <c r="AT88" s="84"/>
    </row>
    <row r="89" spans="1:46">
      <c r="E89" s="14"/>
      <c r="F89" s="21"/>
      <c r="G89" s="21"/>
      <c r="H89" s="21"/>
      <c r="I89" s="21"/>
      <c r="J89" s="21"/>
      <c r="K89" s="21"/>
      <c r="L89" s="21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98" t="e">
        <v>#REF!</v>
      </c>
      <c r="AN89" s="84"/>
      <c r="AO89" s="84"/>
      <c r="AP89" s="84"/>
      <c r="AQ89" s="84"/>
      <c r="AR89" s="84"/>
      <c r="AS89" s="84"/>
      <c r="AT89" s="84"/>
    </row>
    <row r="90" spans="1:46">
      <c r="A90" s="15"/>
      <c r="B90" s="7"/>
      <c r="C90" s="7" t="s">
        <v>121</v>
      </c>
      <c r="D90" s="7" t="s">
        <v>121</v>
      </c>
      <c r="E90" s="7"/>
      <c r="F90" s="7" t="s">
        <v>121</v>
      </c>
      <c r="G90" s="7" t="s">
        <v>121</v>
      </c>
      <c r="H90" s="7" t="s">
        <v>121</v>
      </c>
      <c r="I90" s="7" t="s">
        <v>121</v>
      </c>
      <c r="J90" s="7" t="s">
        <v>121</v>
      </c>
      <c r="K90" s="7" t="s">
        <v>121</v>
      </c>
      <c r="L90" s="7" t="s">
        <v>121</v>
      </c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98" t="e">
        <v>#REF!</v>
      </c>
      <c r="AN90" s="84"/>
      <c r="AO90" s="84"/>
      <c r="AP90" s="84"/>
      <c r="AQ90" s="84"/>
      <c r="AR90" s="84"/>
      <c r="AS90" s="84"/>
      <c r="AT90" s="84"/>
    </row>
    <row r="91" spans="1:46">
      <c r="A91" s="16" t="s">
        <v>122</v>
      </c>
      <c r="B91" s="1" t="s">
        <v>123</v>
      </c>
      <c r="C91" s="18">
        <f>+C76+C88</f>
        <v>896663.00999999989</v>
      </c>
      <c r="D91" s="18">
        <f>+D76+D88</f>
        <v>625805.79</v>
      </c>
      <c r="E91" s="18"/>
      <c r="F91" s="18">
        <f t="shared" ref="F91:L91" si="12">+F76+F88</f>
        <v>896663.00999999989</v>
      </c>
      <c r="G91" s="18">
        <f t="shared" si="12"/>
        <v>-2572.4100000000035</v>
      </c>
      <c r="H91" s="18">
        <f t="shared" si="12"/>
        <v>17933.260200000004</v>
      </c>
      <c r="I91" s="18">
        <f t="shared" si="12"/>
        <v>67249.725750000012</v>
      </c>
      <c r="J91" s="18">
        <f t="shared" si="12"/>
        <v>979273.5859500001</v>
      </c>
      <c r="K91" s="18">
        <f t="shared" si="12"/>
        <v>156683.77375199998</v>
      </c>
      <c r="L91" s="18">
        <f t="shared" si="12"/>
        <v>1135957.3597020004</v>
      </c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</row>
    <row r="92" spans="1:46">
      <c r="F92" s="21"/>
      <c r="G92" s="21"/>
      <c r="H92" s="21"/>
      <c r="I92" s="21"/>
      <c r="J92" s="21"/>
      <c r="K92" s="21"/>
      <c r="L92" s="2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</row>
    <row r="93" spans="1:46" ht="409.6" customHeight="1"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</row>
    <row r="94" spans="1:46">
      <c r="F94" s="21"/>
      <c r="G94" s="21"/>
      <c r="H94" s="21"/>
      <c r="I94" s="21"/>
      <c r="J94" s="21"/>
      <c r="K94" s="21"/>
      <c r="L94" s="21"/>
      <c r="O94" s="116" t="s">
        <v>334</v>
      </c>
      <c r="P94" s="84"/>
      <c r="Q94" s="97"/>
      <c r="R94" s="84"/>
      <c r="S94" s="84"/>
      <c r="T94" s="84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84"/>
      <c r="AO94" s="84"/>
      <c r="AP94" s="116"/>
      <c r="AQ94" s="116"/>
      <c r="AR94" s="84"/>
      <c r="AS94" s="84"/>
      <c r="AT94" s="84"/>
    </row>
    <row r="95" spans="1:46">
      <c r="A95" s="2" t="s">
        <v>314</v>
      </c>
      <c r="O95" s="116" t="s">
        <v>335</v>
      </c>
      <c r="P95" s="84"/>
      <c r="Q95" s="97"/>
      <c r="R95" s="84"/>
      <c r="S95" s="84"/>
      <c r="T95" s="84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84"/>
      <c r="AO95" s="84"/>
      <c r="AP95" s="116"/>
      <c r="AQ95" s="116"/>
      <c r="AR95" s="84"/>
      <c r="AS95" s="84"/>
      <c r="AT95" s="84"/>
    </row>
    <row r="96" spans="1:46">
      <c r="A96" s="2" t="s">
        <v>97</v>
      </c>
      <c r="B96" s="1" t="s">
        <v>98</v>
      </c>
      <c r="C96" s="36"/>
      <c r="D96" s="44"/>
      <c r="E96" s="14"/>
      <c r="F96" s="29"/>
      <c r="G96" s="29"/>
      <c r="H96" s="29"/>
      <c r="I96" s="29"/>
      <c r="J96" s="29"/>
      <c r="K96" s="29"/>
      <c r="L96" s="29"/>
      <c r="O96" s="116" t="s">
        <v>336</v>
      </c>
      <c r="P96" s="84"/>
      <c r="Q96" s="97"/>
      <c r="R96" s="84"/>
      <c r="S96" s="84"/>
      <c r="T96" s="84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84"/>
      <c r="AO96" s="84"/>
      <c r="AP96" s="116"/>
      <c r="AQ96" s="116"/>
      <c r="AR96" s="84"/>
      <c r="AS96" s="84"/>
      <c r="AT96" s="84"/>
    </row>
    <row r="97" spans="15:46">
      <c r="O97" s="116" t="s">
        <v>337</v>
      </c>
      <c r="P97" s="84"/>
      <c r="Q97" s="97"/>
      <c r="R97" s="84"/>
      <c r="S97" s="84"/>
      <c r="T97" s="84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84"/>
      <c r="AO97" s="84"/>
      <c r="AP97" s="116"/>
      <c r="AQ97" s="116"/>
      <c r="AR97" s="41"/>
      <c r="AS97" s="41"/>
      <c r="AT97" s="41"/>
    </row>
    <row r="98" spans="15:46">
      <c r="O98" s="116" t="s">
        <v>338</v>
      </c>
      <c r="P98" s="84"/>
      <c r="Q98" s="97"/>
      <c r="R98" s="84"/>
      <c r="S98" s="84"/>
      <c r="T98" s="84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84"/>
      <c r="AO98" s="84"/>
      <c r="AP98" s="116"/>
      <c r="AQ98" s="116"/>
      <c r="AR98" s="41"/>
      <c r="AS98" s="41"/>
      <c r="AT98" s="41"/>
    </row>
    <row r="99" spans="15:46">
      <c r="O99" s="116" t="s">
        <v>339</v>
      </c>
      <c r="P99" s="84"/>
      <c r="Q99" s="97"/>
      <c r="R99" s="84"/>
      <c r="S99" s="84"/>
      <c r="T99" s="84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84"/>
      <c r="AO99" s="84"/>
      <c r="AP99" s="116"/>
      <c r="AQ99" s="116"/>
      <c r="AR99" s="41"/>
      <c r="AS99" s="41"/>
      <c r="AT99" s="41"/>
    </row>
  </sheetData>
  <autoFilter ref="A13:AV76"/>
  <sortState ref="A14:C66">
    <sortCondition ref="B14:B66"/>
  </sortState>
  <mergeCells count="31">
    <mergeCell ref="F1:H1"/>
    <mergeCell ref="B3:C3"/>
    <mergeCell ref="F7:L7"/>
    <mergeCell ref="AT7:AT8"/>
    <mergeCell ref="R7:R8"/>
    <mergeCell ref="AS7:AS8"/>
    <mergeCell ref="AO7:AO8"/>
    <mergeCell ref="AR7:AR8"/>
    <mergeCell ref="Z7:Z8"/>
    <mergeCell ref="Q7:Q8"/>
    <mergeCell ref="S7:S8"/>
    <mergeCell ref="AM7:AM8"/>
    <mergeCell ref="AK7:AK8"/>
    <mergeCell ref="AL7:AL8"/>
    <mergeCell ref="AP7:AQ7"/>
    <mergeCell ref="AF7:AF8"/>
    <mergeCell ref="AN7:AN8"/>
    <mergeCell ref="O81:Q81"/>
    <mergeCell ref="AG7:AG8"/>
    <mergeCell ref="AJ7:AJ8"/>
    <mergeCell ref="V7:V8"/>
    <mergeCell ref="X7:X8"/>
    <mergeCell ref="AE7:AE8"/>
    <mergeCell ref="AH7:AH8"/>
    <mergeCell ref="AD7:AD8"/>
    <mergeCell ref="O7:O8"/>
    <mergeCell ref="AI7:AI8"/>
    <mergeCell ref="U7:U8"/>
    <mergeCell ref="W7:W8"/>
    <mergeCell ref="Y7:Y8"/>
    <mergeCell ref="P7:P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7"/>
  <sheetViews>
    <sheetView workbookViewId="0">
      <pane xSplit="5" ySplit="8" topLeftCell="F16" activePane="bottomRight" state="frozen"/>
      <selection activeCell="C1" sqref="C1"/>
      <selection pane="topRight" activeCell="E1" sqref="E1"/>
      <selection pane="bottomLeft" activeCell="C9" sqref="C9"/>
      <selection pane="bottomRight" activeCell="U22" sqref="U22"/>
    </sheetView>
  </sheetViews>
  <sheetFormatPr baseColWidth="10" defaultRowHeight="15"/>
  <cols>
    <col min="1" max="1" width="32.28515625" style="32" hidden="1" customWidth="1"/>
    <col min="2" max="2" width="8.140625" style="32" hidden="1" customWidth="1"/>
    <col min="3" max="3" width="8.85546875" style="1" hidden="1" customWidth="1"/>
    <col min="4" max="4" width="8.85546875" style="2" customWidth="1"/>
    <col min="5" max="5" width="52.140625" style="1" bestFit="1" customWidth="1"/>
    <col min="6" max="6" width="10.85546875" style="1" customWidth="1"/>
    <col min="7" max="7" width="7.5703125" style="1" customWidth="1"/>
    <col min="8" max="8" width="7.5703125" style="229" customWidth="1"/>
    <col min="9" max="9" width="9.5703125" style="221" customWidth="1"/>
    <col min="10" max="10" width="10.85546875" style="1" customWidth="1"/>
    <col min="11" max="11" width="7.5703125" style="1" customWidth="1"/>
    <col min="12" max="12" width="9.5703125" style="1" customWidth="1"/>
    <col min="13" max="13" width="8.85546875" style="1" customWidth="1"/>
    <col min="14" max="14" width="8.140625" style="1" customWidth="1"/>
    <col min="15" max="15" width="8" style="221" customWidth="1"/>
    <col min="16" max="16" width="9.140625" style="1" customWidth="1"/>
    <col min="17" max="17" width="8" style="1" customWidth="1"/>
    <col min="18" max="18" width="8.5703125" style="1" customWidth="1"/>
    <col min="19" max="19" width="6.85546875" style="1" customWidth="1"/>
    <col min="20" max="20" width="9.85546875" style="1" customWidth="1"/>
    <col min="21" max="21" width="12.85546875" style="1" customWidth="1"/>
    <col min="22" max="22" width="10.7109375" style="220"/>
    <col min="23" max="16384" width="11.42578125" style="1"/>
  </cols>
  <sheetData>
    <row r="1" spans="1:22" ht="12" customHeight="1">
      <c r="A1" s="53"/>
      <c r="B1" s="65"/>
      <c r="D1" s="256" t="s">
        <v>0</v>
      </c>
      <c r="E1" s="256"/>
      <c r="F1" s="256"/>
      <c r="G1" s="83"/>
      <c r="H1" s="83"/>
      <c r="I1" s="83"/>
      <c r="N1" s="83"/>
      <c r="O1" s="83"/>
      <c r="P1" s="83"/>
      <c r="Q1" s="83"/>
      <c r="R1" s="83"/>
    </row>
    <row r="2" spans="1:22" ht="22.5" customHeight="1">
      <c r="A2" s="53"/>
      <c r="B2" s="65"/>
      <c r="D2" s="4" t="s">
        <v>1</v>
      </c>
      <c r="E2" s="46" t="s">
        <v>2</v>
      </c>
      <c r="F2" s="47"/>
      <c r="G2" s="42"/>
      <c r="J2" s="42"/>
      <c r="K2" s="42"/>
      <c r="L2" s="42"/>
    </row>
    <row r="3" spans="1:22" ht="12.75" customHeight="1">
      <c r="A3" s="53"/>
      <c r="B3" s="65"/>
      <c r="E3" s="56" t="s">
        <v>3</v>
      </c>
      <c r="F3" s="52"/>
      <c r="G3" s="50"/>
      <c r="J3" s="50"/>
    </row>
    <row r="4" spans="1:22" ht="12.75" customHeight="1">
      <c r="A4" s="53"/>
      <c r="B4" s="65"/>
      <c r="E4" s="48" t="str">
        <f>+FACTURA!B4</f>
        <v>Periodo 01 al 01 Quincenal del 01/01/2017 AL 15/01/2017</v>
      </c>
      <c r="F4" s="52"/>
      <c r="G4" s="55"/>
      <c r="H4" s="55"/>
      <c r="I4" s="55"/>
      <c r="J4" s="55"/>
    </row>
    <row r="5" spans="1:22" ht="12.75" customHeight="1">
      <c r="A5" s="53"/>
      <c r="B5" s="65"/>
      <c r="E5" s="6" t="s">
        <v>4</v>
      </c>
    </row>
    <row r="6" spans="1:22" ht="12.75" customHeight="1">
      <c r="A6" s="53"/>
      <c r="B6" s="65"/>
      <c r="E6" s="6" t="s">
        <v>5</v>
      </c>
      <c r="G6" s="49"/>
      <c r="H6" s="49"/>
      <c r="I6" s="49"/>
      <c r="N6" s="49"/>
      <c r="O6" s="49"/>
      <c r="P6" s="49"/>
      <c r="Q6" s="49"/>
      <c r="R6" s="49"/>
    </row>
    <row r="7" spans="1:22" ht="13.5" customHeight="1">
      <c r="A7" s="53"/>
      <c r="B7" s="65"/>
    </row>
    <row r="8" spans="1:22" s="5" customFormat="1" ht="41.25" customHeight="1" thickBot="1">
      <c r="A8" s="53"/>
      <c r="B8" s="65"/>
      <c r="D8" s="8" t="s">
        <v>6</v>
      </c>
      <c r="E8" s="9" t="s">
        <v>7</v>
      </c>
      <c r="F8" s="9" t="s">
        <v>8</v>
      </c>
      <c r="G8" s="9" t="s">
        <v>9</v>
      </c>
      <c r="H8" s="232" t="s">
        <v>369</v>
      </c>
      <c r="I8" s="224" t="s">
        <v>130</v>
      </c>
      <c r="J8" s="10" t="s">
        <v>10</v>
      </c>
      <c r="K8" s="9" t="s">
        <v>11</v>
      </c>
      <c r="L8" s="9" t="s">
        <v>12</v>
      </c>
      <c r="M8" s="9" t="s">
        <v>13</v>
      </c>
      <c r="N8" s="9" t="s">
        <v>287</v>
      </c>
      <c r="O8" s="224" t="s">
        <v>368</v>
      </c>
      <c r="P8" s="9" t="s">
        <v>14</v>
      </c>
      <c r="Q8" s="9" t="s">
        <v>16</v>
      </c>
      <c r="R8" s="9" t="s">
        <v>17</v>
      </c>
      <c r="S8" s="9" t="s">
        <v>15</v>
      </c>
      <c r="T8" s="10" t="s">
        <v>18</v>
      </c>
      <c r="U8" s="11" t="s">
        <v>19</v>
      </c>
      <c r="V8" s="220"/>
    </row>
    <row r="9" spans="1:22" ht="15.75" hidden="1" thickTop="1">
      <c r="A9" s="53"/>
      <c r="B9" s="65"/>
    </row>
    <row r="10" spans="1:22" ht="15.75" hidden="1" thickTop="1">
      <c r="A10" s="53"/>
      <c r="B10" s="65"/>
    </row>
    <row r="11" spans="1:22" ht="15.75" hidden="1" thickTop="1">
      <c r="A11" s="53"/>
      <c r="B11" s="65"/>
      <c r="D11" s="13" t="s">
        <v>20</v>
      </c>
    </row>
    <row r="12" spans="1:22" ht="15.75" hidden="1" thickTop="1">
      <c r="A12" s="53"/>
      <c r="B12" s="65"/>
    </row>
    <row r="13" spans="1:22" ht="15.75" thickTop="1">
      <c r="A13" s="53"/>
      <c r="B13" s="65"/>
      <c r="D13" s="12" t="s">
        <v>21</v>
      </c>
    </row>
    <row r="14" spans="1:22">
      <c r="A14" s="66" t="s">
        <v>279</v>
      </c>
      <c r="B14" s="75"/>
      <c r="C14" s="1" t="str">
        <f>IF(A14=E14,"si","no")</f>
        <v>si</v>
      </c>
      <c r="D14" s="222" t="s">
        <v>290</v>
      </c>
      <c r="E14" s="33" t="s">
        <v>291</v>
      </c>
      <c r="F14" s="233">
        <v>3242.4</v>
      </c>
      <c r="G14" s="58">
        <f>+FACTURA!V14</f>
        <v>0</v>
      </c>
      <c r="H14" s="58"/>
      <c r="I14" s="58">
        <f>+FACTURA!U14</f>
        <v>0</v>
      </c>
      <c r="J14" s="64">
        <f>SUM(F14:I14)</f>
        <v>3242.4</v>
      </c>
      <c r="K14" s="233">
        <v>0</v>
      </c>
      <c r="L14" s="233">
        <v>123.63</v>
      </c>
      <c r="M14" s="233">
        <v>80.489999999999995</v>
      </c>
      <c r="N14" s="58">
        <f>+FACTURA!X14</f>
        <v>45.13</v>
      </c>
      <c r="O14" s="58">
        <f>+FACTURA!AB14</f>
        <v>0</v>
      </c>
      <c r="P14" s="58">
        <f>+FACTURA!AG14</f>
        <v>0</v>
      </c>
      <c r="Q14" s="58">
        <f>+FACTURA!AC14</f>
        <v>0</v>
      </c>
      <c r="R14" s="58">
        <f>+FACTURA!Z14</f>
        <v>400</v>
      </c>
      <c r="S14" s="234">
        <v>-0.05</v>
      </c>
      <c r="T14" s="58">
        <f>SUM(K14:S14)</f>
        <v>649.20000000000005</v>
      </c>
      <c r="U14" s="58">
        <f>+J14-T14</f>
        <v>2593.1999999999998</v>
      </c>
    </row>
    <row r="15" spans="1:22" s="61" customFormat="1">
      <c r="A15" s="70" t="s">
        <v>348</v>
      </c>
      <c r="B15" s="78" t="s">
        <v>358</v>
      </c>
      <c r="C15" s="61" t="str">
        <f t="shared" ref="C15:C74" si="0">IF(A15=E15,"si","no")</f>
        <v>si</v>
      </c>
      <c r="D15" s="222" t="s">
        <v>363</v>
      </c>
      <c r="E15" s="77" t="s">
        <v>348</v>
      </c>
      <c r="F15" s="233">
        <v>7500</v>
      </c>
      <c r="G15" s="58">
        <f>+FACTURA!V15</f>
        <v>0</v>
      </c>
      <c r="H15" s="237">
        <v>2500</v>
      </c>
      <c r="I15" s="58">
        <f>+FACTURA!U15</f>
        <v>6000</v>
      </c>
      <c r="J15" s="233">
        <f>SUM(F15:I15)</f>
        <v>16000</v>
      </c>
      <c r="K15" s="233">
        <v>0</v>
      </c>
      <c r="L15" s="233">
        <v>2994.57</v>
      </c>
      <c r="M15" s="233">
        <v>203.13</v>
      </c>
      <c r="N15" s="58">
        <f>+FACTURA!X15</f>
        <v>45.13</v>
      </c>
      <c r="O15" s="58">
        <f>+FACTURA!AB15</f>
        <v>0</v>
      </c>
      <c r="P15" s="58">
        <f>+FACTURA!AG15</f>
        <v>0</v>
      </c>
      <c r="Q15" s="58">
        <f>+FACTURA!AC15</f>
        <v>0</v>
      </c>
      <c r="R15" s="58">
        <f>+FACTURA!Z15</f>
        <v>0</v>
      </c>
      <c r="S15" s="234">
        <v>-0.03</v>
      </c>
      <c r="T15" s="58">
        <f t="shared" ref="T15:T74" si="1">SUM(K15:S15)</f>
        <v>3242.8</v>
      </c>
      <c r="U15" s="58">
        <f t="shared" ref="U15:U74" si="2">+J15-T15</f>
        <v>12757.2</v>
      </c>
      <c r="V15" s="187" t="s">
        <v>358</v>
      </c>
    </row>
    <row r="16" spans="1:22">
      <c r="A16" s="66" t="s">
        <v>317</v>
      </c>
      <c r="B16" s="75"/>
      <c r="C16" s="61" t="str">
        <f t="shared" si="0"/>
        <v>no</v>
      </c>
      <c r="D16" s="222" t="s">
        <v>28</v>
      </c>
      <c r="E16" s="33" t="s">
        <v>29</v>
      </c>
      <c r="F16" s="233">
        <v>2800</v>
      </c>
      <c r="G16" s="58">
        <f>+FACTURA!V16</f>
        <v>0</v>
      </c>
      <c r="H16" s="58"/>
      <c r="I16" s="58">
        <f>+FACTURA!U16</f>
        <v>3100</v>
      </c>
      <c r="J16" s="64">
        <f t="shared" ref="J16:J74" si="3">SUM(F16:I16)</f>
        <v>5900</v>
      </c>
      <c r="K16" s="233">
        <v>0</v>
      </c>
      <c r="L16" s="233">
        <v>712.98</v>
      </c>
      <c r="M16" s="233">
        <v>70.91</v>
      </c>
      <c r="N16" s="58">
        <f>+FACTURA!X16</f>
        <v>45.13</v>
      </c>
      <c r="O16" s="58">
        <f>+FACTURA!AB16</f>
        <v>66.099999999999994</v>
      </c>
      <c r="P16" s="58">
        <f>+FACTURA!AG16</f>
        <v>0</v>
      </c>
      <c r="Q16" s="58">
        <f>+FACTURA!AC16</f>
        <v>0</v>
      </c>
      <c r="R16" s="58">
        <f>+FACTURA!Z16</f>
        <v>0</v>
      </c>
      <c r="S16" s="233">
        <v>0.08</v>
      </c>
      <c r="T16" s="58">
        <f t="shared" si="1"/>
        <v>895.2</v>
      </c>
      <c r="U16" s="58">
        <f t="shared" si="2"/>
        <v>5004.8</v>
      </c>
      <c r="V16" s="228"/>
    </row>
    <row r="17" spans="1:22">
      <c r="A17" s="71" t="s">
        <v>318</v>
      </c>
      <c r="B17" s="75"/>
      <c r="C17" s="61" t="str">
        <f t="shared" si="0"/>
        <v>no</v>
      </c>
      <c r="D17" s="222" t="s">
        <v>24</v>
      </c>
      <c r="E17" s="33" t="s">
        <v>25</v>
      </c>
      <c r="F17" s="233">
        <v>16500</v>
      </c>
      <c r="G17" s="58">
        <f>+FACTURA!V17</f>
        <v>0</v>
      </c>
      <c r="H17" s="58"/>
      <c r="I17" s="58">
        <f>+FACTURA!U17</f>
        <v>0</v>
      </c>
      <c r="J17" s="64">
        <f t="shared" si="3"/>
        <v>16500</v>
      </c>
      <c r="K17" s="233">
        <v>0</v>
      </c>
      <c r="L17" s="233">
        <v>3134.65</v>
      </c>
      <c r="M17" s="233">
        <v>467.31</v>
      </c>
      <c r="N17" s="58">
        <f>+FACTURA!X17</f>
        <v>45.13</v>
      </c>
      <c r="O17" s="58">
        <f>+FACTURA!AB17</f>
        <v>108.1</v>
      </c>
      <c r="P17" s="58">
        <f>+FACTURA!AG17</f>
        <v>0</v>
      </c>
      <c r="Q17" s="58">
        <f>+FACTURA!AC17</f>
        <v>1500</v>
      </c>
      <c r="R17" s="58">
        <f>+FACTURA!Z17</f>
        <v>0</v>
      </c>
      <c r="S17" s="233">
        <v>0.01</v>
      </c>
      <c r="T17" s="58">
        <f t="shared" si="1"/>
        <v>5255.2000000000007</v>
      </c>
      <c r="U17" s="58">
        <f t="shared" si="2"/>
        <v>11244.8</v>
      </c>
    </row>
    <row r="18" spans="1:22">
      <c r="A18" s="68" t="s">
        <v>164</v>
      </c>
      <c r="B18" s="75"/>
      <c r="C18" s="61" t="str">
        <f t="shared" si="0"/>
        <v>si</v>
      </c>
      <c r="D18" s="222" t="s">
        <v>34</v>
      </c>
      <c r="E18" s="33" t="s">
        <v>35</v>
      </c>
      <c r="F18" s="233">
        <v>3000</v>
      </c>
      <c r="G18" s="58">
        <f>+FACTURA!V18</f>
        <v>0</v>
      </c>
      <c r="H18" s="58"/>
      <c r="I18" s="58">
        <f>+FACTURA!U18</f>
        <v>0</v>
      </c>
      <c r="J18" s="64">
        <f t="shared" si="3"/>
        <v>3000</v>
      </c>
      <c r="K18" s="233">
        <v>0</v>
      </c>
      <c r="L18" s="233">
        <v>76.98</v>
      </c>
      <c r="M18" s="233">
        <v>74.48</v>
      </c>
      <c r="N18" s="58">
        <f>+FACTURA!X18</f>
        <v>45.13</v>
      </c>
      <c r="O18" s="58">
        <f>+FACTURA!AB18</f>
        <v>66.099999999999994</v>
      </c>
      <c r="P18" s="58">
        <f>+FACTURA!AG18</f>
        <v>0</v>
      </c>
      <c r="Q18" s="58">
        <f>+FACTURA!AC18</f>
        <v>0</v>
      </c>
      <c r="R18" s="58">
        <f>+FACTURA!Z18</f>
        <v>400</v>
      </c>
      <c r="S18" s="234">
        <v>-0.09</v>
      </c>
      <c r="T18" s="58">
        <f t="shared" si="1"/>
        <v>662.6</v>
      </c>
      <c r="U18" s="58">
        <f t="shared" si="2"/>
        <v>2337.4</v>
      </c>
    </row>
    <row r="19" spans="1:22">
      <c r="A19" s="66" t="s">
        <v>168</v>
      </c>
      <c r="B19" s="75"/>
      <c r="C19" s="61" t="str">
        <f t="shared" si="0"/>
        <v>si</v>
      </c>
      <c r="D19" s="222" t="s">
        <v>32</v>
      </c>
      <c r="E19" s="33" t="s">
        <v>33</v>
      </c>
      <c r="F19" s="233">
        <v>5000.1000000000004</v>
      </c>
      <c r="G19" s="58">
        <f>+FACTURA!V19</f>
        <v>0</v>
      </c>
      <c r="H19" s="58"/>
      <c r="I19" s="58">
        <f>+FACTURA!U19</f>
        <v>0</v>
      </c>
      <c r="J19" s="64">
        <f t="shared" si="3"/>
        <v>5000.1000000000004</v>
      </c>
      <c r="K19" s="233">
        <v>0</v>
      </c>
      <c r="L19" s="233">
        <v>523.55999999999995</v>
      </c>
      <c r="M19" s="233">
        <v>130.62</v>
      </c>
      <c r="N19" s="58">
        <f>+FACTURA!X19</f>
        <v>45.13</v>
      </c>
      <c r="O19" s="58">
        <f>+FACTURA!AB19</f>
        <v>66.099999999999994</v>
      </c>
      <c r="P19" s="58">
        <f>+FACTURA!AG19</f>
        <v>0</v>
      </c>
      <c r="Q19" s="58">
        <f>+FACTURA!AC19</f>
        <v>0</v>
      </c>
      <c r="R19" s="58">
        <f>+FACTURA!Z19</f>
        <v>0</v>
      </c>
      <c r="S19" s="233">
        <v>0.09</v>
      </c>
      <c r="T19" s="58">
        <f t="shared" si="1"/>
        <v>765.5</v>
      </c>
      <c r="U19" s="58">
        <f t="shared" si="2"/>
        <v>4234.6000000000004</v>
      </c>
      <c r="V19" s="34"/>
    </row>
    <row r="20" spans="1:22" s="42" customFormat="1">
      <c r="A20" s="66" t="s">
        <v>308</v>
      </c>
      <c r="B20" s="74"/>
      <c r="C20" s="61" t="str">
        <f t="shared" si="0"/>
        <v>si</v>
      </c>
      <c r="D20" s="222" t="s">
        <v>302</v>
      </c>
      <c r="E20" s="54" t="s">
        <v>306</v>
      </c>
      <c r="F20" s="233">
        <v>3000</v>
      </c>
      <c r="G20" s="58">
        <f>+FACTURA!V20</f>
        <v>0</v>
      </c>
      <c r="H20" s="58"/>
      <c r="I20" s="58">
        <f>+FACTURA!U20</f>
        <v>3500</v>
      </c>
      <c r="J20" s="64">
        <f t="shared" si="3"/>
        <v>6500</v>
      </c>
      <c r="K20" s="233">
        <v>0</v>
      </c>
      <c r="L20" s="233">
        <v>841.14</v>
      </c>
      <c r="M20" s="233">
        <v>74.48</v>
      </c>
      <c r="N20" s="58">
        <f>+FACTURA!X20</f>
        <v>45.13</v>
      </c>
      <c r="O20" s="58">
        <f>+FACTURA!AB20</f>
        <v>0</v>
      </c>
      <c r="P20" s="58">
        <f>+FACTURA!AG20</f>
        <v>0</v>
      </c>
      <c r="Q20" s="58">
        <f>+FACTURA!AC20</f>
        <v>0</v>
      </c>
      <c r="R20" s="58">
        <f>+FACTURA!Z20</f>
        <v>0</v>
      </c>
      <c r="S20" s="233">
        <v>0.05</v>
      </c>
      <c r="T20" s="58">
        <f t="shared" si="1"/>
        <v>960.8</v>
      </c>
      <c r="U20" s="58">
        <f t="shared" si="2"/>
        <v>5539.2</v>
      </c>
      <c r="V20" s="34"/>
    </row>
    <row r="21" spans="1:22">
      <c r="A21" s="66" t="s">
        <v>170</v>
      </c>
      <c r="B21" s="74"/>
      <c r="C21" s="61" t="str">
        <f t="shared" si="0"/>
        <v>si</v>
      </c>
      <c r="D21" s="222" t="s">
        <v>22</v>
      </c>
      <c r="E21" s="33" t="s">
        <v>23</v>
      </c>
      <c r="F21" s="233">
        <v>2530.0500000000002</v>
      </c>
      <c r="G21" s="58">
        <f>+FACTURA!V21</f>
        <v>0</v>
      </c>
      <c r="H21" s="58"/>
      <c r="I21" s="58">
        <f>+FACTURA!U21</f>
        <v>0</v>
      </c>
      <c r="J21" s="64">
        <f t="shared" si="3"/>
        <v>2530.0500000000002</v>
      </c>
      <c r="K21" s="233">
        <v>0</v>
      </c>
      <c r="L21" s="233">
        <v>10.93</v>
      </c>
      <c r="M21" s="233">
        <v>63.14</v>
      </c>
      <c r="N21" s="58">
        <f>+FACTURA!X21</f>
        <v>45.13</v>
      </c>
      <c r="O21" s="58">
        <f>+FACTURA!AB21</f>
        <v>0</v>
      </c>
      <c r="P21" s="58">
        <f>+FACTURA!AG21</f>
        <v>680</v>
      </c>
      <c r="Q21" s="58">
        <f>+FACTURA!AC21</f>
        <v>0</v>
      </c>
      <c r="R21" s="58">
        <f>+FACTURA!Z21</f>
        <v>0</v>
      </c>
      <c r="S21" s="233">
        <v>0.05</v>
      </c>
      <c r="T21" s="58">
        <f t="shared" si="1"/>
        <v>799.25</v>
      </c>
      <c r="U21" s="58">
        <f t="shared" si="2"/>
        <v>1730.8000000000002</v>
      </c>
      <c r="V21" s="34"/>
    </row>
    <row r="22" spans="1:22">
      <c r="A22" s="71" t="s">
        <v>173</v>
      </c>
      <c r="B22" s="74"/>
      <c r="C22" s="61" t="str">
        <f t="shared" si="0"/>
        <v>si</v>
      </c>
      <c r="D22" s="222" t="s">
        <v>30</v>
      </c>
      <c r="E22" s="33" t="s">
        <v>31</v>
      </c>
      <c r="F22" s="233">
        <v>7056</v>
      </c>
      <c r="G22" s="58">
        <f>+FACTURA!V22</f>
        <v>0</v>
      </c>
      <c r="H22" s="58"/>
      <c r="I22" s="58">
        <f>+FACTURA!U22</f>
        <v>0</v>
      </c>
      <c r="J22" s="64">
        <f t="shared" si="3"/>
        <v>7056</v>
      </c>
      <c r="K22" s="233">
        <v>0</v>
      </c>
      <c r="L22" s="233">
        <v>959.9</v>
      </c>
      <c r="M22" s="233">
        <v>190.51</v>
      </c>
      <c r="N22" s="58">
        <f>+FACTURA!X22</f>
        <v>45.13</v>
      </c>
      <c r="O22" s="58">
        <f>+FACTURA!AB22</f>
        <v>0</v>
      </c>
      <c r="P22" s="58">
        <f>+FACTURA!AG22</f>
        <v>0</v>
      </c>
      <c r="Q22" s="58">
        <f>+FACTURA!AC22</f>
        <v>0</v>
      </c>
      <c r="R22" s="58">
        <f>+FACTURA!Z22</f>
        <v>0</v>
      </c>
      <c r="S22" s="233">
        <v>0.06</v>
      </c>
      <c r="T22" s="58">
        <f t="shared" si="1"/>
        <v>1195.5999999999999</v>
      </c>
      <c r="U22" s="58">
        <f t="shared" si="2"/>
        <v>5860.4</v>
      </c>
      <c r="V22" s="34"/>
    </row>
    <row r="23" spans="1:22">
      <c r="A23" s="66" t="s">
        <v>176</v>
      </c>
      <c r="B23" s="75"/>
      <c r="C23" s="61" t="str">
        <f t="shared" si="0"/>
        <v>si</v>
      </c>
      <c r="D23" s="222" t="s">
        <v>38</v>
      </c>
      <c r="E23" s="33" t="s">
        <v>39</v>
      </c>
      <c r="F23" s="233">
        <v>4000.05</v>
      </c>
      <c r="G23" s="58">
        <f>+FACTURA!V23</f>
        <v>0</v>
      </c>
      <c r="H23" s="58"/>
      <c r="I23" s="58">
        <f>+FACTURA!U23</f>
        <v>0</v>
      </c>
      <c r="J23" s="64">
        <f t="shared" si="3"/>
        <v>4000.05</v>
      </c>
      <c r="K23" s="233">
        <v>0</v>
      </c>
      <c r="L23" s="233">
        <v>349.04</v>
      </c>
      <c r="M23" s="233">
        <v>101.77</v>
      </c>
      <c r="N23" s="58">
        <f>+FACTURA!X23</f>
        <v>45.13</v>
      </c>
      <c r="O23" s="58">
        <f>+FACTURA!AB23</f>
        <v>66.099999999999994</v>
      </c>
      <c r="P23" s="58">
        <f>+FACTURA!AG23</f>
        <v>989.04</v>
      </c>
      <c r="Q23" s="58">
        <f>+FACTURA!AC23</f>
        <v>0</v>
      </c>
      <c r="R23" s="58">
        <f>+FACTURA!Z23</f>
        <v>0</v>
      </c>
      <c r="S23" s="233">
        <v>0.17</v>
      </c>
      <c r="T23" s="58">
        <f t="shared" si="1"/>
        <v>1551.25</v>
      </c>
      <c r="U23" s="58">
        <f t="shared" si="2"/>
        <v>2448.8000000000002</v>
      </c>
      <c r="V23" s="34"/>
    </row>
    <row r="24" spans="1:22">
      <c r="A24" s="66" t="s">
        <v>319</v>
      </c>
      <c r="B24" s="74"/>
      <c r="C24" s="61" t="str">
        <f t="shared" si="0"/>
        <v>no</v>
      </c>
      <c r="D24" s="222" t="s">
        <v>40</v>
      </c>
      <c r="E24" s="33" t="s">
        <v>41</v>
      </c>
      <c r="F24" s="233">
        <v>3500.1</v>
      </c>
      <c r="G24" s="58">
        <f>+FACTURA!V24</f>
        <v>0</v>
      </c>
      <c r="H24" s="58"/>
      <c r="I24" s="58">
        <f>+FACTURA!U24</f>
        <v>9865.27</v>
      </c>
      <c r="J24" s="64">
        <f t="shared" si="3"/>
        <v>13365.37</v>
      </c>
      <c r="K24" s="233">
        <v>0</v>
      </c>
      <c r="L24" s="233">
        <v>2374.91</v>
      </c>
      <c r="M24" s="233">
        <v>87.63</v>
      </c>
      <c r="N24" s="58">
        <f>+FACTURA!X24</f>
        <v>45.13</v>
      </c>
      <c r="O24" s="58">
        <f>+FACTURA!AB24</f>
        <v>0</v>
      </c>
      <c r="P24" s="58">
        <f>+FACTURA!AG24</f>
        <v>345.24</v>
      </c>
      <c r="Q24" s="58">
        <f>+FACTURA!AC24</f>
        <v>0</v>
      </c>
      <c r="R24" s="58">
        <f>+FACTURA!Z24</f>
        <v>0</v>
      </c>
      <c r="S24" s="234">
        <v>-0.14000000000000001</v>
      </c>
      <c r="T24" s="58">
        <f t="shared" si="1"/>
        <v>2852.77</v>
      </c>
      <c r="U24" s="58">
        <f t="shared" si="2"/>
        <v>10512.6</v>
      </c>
      <c r="V24" s="34"/>
    </row>
    <row r="25" spans="1:22">
      <c r="A25" s="66" t="s">
        <v>181</v>
      </c>
      <c r="B25" s="75"/>
      <c r="C25" s="61" t="str">
        <f t="shared" si="0"/>
        <v>si</v>
      </c>
      <c r="D25" s="222" t="s">
        <v>26</v>
      </c>
      <c r="E25" s="33" t="s">
        <v>27</v>
      </c>
      <c r="F25" s="233">
        <v>10000.049999999999</v>
      </c>
      <c r="G25" s="58">
        <f>+FACTURA!V25</f>
        <v>0</v>
      </c>
      <c r="H25" s="58"/>
      <c r="I25" s="58">
        <f>+FACTURA!U25</f>
        <v>44953.27</v>
      </c>
      <c r="J25" s="64">
        <f t="shared" si="3"/>
        <v>54953.319999999992</v>
      </c>
      <c r="K25" s="233">
        <v>0</v>
      </c>
      <c r="L25" s="233">
        <v>15429.64</v>
      </c>
      <c r="M25" s="233">
        <v>278.31</v>
      </c>
      <c r="N25" s="58">
        <f>+FACTURA!X25</f>
        <v>45.13</v>
      </c>
      <c r="O25" s="58">
        <f>+FACTURA!AB25</f>
        <v>0</v>
      </c>
      <c r="P25" s="58">
        <f>+FACTURA!AG25</f>
        <v>378.46</v>
      </c>
      <c r="Q25" s="58">
        <f>+FACTURA!AC25</f>
        <v>500</v>
      </c>
      <c r="R25" s="58">
        <f>+FACTURA!Z25</f>
        <v>0</v>
      </c>
      <c r="S25" s="234">
        <v>-0.02</v>
      </c>
      <c r="T25" s="58">
        <f t="shared" si="1"/>
        <v>16631.519999999997</v>
      </c>
      <c r="U25" s="58">
        <f t="shared" si="2"/>
        <v>38321.799999999996</v>
      </c>
      <c r="V25" s="34"/>
    </row>
    <row r="26" spans="1:22">
      <c r="A26" s="66" t="s">
        <v>184</v>
      </c>
      <c r="B26" s="75"/>
      <c r="C26" s="61" t="str">
        <f t="shared" si="0"/>
        <v>si</v>
      </c>
      <c r="D26" s="222" t="s">
        <v>83</v>
      </c>
      <c r="E26" s="33" t="s">
        <v>84</v>
      </c>
      <c r="F26" s="233">
        <v>2750.1</v>
      </c>
      <c r="G26" s="58">
        <f>+FACTURA!V26</f>
        <v>0</v>
      </c>
      <c r="H26" s="58"/>
      <c r="I26" s="58">
        <f>+FACTURA!U26</f>
        <v>5243.73</v>
      </c>
      <c r="J26" s="64">
        <f t="shared" si="3"/>
        <v>7993.83</v>
      </c>
      <c r="K26" s="233">
        <v>0</v>
      </c>
      <c r="L26" s="233">
        <v>1160.22</v>
      </c>
      <c r="M26" s="233">
        <v>68.28</v>
      </c>
      <c r="N26" s="58">
        <f>+FACTURA!X26</f>
        <v>45.13</v>
      </c>
      <c r="O26" s="58">
        <f>+FACTURA!AB26</f>
        <v>0</v>
      </c>
      <c r="P26" s="58">
        <f>+FACTURA!AG26</f>
        <v>0</v>
      </c>
      <c r="Q26" s="58">
        <f>+FACTURA!AC26</f>
        <v>0</v>
      </c>
      <c r="R26" s="58">
        <f>+FACTURA!Z26</f>
        <v>0</v>
      </c>
      <c r="S26" s="233">
        <v>0</v>
      </c>
      <c r="T26" s="58">
        <f t="shared" si="1"/>
        <v>1273.6300000000001</v>
      </c>
      <c r="U26" s="58">
        <f t="shared" si="2"/>
        <v>6720.2</v>
      </c>
      <c r="V26" s="34"/>
    </row>
    <row r="27" spans="1:22">
      <c r="A27" s="66" t="s">
        <v>187</v>
      </c>
      <c r="B27" s="74"/>
      <c r="C27" s="61" t="str">
        <f t="shared" si="0"/>
        <v>si</v>
      </c>
      <c r="D27" s="222" t="s">
        <v>85</v>
      </c>
      <c r="E27" s="33" t="s">
        <v>86</v>
      </c>
      <c r="F27" s="233">
        <v>2500.0500000000002</v>
      </c>
      <c r="G27" s="58">
        <f>+FACTURA!V27</f>
        <v>0</v>
      </c>
      <c r="H27" s="58"/>
      <c r="I27" s="58">
        <f>+FACTURA!U27</f>
        <v>0</v>
      </c>
      <c r="J27" s="64">
        <f t="shared" si="3"/>
        <v>2500.0500000000002</v>
      </c>
      <c r="K27" s="233">
        <v>0</v>
      </c>
      <c r="L27" s="233">
        <v>7.67</v>
      </c>
      <c r="M27" s="233">
        <v>62.06</v>
      </c>
      <c r="N27" s="58">
        <f>+FACTURA!X27</f>
        <v>45.13</v>
      </c>
      <c r="O27" s="58">
        <f>+FACTURA!AB27</f>
        <v>0</v>
      </c>
      <c r="P27" s="58">
        <f>+FACTURA!AG27</f>
        <v>0</v>
      </c>
      <c r="Q27" s="58">
        <f>+FACTURA!AC27</f>
        <v>0</v>
      </c>
      <c r="R27" s="58">
        <f>+FACTURA!Z27</f>
        <v>0</v>
      </c>
      <c r="S27" s="233">
        <v>0.19</v>
      </c>
      <c r="T27" s="58">
        <f t="shared" si="1"/>
        <v>115.05000000000001</v>
      </c>
      <c r="U27" s="58">
        <f t="shared" si="2"/>
        <v>2385</v>
      </c>
    </row>
    <row r="28" spans="1:22" s="42" customFormat="1">
      <c r="A28" s="66" t="s">
        <v>297</v>
      </c>
      <c r="B28" s="74"/>
      <c r="C28" s="61" t="str">
        <f t="shared" si="0"/>
        <v>si</v>
      </c>
      <c r="D28" s="222" t="s">
        <v>303</v>
      </c>
      <c r="E28" s="54" t="s">
        <v>297</v>
      </c>
      <c r="F28" s="233">
        <v>4999.95</v>
      </c>
      <c r="G28" s="58">
        <f>+FACTURA!V28</f>
        <v>0</v>
      </c>
      <c r="H28" s="58"/>
      <c r="I28" s="58">
        <f>+FACTURA!U28</f>
        <v>0</v>
      </c>
      <c r="J28" s="64">
        <f t="shared" si="3"/>
        <v>4999.95</v>
      </c>
      <c r="K28" s="233">
        <v>0</v>
      </c>
      <c r="L28" s="233">
        <v>523.53</v>
      </c>
      <c r="M28" s="233">
        <v>130.61000000000001</v>
      </c>
      <c r="N28" s="58">
        <f>+FACTURA!X28</f>
        <v>45.13</v>
      </c>
      <c r="O28" s="58">
        <f>+FACTURA!AB28</f>
        <v>0</v>
      </c>
      <c r="P28" s="58">
        <f>+FACTURA!AG28</f>
        <v>0</v>
      </c>
      <c r="Q28" s="58">
        <f>+FACTURA!AC28</f>
        <v>0</v>
      </c>
      <c r="R28" s="58">
        <f>+FACTURA!Z28</f>
        <v>0</v>
      </c>
      <c r="S28" s="234">
        <v>-0.12</v>
      </c>
      <c r="T28" s="58">
        <f t="shared" si="1"/>
        <v>699.15</v>
      </c>
      <c r="U28" s="58">
        <f t="shared" si="2"/>
        <v>4300.8</v>
      </c>
      <c r="V28" s="220"/>
    </row>
    <row r="29" spans="1:22">
      <c r="A29" s="66" t="s">
        <v>189</v>
      </c>
      <c r="B29" s="74"/>
      <c r="C29" s="61" t="str">
        <f t="shared" si="0"/>
        <v>si</v>
      </c>
      <c r="D29" s="222" t="s">
        <v>87</v>
      </c>
      <c r="E29" s="33" t="s">
        <v>88</v>
      </c>
      <c r="F29" s="233">
        <v>2750.1</v>
      </c>
      <c r="G29" s="58">
        <f>+FACTURA!V29</f>
        <v>0</v>
      </c>
      <c r="H29" s="58"/>
      <c r="I29" s="58">
        <f>+FACTURA!U29</f>
        <v>2750</v>
      </c>
      <c r="J29" s="64">
        <f t="shared" si="3"/>
        <v>5500.1</v>
      </c>
      <c r="K29" s="233">
        <v>0</v>
      </c>
      <c r="L29" s="233">
        <v>627.55999999999995</v>
      </c>
      <c r="M29" s="233">
        <v>68.28</v>
      </c>
      <c r="N29" s="58">
        <f>+FACTURA!X29</f>
        <v>45.13</v>
      </c>
      <c r="O29" s="58">
        <f>+FACTURA!AB29</f>
        <v>0</v>
      </c>
      <c r="P29" s="58">
        <f>+FACTURA!AG29</f>
        <v>0</v>
      </c>
      <c r="Q29" s="58">
        <f>+FACTURA!AC29</f>
        <v>0</v>
      </c>
      <c r="R29" s="58">
        <f>+FACTURA!Z29</f>
        <v>0</v>
      </c>
      <c r="S29" s="234">
        <v>-7.0000000000000007E-2</v>
      </c>
      <c r="T29" s="58">
        <f t="shared" si="1"/>
        <v>740.89999999999986</v>
      </c>
      <c r="U29" s="58">
        <f t="shared" si="2"/>
        <v>4759.2000000000007</v>
      </c>
    </row>
    <row r="30" spans="1:22">
      <c r="A30" s="71" t="s">
        <v>192</v>
      </c>
      <c r="B30" s="75"/>
      <c r="C30" s="61" t="str">
        <f t="shared" si="0"/>
        <v>si</v>
      </c>
      <c r="D30" s="222" t="s">
        <v>44</v>
      </c>
      <c r="E30" s="33" t="s">
        <v>45</v>
      </c>
      <c r="F30" s="233">
        <v>12499.95</v>
      </c>
      <c r="G30" s="58">
        <f>+FACTURA!V30</f>
        <v>0</v>
      </c>
      <c r="H30" s="58"/>
      <c r="I30" s="58">
        <f>+FACTURA!U30</f>
        <v>0</v>
      </c>
      <c r="J30" s="64">
        <f t="shared" si="3"/>
        <v>12499.95</v>
      </c>
      <c r="K30" s="233">
        <v>0</v>
      </c>
      <c r="L30" s="233">
        <v>2171.36</v>
      </c>
      <c r="M30" s="233">
        <v>350.04</v>
      </c>
      <c r="N30" s="58">
        <f>+FACTURA!X30</f>
        <v>45.13</v>
      </c>
      <c r="O30" s="58">
        <f>+FACTURA!AB30</f>
        <v>0</v>
      </c>
      <c r="P30" s="58">
        <f>+FACTURA!AG30</f>
        <v>0</v>
      </c>
      <c r="Q30" s="58">
        <f>+FACTURA!AC30</f>
        <v>0</v>
      </c>
      <c r="R30" s="58">
        <f>+FACTURA!Z30</f>
        <v>0</v>
      </c>
      <c r="S30" s="233">
        <v>0.02</v>
      </c>
      <c r="T30" s="58">
        <f t="shared" si="1"/>
        <v>2566.5500000000002</v>
      </c>
      <c r="U30" s="58">
        <f t="shared" si="2"/>
        <v>9933.4000000000015</v>
      </c>
    </row>
    <row r="31" spans="1:22" s="30" customFormat="1">
      <c r="A31" s="66" t="s">
        <v>193</v>
      </c>
      <c r="B31" s="75"/>
      <c r="C31" s="61" t="str">
        <f t="shared" si="0"/>
        <v>si</v>
      </c>
      <c r="D31" s="222" t="s">
        <v>48</v>
      </c>
      <c r="E31" s="33" t="s">
        <v>49</v>
      </c>
      <c r="F31" s="233">
        <v>6000</v>
      </c>
      <c r="G31" s="58">
        <f>+FACTURA!V31</f>
        <v>0</v>
      </c>
      <c r="H31" s="58"/>
      <c r="I31" s="58">
        <f>+FACTURA!U31</f>
        <v>0</v>
      </c>
      <c r="J31" s="64">
        <f t="shared" si="3"/>
        <v>6000</v>
      </c>
      <c r="K31" s="233">
        <v>0</v>
      </c>
      <c r="L31" s="233">
        <v>734.34</v>
      </c>
      <c r="M31" s="233">
        <v>159.63</v>
      </c>
      <c r="N31" s="58">
        <f>+FACTURA!X31</f>
        <v>45.13</v>
      </c>
      <c r="O31" s="58">
        <f>+FACTURA!AB31</f>
        <v>0</v>
      </c>
      <c r="P31" s="58">
        <f>+FACTURA!AG31</f>
        <v>1597.51</v>
      </c>
      <c r="Q31" s="58">
        <f>+FACTURA!AC31</f>
        <v>0</v>
      </c>
      <c r="R31" s="58">
        <f>+FACTURA!Z31</f>
        <v>0</v>
      </c>
      <c r="S31" s="234">
        <v>-0.01</v>
      </c>
      <c r="T31" s="58">
        <f t="shared" si="1"/>
        <v>2536.6</v>
      </c>
      <c r="U31" s="58">
        <f t="shared" si="2"/>
        <v>3463.4</v>
      </c>
      <c r="V31" s="220"/>
    </row>
    <row r="32" spans="1:22">
      <c r="A32" s="66" t="s">
        <v>320</v>
      </c>
      <c r="B32" s="75"/>
      <c r="C32" s="61" t="str">
        <f t="shared" si="0"/>
        <v>si</v>
      </c>
      <c r="D32" s="222" t="s">
        <v>341</v>
      </c>
      <c r="E32" s="73" t="s">
        <v>320</v>
      </c>
      <c r="F32" s="233">
        <v>3250.05</v>
      </c>
      <c r="G32" s="58">
        <f>+FACTURA!V32</f>
        <v>0</v>
      </c>
      <c r="H32" s="58"/>
      <c r="I32" s="58">
        <f>+FACTURA!U32</f>
        <v>0</v>
      </c>
      <c r="J32" s="64">
        <f t="shared" si="3"/>
        <v>3250.05</v>
      </c>
      <c r="K32" s="233">
        <v>0</v>
      </c>
      <c r="L32" s="233">
        <v>124.46</v>
      </c>
      <c r="M32" s="233">
        <v>80.680000000000007</v>
      </c>
      <c r="N32" s="58">
        <f>+FACTURA!X32</f>
        <v>45.13</v>
      </c>
      <c r="O32" s="58">
        <f>+FACTURA!AB32</f>
        <v>0</v>
      </c>
      <c r="P32" s="58">
        <f>+FACTURA!AG32</f>
        <v>0</v>
      </c>
      <c r="Q32" s="58">
        <f>+FACTURA!AC32</f>
        <v>0</v>
      </c>
      <c r="R32" s="58">
        <f>+FACTURA!Z32</f>
        <v>400</v>
      </c>
      <c r="S32" s="234">
        <v>-0.02</v>
      </c>
      <c r="T32" s="58">
        <f t="shared" si="1"/>
        <v>650.25</v>
      </c>
      <c r="U32" s="58">
        <f t="shared" si="2"/>
        <v>2599.8000000000002</v>
      </c>
    </row>
    <row r="33" spans="1:22">
      <c r="A33" s="66" t="s">
        <v>196</v>
      </c>
      <c r="B33" s="75"/>
      <c r="C33" s="61" t="str">
        <f t="shared" si="0"/>
        <v>si</v>
      </c>
      <c r="D33" s="222" t="s">
        <v>42</v>
      </c>
      <c r="E33" s="33" t="s">
        <v>43</v>
      </c>
      <c r="F33" s="233">
        <v>3000</v>
      </c>
      <c r="G33" s="58">
        <f>+FACTURA!V33</f>
        <v>0</v>
      </c>
      <c r="H33" s="58"/>
      <c r="I33" s="58">
        <f>+FACTURA!U33</f>
        <v>9400</v>
      </c>
      <c r="J33" s="64">
        <f t="shared" si="3"/>
        <v>12400</v>
      </c>
      <c r="K33" s="233">
        <v>0</v>
      </c>
      <c r="L33" s="233">
        <v>2147.85</v>
      </c>
      <c r="M33" s="233">
        <v>74.56</v>
      </c>
      <c r="N33" s="58">
        <f>+FACTURA!X33</f>
        <v>45.13</v>
      </c>
      <c r="O33" s="58">
        <f>+FACTURA!AB33</f>
        <v>66.099999999999994</v>
      </c>
      <c r="P33" s="58">
        <f>+FACTURA!AG33</f>
        <v>0</v>
      </c>
      <c r="Q33" s="58">
        <f>+FACTURA!AC33</f>
        <v>500</v>
      </c>
      <c r="R33" s="58">
        <f>+FACTURA!Z33</f>
        <v>0</v>
      </c>
      <c r="S33" s="234">
        <v>-0.04</v>
      </c>
      <c r="T33" s="58">
        <f t="shared" si="1"/>
        <v>2833.6</v>
      </c>
      <c r="U33" s="58">
        <f t="shared" si="2"/>
        <v>9566.4</v>
      </c>
    </row>
    <row r="34" spans="1:22">
      <c r="A34" s="66" t="s">
        <v>321</v>
      </c>
      <c r="B34" s="75"/>
      <c r="C34" s="61" t="str">
        <f t="shared" si="0"/>
        <v>no</v>
      </c>
      <c r="D34" s="222" t="s">
        <v>46</v>
      </c>
      <c r="E34" s="33" t="s">
        <v>47</v>
      </c>
      <c r="F34" s="233">
        <v>3000</v>
      </c>
      <c r="G34" s="58">
        <f>+FACTURA!V34</f>
        <v>0</v>
      </c>
      <c r="H34" s="58"/>
      <c r="I34" s="58">
        <f>+FACTURA!U34</f>
        <v>19755.060000000001</v>
      </c>
      <c r="J34" s="64">
        <f t="shared" si="3"/>
        <v>22755.06</v>
      </c>
      <c r="K34" s="233">
        <v>0</v>
      </c>
      <c r="L34" s="233">
        <v>5011.17</v>
      </c>
      <c r="M34" s="233">
        <v>74.56</v>
      </c>
      <c r="N34" s="58">
        <f>+FACTURA!X34</f>
        <v>45.13</v>
      </c>
      <c r="O34" s="58">
        <f>+FACTURA!AB34</f>
        <v>66.099999999999994</v>
      </c>
      <c r="P34" s="58">
        <f>+FACTURA!AG34</f>
        <v>0</v>
      </c>
      <c r="Q34" s="58">
        <f>+FACTURA!AC34</f>
        <v>0</v>
      </c>
      <c r="R34" s="58">
        <f>+FACTURA!Z34</f>
        <v>0</v>
      </c>
      <c r="S34" s="234">
        <v>-0.1</v>
      </c>
      <c r="T34" s="58">
        <f t="shared" si="1"/>
        <v>5196.8600000000006</v>
      </c>
      <c r="U34" s="58">
        <f t="shared" si="2"/>
        <v>17558.2</v>
      </c>
    </row>
    <row r="35" spans="1:22">
      <c r="A35" s="66" t="s">
        <v>322</v>
      </c>
      <c r="B35" s="75"/>
      <c r="C35" s="61" t="str">
        <f t="shared" si="0"/>
        <v>si</v>
      </c>
      <c r="D35" s="222" t="s">
        <v>340</v>
      </c>
      <c r="E35" s="73" t="s">
        <v>322</v>
      </c>
      <c r="F35" s="233">
        <v>4999.95</v>
      </c>
      <c r="G35" s="58">
        <f>+FACTURA!V35</f>
        <v>0</v>
      </c>
      <c r="H35" s="58"/>
      <c r="I35" s="58">
        <f>+FACTURA!U35</f>
        <v>0</v>
      </c>
      <c r="J35" s="64">
        <f t="shared" si="3"/>
        <v>4999.95</v>
      </c>
      <c r="K35" s="233">
        <v>0</v>
      </c>
      <c r="L35" s="233">
        <v>523.53</v>
      </c>
      <c r="M35" s="233">
        <v>130.61000000000001</v>
      </c>
      <c r="N35" s="58">
        <f>+FACTURA!X35</f>
        <v>45.13</v>
      </c>
      <c r="O35" s="58">
        <f>+FACTURA!AB35</f>
        <v>0</v>
      </c>
      <c r="P35" s="58">
        <f>+FACTURA!AG35</f>
        <v>0</v>
      </c>
      <c r="Q35" s="58">
        <f>+FACTURA!AC35</f>
        <v>0</v>
      </c>
      <c r="R35" s="58">
        <f>+FACTURA!Z35</f>
        <v>0</v>
      </c>
      <c r="S35" s="234">
        <v>-0.12</v>
      </c>
      <c r="T35" s="58">
        <f t="shared" si="1"/>
        <v>699.15</v>
      </c>
      <c r="U35" s="58">
        <f t="shared" si="2"/>
        <v>4300.8</v>
      </c>
    </row>
    <row r="36" spans="1:22" s="42" customFormat="1">
      <c r="A36" s="66" t="s">
        <v>201</v>
      </c>
      <c r="B36" s="75"/>
      <c r="C36" s="61" t="str">
        <f t="shared" si="0"/>
        <v>si</v>
      </c>
      <c r="D36" s="222" t="s">
        <v>89</v>
      </c>
      <c r="E36" s="33" t="s">
        <v>90</v>
      </c>
      <c r="F36" s="233">
        <v>2750.1</v>
      </c>
      <c r="G36" s="58">
        <f>+FACTURA!V36</f>
        <v>0</v>
      </c>
      <c r="H36" s="58"/>
      <c r="I36" s="58">
        <f>+FACTURA!U36</f>
        <v>2000</v>
      </c>
      <c r="J36" s="64">
        <f t="shared" si="3"/>
        <v>4750.1000000000004</v>
      </c>
      <c r="K36" s="233">
        <v>0</v>
      </c>
      <c r="L36" s="233">
        <v>478.76</v>
      </c>
      <c r="M36" s="233">
        <v>68.36</v>
      </c>
      <c r="N36" s="58">
        <f>+FACTURA!X36</f>
        <v>45.13</v>
      </c>
      <c r="O36" s="58">
        <f>+FACTURA!AB36</f>
        <v>0</v>
      </c>
      <c r="P36" s="58">
        <f>+FACTURA!AG36</f>
        <v>0</v>
      </c>
      <c r="Q36" s="58">
        <f>+FACTURA!AC36</f>
        <v>0</v>
      </c>
      <c r="R36" s="58">
        <f>+FACTURA!Z36</f>
        <v>400</v>
      </c>
      <c r="S36" s="233">
        <v>0.05</v>
      </c>
      <c r="T36" s="58">
        <f t="shared" si="1"/>
        <v>992.3</v>
      </c>
      <c r="U36" s="58">
        <f t="shared" si="2"/>
        <v>3757.8</v>
      </c>
      <c r="V36" s="220"/>
    </row>
    <row r="37" spans="1:22">
      <c r="A37" s="66" t="s">
        <v>323</v>
      </c>
      <c r="B37" s="75"/>
      <c r="C37" s="61" t="str">
        <f t="shared" si="0"/>
        <v>no</v>
      </c>
      <c r="D37" s="222" t="s">
        <v>50</v>
      </c>
      <c r="E37" s="33" t="s">
        <v>296</v>
      </c>
      <c r="F37" s="233">
        <v>4000.05</v>
      </c>
      <c r="G37" s="58">
        <f>+FACTURA!V37</f>
        <v>0</v>
      </c>
      <c r="H37" s="58"/>
      <c r="I37" s="58">
        <f>+FACTURA!U37</f>
        <v>0</v>
      </c>
      <c r="J37" s="64">
        <f t="shared" si="3"/>
        <v>4000.05</v>
      </c>
      <c r="K37" s="233">
        <v>0</v>
      </c>
      <c r="L37" s="233">
        <v>349.04</v>
      </c>
      <c r="M37" s="233">
        <v>101.77</v>
      </c>
      <c r="N37" s="58">
        <f>+FACTURA!X37</f>
        <v>45.13</v>
      </c>
      <c r="O37" s="58">
        <f>+FACTURA!AB37</f>
        <v>66.099999999999994</v>
      </c>
      <c r="P37" s="58">
        <f>+FACTURA!AG37</f>
        <v>1252.02</v>
      </c>
      <c r="Q37" s="58">
        <f>+FACTURA!AC37</f>
        <v>0</v>
      </c>
      <c r="R37" s="58">
        <f>+FACTURA!Z37</f>
        <v>0</v>
      </c>
      <c r="S37" s="234">
        <v>-0.01</v>
      </c>
      <c r="T37" s="58">
        <f t="shared" si="1"/>
        <v>1814.05</v>
      </c>
      <c r="U37" s="58">
        <f t="shared" si="2"/>
        <v>2186</v>
      </c>
    </row>
    <row r="38" spans="1:22">
      <c r="A38" s="66" t="s">
        <v>298</v>
      </c>
      <c r="B38" s="74"/>
      <c r="C38" s="61" t="str">
        <f t="shared" si="0"/>
        <v>si</v>
      </c>
      <c r="D38" s="222" t="s">
        <v>305</v>
      </c>
      <c r="E38" s="54" t="s">
        <v>298</v>
      </c>
      <c r="F38" s="233">
        <v>3124.95</v>
      </c>
      <c r="G38" s="58">
        <f>+FACTURA!V38</f>
        <v>0</v>
      </c>
      <c r="H38" s="58"/>
      <c r="I38" s="58">
        <f>+FACTURA!U38</f>
        <v>11680</v>
      </c>
      <c r="J38" s="64">
        <f t="shared" si="3"/>
        <v>14804.95</v>
      </c>
      <c r="K38" s="233">
        <v>0</v>
      </c>
      <c r="L38" s="233">
        <v>2713.5</v>
      </c>
      <c r="M38" s="233">
        <v>77.569999999999993</v>
      </c>
      <c r="N38" s="58">
        <f>+FACTURA!X38</f>
        <v>45.13</v>
      </c>
      <c r="O38" s="58">
        <f>+FACTURA!AB38</f>
        <v>0</v>
      </c>
      <c r="P38" s="58">
        <f>+FACTURA!AG38</f>
        <v>0</v>
      </c>
      <c r="Q38" s="58">
        <f>+FACTURA!AC38</f>
        <v>0</v>
      </c>
      <c r="R38" s="58">
        <f>+FACTURA!Z38</f>
        <v>0</v>
      </c>
      <c r="S38" s="234">
        <v>-0.05</v>
      </c>
      <c r="T38" s="58">
        <f t="shared" si="1"/>
        <v>2836.15</v>
      </c>
      <c r="U38" s="58">
        <f t="shared" si="2"/>
        <v>11968.800000000001</v>
      </c>
    </row>
    <row r="39" spans="1:22">
      <c r="A39" s="66" t="s">
        <v>204</v>
      </c>
      <c r="B39" s="74"/>
      <c r="C39" s="61" t="str">
        <f t="shared" si="0"/>
        <v>si</v>
      </c>
      <c r="D39" s="222" t="s">
        <v>91</v>
      </c>
      <c r="E39" s="33" t="s">
        <v>92</v>
      </c>
      <c r="F39" s="233">
        <v>3000</v>
      </c>
      <c r="G39" s="58">
        <f>+FACTURA!V39</f>
        <v>0</v>
      </c>
      <c r="H39" s="58"/>
      <c r="I39" s="58">
        <f>+FACTURA!U39</f>
        <v>2500</v>
      </c>
      <c r="J39" s="64">
        <f t="shared" si="3"/>
        <v>5500</v>
      </c>
      <c r="K39" s="233">
        <v>0</v>
      </c>
      <c r="L39" s="233">
        <v>627.54</v>
      </c>
      <c r="M39" s="233">
        <v>74.48</v>
      </c>
      <c r="N39" s="58">
        <f>+FACTURA!X39</f>
        <v>45.13</v>
      </c>
      <c r="O39" s="58">
        <f>+FACTURA!AB39</f>
        <v>0</v>
      </c>
      <c r="P39" s="58">
        <f>+FACTURA!AG39</f>
        <v>0</v>
      </c>
      <c r="Q39" s="58">
        <f>+FACTURA!AC39</f>
        <v>0</v>
      </c>
      <c r="R39" s="58">
        <f>+FACTURA!Z39</f>
        <v>0</v>
      </c>
      <c r="S39" s="233">
        <v>0.05</v>
      </c>
      <c r="T39" s="58">
        <f t="shared" si="1"/>
        <v>747.19999999999993</v>
      </c>
      <c r="U39" s="58">
        <f t="shared" si="2"/>
        <v>4752.8</v>
      </c>
    </row>
    <row r="40" spans="1:22">
      <c r="A40" s="66" t="s">
        <v>309</v>
      </c>
      <c r="B40" s="75"/>
      <c r="C40" s="61" t="str">
        <f t="shared" si="0"/>
        <v>si</v>
      </c>
      <c r="D40" s="222" t="s">
        <v>315</v>
      </c>
      <c r="E40" s="33" t="s">
        <v>309</v>
      </c>
      <c r="F40" s="233">
        <v>3750</v>
      </c>
      <c r="G40" s="58">
        <f>+FACTURA!V40</f>
        <v>0</v>
      </c>
      <c r="H40" s="58"/>
      <c r="I40" s="58">
        <f>+FACTURA!U40</f>
        <v>0</v>
      </c>
      <c r="J40" s="64">
        <f t="shared" si="3"/>
        <v>3750</v>
      </c>
      <c r="K40" s="233">
        <v>0</v>
      </c>
      <c r="L40" s="233">
        <v>309.02999999999997</v>
      </c>
      <c r="M40" s="233">
        <v>94.36</v>
      </c>
      <c r="N40" s="58">
        <f>+FACTURA!X40</f>
        <v>45.13</v>
      </c>
      <c r="O40" s="58">
        <f>+FACTURA!AB40</f>
        <v>0</v>
      </c>
      <c r="P40" s="58">
        <f>+FACTURA!AG40</f>
        <v>0</v>
      </c>
      <c r="Q40" s="58">
        <f>+FACTURA!AC40</f>
        <v>0</v>
      </c>
      <c r="R40" s="58">
        <f>+FACTURA!Z40</f>
        <v>400</v>
      </c>
      <c r="S40" s="233">
        <v>0.08</v>
      </c>
      <c r="T40" s="58">
        <f t="shared" si="1"/>
        <v>848.6</v>
      </c>
      <c r="U40" s="58">
        <f t="shared" si="2"/>
        <v>2901.4</v>
      </c>
    </row>
    <row r="41" spans="1:22">
      <c r="A41" s="66" t="s">
        <v>206</v>
      </c>
      <c r="B41" s="74"/>
      <c r="C41" s="61" t="str">
        <f t="shared" si="0"/>
        <v>si</v>
      </c>
      <c r="D41" s="222" t="s">
        <v>51</v>
      </c>
      <c r="E41" s="33" t="s">
        <v>52</v>
      </c>
      <c r="F41" s="233">
        <v>3250.05</v>
      </c>
      <c r="G41" s="58">
        <f>+FACTURA!V41</f>
        <v>0</v>
      </c>
      <c r="H41" s="58"/>
      <c r="I41" s="58">
        <f>+FACTURA!U41</f>
        <v>6847.62</v>
      </c>
      <c r="J41" s="64">
        <f t="shared" si="3"/>
        <v>10097.67</v>
      </c>
      <c r="K41" s="233">
        <v>0</v>
      </c>
      <c r="L41" s="233">
        <v>1609.6</v>
      </c>
      <c r="M41" s="233">
        <v>80.790000000000006</v>
      </c>
      <c r="N41" s="58">
        <f>+FACTURA!X41</f>
        <v>45.13</v>
      </c>
      <c r="O41" s="58">
        <f>+FACTURA!AB41</f>
        <v>0</v>
      </c>
      <c r="P41" s="58">
        <f>+FACTURA!AG41</f>
        <v>1141.28</v>
      </c>
      <c r="Q41" s="58">
        <f>+FACTURA!AC41</f>
        <v>0</v>
      </c>
      <c r="R41" s="58">
        <f>+FACTURA!Z41</f>
        <v>0</v>
      </c>
      <c r="S41" s="234">
        <v>-0.13</v>
      </c>
      <c r="T41" s="58">
        <f t="shared" si="1"/>
        <v>2876.67</v>
      </c>
      <c r="U41" s="58">
        <f t="shared" si="2"/>
        <v>7221</v>
      </c>
    </row>
    <row r="42" spans="1:22">
      <c r="A42" s="66" t="s">
        <v>208</v>
      </c>
      <c r="B42" s="75"/>
      <c r="C42" s="61" t="str">
        <f t="shared" si="0"/>
        <v>si</v>
      </c>
      <c r="D42" s="222" t="s">
        <v>59</v>
      </c>
      <c r="E42" s="33" t="s">
        <v>60</v>
      </c>
      <c r="F42" s="233">
        <v>4500</v>
      </c>
      <c r="G42" s="58">
        <f>+FACTURA!V42</f>
        <v>0</v>
      </c>
      <c r="H42" s="58"/>
      <c r="I42" s="58">
        <f>+FACTURA!U42</f>
        <v>3825</v>
      </c>
      <c r="J42" s="64">
        <f t="shared" si="3"/>
        <v>8325</v>
      </c>
      <c r="K42" s="233">
        <v>0</v>
      </c>
      <c r="L42" s="233">
        <v>1230.96</v>
      </c>
      <c r="M42" s="233">
        <v>116.62</v>
      </c>
      <c r="N42" s="58">
        <f>+FACTURA!X42</f>
        <v>45.13</v>
      </c>
      <c r="O42" s="58">
        <f>+FACTURA!AB42</f>
        <v>108.1</v>
      </c>
      <c r="P42" s="58">
        <f>+FACTURA!AG42</f>
        <v>1000.17</v>
      </c>
      <c r="Q42" s="58">
        <f>+FACTURA!AC42</f>
        <v>0</v>
      </c>
      <c r="R42" s="58">
        <f>+FACTURA!Z42</f>
        <v>0</v>
      </c>
      <c r="S42" s="233">
        <v>0.02</v>
      </c>
      <c r="T42" s="58">
        <f t="shared" si="1"/>
        <v>2501</v>
      </c>
      <c r="U42" s="58">
        <f t="shared" si="2"/>
        <v>5824</v>
      </c>
    </row>
    <row r="43" spans="1:22">
      <c r="A43" s="66" t="s">
        <v>211</v>
      </c>
      <c r="B43" s="75"/>
      <c r="C43" s="61" t="str">
        <f t="shared" si="0"/>
        <v>si</v>
      </c>
      <c r="D43" s="222" t="s">
        <v>53</v>
      </c>
      <c r="E43" s="33" t="s">
        <v>54</v>
      </c>
      <c r="F43" s="233">
        <v>3250.05</v>
      </c>
      <c r="G43" s="58">
        <f>+FACTURA!V43</f>
        <v>0</v>
      </c>
      <c r="H43" s="58"/>
      <c r="I43" s="58">
        <f>+FACTURA!U43</f>
        <v>3100</v>
      </c>
      <c r="J43" s="64">
        <f t="shared" si="3"/>
        <v>6350.05</v>
      </c>
      <c r="K43" s="233">
        <v>0</v>
      </c>
      <c r="L43" s="233">
        <v>809.11</v>
      </c>
      <c r="M43" s="233">
        <v>80.680000000000007</v>
      </c>
      <c r="N43" s="58">
        <f>+FACTURA!X43</f>
        <v>45.13</v>
      </c>
      <c r="O43" s="58">
        <f>+FACTURA!AB43</f>
        <v>66.099999999999994</v>
      </c>
      <c r="P43" s="58">
        <f>+FACTURA!AG43</f>
        <v>0</v>
      </c>
      <c r="Q43" s="58">
        <f>+FACTURA!AC43</f>
        <v>0</v>
      </c>
      <c r="R43" s="58">
        <f>+FACTURA!Z43</f>
        <v>0</v>
      </c>
      <c r="S43" s="233">
        <v>0.03</v>
      </c>
      <c r="T43" s="58">
        <f t="shared" si="1"/>
        <v>1001.05</v>
      </c>
      <c r="U43" s="58">
        <f t="shared" si="2"/>
        <v>5349</v>
      </c>
    </row>
    <row r="44" spans="1:22" s="30" customFormat="1">
      <c r="A44" s="66" t="s">
        <v>213</v>
      </c>
      <c r="B44" s="75"/>
      <c r="C44" s="61" t="str">
        <f t="shared" si="0"/>
        <v>si</v>
      </c>
      <c r="D44" s="222" t="s">
        <v>288</v>
      </c>
      <c r="E44" s="33" t="s">
        <v>289</v>
      </c>
      <c r="F44" s="233">
        <v>1475.1</v>
      </c>
      <c r="G44" s="58">
        <f>+FACTURA!V44</f>
        <v>0</v>
      </c>
      <c r="H44" s="58"/>
      <c r="I44" s="58">
        <f>+FACTURA!U44</f>
        <v>2750</v>
      </c>
      <c r="J44" s="64">
        <f t="shared" si="3"/>
        <v>4225.1000000000004</v>
      </c>
      <c r="K44" s="233">
        <v>0</v>
      </c>
      <c r="L44" s="233">
        <v>385.05</v>
      </c>
      <c r="M44" s="233">
        <v>36.75</v>
      </c>
      <c r="N44" s="58">
        <f>+FACTURA!X44</f>
        <v>45.13</v>
      </c>
      <c r="O44" s="58">
        <f>+FACTURA!AB44</f>
        <v>0</v>
      </c>
      <c r="P44" s="58">
        <f>+FACTURA!AG44</f>
        <v>0</v>
      </c>
      <c r="Q44" s="58">
        <f>+FACTURA!AC44</f>
        <v>0</v>
      </c>
      <c r="R44" s="58">
        <f>+FACTURA!Z44</f>
        <v>0</v>
      </c>
      <c r="S44" s="234">
        <v>-0.03</v>
      </c>
      <c r="T44" s="58">
        <f t="shared" si="1"/>
        <v>466.90000000000003</v>
      </c>
      <c r="U44" s="58">
        <f t="shared" si="2"/>
        <v>3758.2000000000003</v>
      </c>
      <c r="V44" s="220"/>
    </row>
    <row r="45" spans="1:22">
      <c r="A45" s="66" t="s">
        <v>324</v>
      </c>
      <c r="B45" s="74"/>
      <c r="C45" s="61" t="str">
        <f t="shared" si="0"/>
        <v>no</v>
      </c>
      <c r="D45" s="222" t="s">
        <v>55</v>
      </c>
      <c r="E45" s="33" t="s">
        <v>56</v>
      </c>
      <c r="F45" s="233">
        <v>2850</v>
      </c>
      <c r="G45" s="58">
        <f>+FACTURA!V45</f>
        <v>0</v>
      </c>
      <c r="H45" s="58"/>
      <c r="I45" s="58">
        <f>+FACTURA!U45</f>
        <v>3464.8</v>
      </c>
      <c r="J45" s="64">
        <f t="shared" si="3"/>
        <v>6314.8</v>
      </c>
      <c r="K45" s="233">
        <v>0</v>
      </c>
      <c r="L45" s="233">
        <v>801.58</v>
      </c>
      <c r="M45" s="233">
        <v>70.849999999999994</v>
      </c>
      <c r="N45" s="58">
        <f>+FACTURA!X45</f>
        <v>45.13</v>
      </c>
      <c r="O45" s="58">
        <f>+FACTURA!AB45</f>
        <v>0</v>
      </c>
      <c r="P45" s="58">
        <f>+FACTURA!AG45</f>
        <v>0</v>
      </c>
      <c r="Q45" s="58">
        <f>+FACTURA!AC45</f>
        <v>500</v>
      </c>
      <c r="R45" s="58">
        <f>+FACTURA!Z45</f>
        <v>0</v>
      </c>
      <c r="S45" s="233">
        <v>0.04</v>
      </c>
      <c r="T45" s="58">
        <f t="shared" si="1"/>
        <v>1417.6</v>
      </c>
      <c r="U45" s="58">
        <f t="shared" si="2"/>
        <v>4897.2000000000007</v>
      </c>
    </row>
    <row r="46" spans="1:22" s="42" customFormat="1">
      <c r="A46" s="66" t="s">
        <v>218</v>
      </c>
      <c r="B46" s="75"/>
      <c r="C46" s="61" t="str">
        <f t="shared" si="0"/>
        <v>si</v>
      </c>
      <c r="D46" s="222" t="s">
        <v>57</v>
      </c>
      <c r="E46" s="33" t="s">
        <v>58</v>
      </c>
      <c r="F46" s="233">
        <v>2550</v>
      </c>
      <c r="G46" s="58">
        <f>+FACTURA!V46</f>
        <v>0</v>
      </c>
      <c r="H46" s="58"/>
      <c r="I46" s="58">
        <f>+FACTURA!U46</f>
        <v>0</v>
      </c>
      <c r="J46" s="64">
        <f t="shared" si="3"/>
        <v>2550</v>
      </c>
      <c r="K46" s="233">
        <v>0</v>
      </c>
      <c r="L46" s="233">
        <v>13.1</v>
      </c>
      <c r="M46" s="233">
        <v>63.46</v>
      </c>
      <c r="N46" s="58">
        <f>+FACTURA!X46</f>
        <v>45.13</v>
      </c>
      <c r="O46" s="58">
        <f>+FACTURA!AB46</f>
        <v>0</v>
      </c>
      <c r="P46" s="58">
        <f>+FACTURA!AG46</f>
        <v>0</v>
      </c>
      <c r="Q46" s="58">
        <f>+FACTURA!AC46</f>
        <v>0</v>
      </c>
      <c r="R46" s="58">
        <f>+FACTURA!Z46</f>
        <v>0</v>
      </c>
      <c r="S46" s="233">
        <v>0.11</v>
      </c>
      <c r="T46" s="58">
        <f t="shared" si="1"/>
        <v>121.8</v>
      </c>
      <c r="U46" s="58">
        <f t="shared" si="2"/>
        <v>2428.1999999999998</v>
      </c>
      <c r="V46" s="220"/>
    </row>
    <row r="47" spans="1:22">
      <c r="A47" s="66" t="s">
        <v>219</v>
      </c>
      <c r="B47" s="75"/>
      <c r="C47" s="61" t="str">
        <f t="shared" si="0"/>
        <v>si</v>
      </c>
      <c r="D47" s="222" t="s">
        <v>294</v>
      </c>
      <c r="E47" s="33" t="s">
        <v>295</v>
      </c>
      <c r="F47" s="233">
        <v>3499.95</v>
      </c>
      <c r="G47" s="58">
        <f>+FACTURA!V47</f>
        <v>0</v>
      </c>
      <c r="H47" s="58"/>
      <c r="I47" s="58">
        <f>+FACTURA!U47</f>
        <v>1500</v>
      </c>
      <c r="J47" s="64">
        <f t="shared" si="3"/>
        <v>4999.95</v>
      </c>
      <c r="K47" s="233">
        <v>0</v>
      </c>
      <c r="L47" s="233">
        <v>523.53</v>
      </c>
      <c r="M47" s="233">
        <v>87.11</v>
      </c>
      <c r="N47" s="58">
        <f>+FACTURA!X47</f>
        <v>45.13</v>
      </c>
      <c r="O47" s="58">
        <f>+FACTURA!AB47</f>
        <v>0</v>
      </c>
      <c r="P47" s="58">
        <f>+FACTURA!AG47</f>
        <v>0</v>
      </c>
      <c r="Q47" s="58">
        <f>+FACTURA!AC47</f>
        <v>0</v>
      </c>
      <c r="R47" s="58">
        <f>+FACTURA!Z47</f>
        <v>0</v>
      </c>
      <c r="S47" s="234">
        <v>-0.02</v>
      </c>
      <c r="T47" s="58">
        <f t="shared" si="1"/>
        <v>655.75</v>
      </c>
      <c r="U47" s="58">
        <f t="shared" si="2"/>
        <v>4344.2</v>
      </c>
    </row>
    <row r="48" spans="1:22" s="61" customFormat="1">
      <c r="A48" s="70" t="s">
        <v>350</v>
      </c>
      <c r="B48" s="78" t="s">
        <v>359</v>
      </c>
      <c r="C48" s="61" t="str">
        <f t="shared" si="0"/>
        <v>no</v>
      </c>
      <c r="D48" s="222" t="s">
        <v>364</v>
      </c>
      <c r="E48" s="77" t="s">
        <v>365</v>
      </c>
      <c r="F48" s="233">
        <v>2383.2600000000002</v>
      </c>
      <c r="G48" s="58">
        <f>+FACTURA!V48</f>
        <v>0</v>
      </c>
      <c r="H48" s="58"/>
      <c r="I48" s="58">
        <f>+FACTURA!U48</f>
        <v>2500</v>
      </c>
      <c r="J48" s="64">
        <f t="shared" si="3"/>
        <v>4883.26</v>
      </c>
      <c r="K48" s="233">
        <v>0</v>
      </c>
      <c r="L48" s="233">
        <v>502.62</v>
      </c>
      <c r="M48" s="233">
        <v>59.16</v>
      </c>
      <c r="N48" s="58">
        <f>+FACTURA!X48</f>
        <v>45.13</v>
      </c>
      <c r="O48" s="58">
        <f>+FACTURA!AB48</f>
        <v>0</v>
      </c>
      <c r="P48" s="58">
        <f>+FACTURA!AG48</f>
        <v>500</v>
      </c>
      <c r="Q48" s="58">
        <f>+FACTURA!AC48</f>
        <v>0</v>
      </c>
      <c r="R48" s="58">
        <f>+FACTURA!Z48</f>
        <v>0</v>
      </c>
      <c r="S48" s="234">
        <v>-0.05</v>
      </c>
      <c r="T48" s="58">
        <f t="shared" si="1"/>
        <v>1106.8599999999999</v>
      </c>
      <c r="U48" s="58">
        <f t="shared" si="2"/>
        <v>3776.4000000000005</v>
      </c>
      <c r="V48" s="187" t="s">
        <v>372</v>
      </c>
    </row>
    <row r="49" spans="1:22">
      <c r="A49" s="66" t="s">
        <v>221</v>
      </c>
      <c r="B49" s="75"/>
      <c r="C49" s="61" t="str">
        <f t="shared" si="0"/>
        <v>si</v>
      </c>
      <c r="D49" s="222" t="s">
        <v>93</v>
      </c>
      <c r="E49" s="33" t="s">
        <v>94</v>
      </c>
      <c r="F49" s="233">
        <v>2500.0500000000002</v>
      </c>
      <c r="G49" s="58">
        <f>+FACTURA!V49</f>
        <v>0</v>
      </c>
      <c r="H49" s="58"/>
      <c r="I49" s="58">
        <f>+FACTURA!U49</f>
        <v>20344.97</v>
      </c>
      <c r="J49" s="64">
        <f t="shared" si="3"/>
        <v>22845.02</v>
      </c>
      <c r="K49" s="233">
        <v>0</v>
      </c>
      <c r="L49" s="233">
        <v>5038.16</v>
      </c>
      <c r="M49" s="233">
        <v>62.39</v>
      </c>
      <c r="N49" s="58">
        <f>+FACTURA!X49</f>
        <v>45.13</v>
      </c>
      <c r="O49" s="58">
        <f>+FACTURA!AB49</f>
        <v>0</v>
      </c>
      <c r="P49" s="58">
        <f>+FACTURA!AG49</f>
        <v>0</v>
      </c>
      <c r="Q49" s="58">
        <f>+FACTURA!AC49</f>
        <v>0</v>
      </c>
      <c r="R49" s="58">
        <f>+FACTURA!Z49</f>
        <v>0</v>
      </c>
      <c r="S49" s="234">
        <v>-0.06</v>
      </c>
      <c r="T49" s="58">
        <f t="shared" si="1"/>
        <v>5145.62</v>
      </c>
      <c r="U49" s="58">
        <f t="shared" si="2"/>
        <v>17699.400000000001</v>
      </c>
      <c r="V49" s="228"/>
    </row>
    <row r="50" spans="1:22">
      <c r="A50" s="66" t="s">
        <v>299</v>
      </c>
      <c r="B50" s="75"/>
      <c r="C50" s="61" t="str">
        <f t="shared" si="0"/>
        <v>no</v>
      </c>
      <c r="D50" s="222" t="s">
        <v>304</v>
      </c>
      <c r="E50" s="33" t="s">
        <v>307</v>
      </c>
      <c r="F50" s="233">
        <v>2749.95</v>
      </c>
      <c r="G50" s="58">
        <f>+FACTURA!V50</f>
        <v>0</v>
      </c>
      <c r="H50" s="58"/>
      <c r="I50" s="58">
        <f>+FACTURA!U50</f>
        <v>2336</v>
      </c>
      <c r="J50" s="64">
        <f t="shared" si="3"/>
        <v>5085.95</v>
      </c>
      <c r="K50" s="233">
        <v>0</v>
      </c>
      <c r="L50" s="233">
        <v>539.1</v>
      </c>
      <c r="M50" s="233">
        <v>68.27</v>
      </c>
      <c r="N50" s="58">
        <f>+FACTURA!X50</f>
        <v>45.13</v>
      </c>
      <c r="O50" s="58">
        <f>+FACTURA!AB50</f>
        <v>0</v>
      </c>
      <c r="P50" s="58">
        <f>+FACTURA!AG50</f>
        <v>0</v>
      </c>
      <c r="Q50" s="58">
        <f>+FACTURA!AC50</f>
        <v>0</v>
      </c>
      <c r="R50" s="58">
        <f>+FACTURA!Z50</f>
        <v>0</v>
      </c>
      <c r="S50" s="234">
        <v>-0.15</v>
      </c>
      <c r="T50" s="58">
        <f t="shared" si="1"/>
        <v>652.35</v>
      </c>
      <c r="U50" s="58">
        <f t="shared" si="2"/>
        <v>4433.5999999999995</v>
      </c>
    </row>
    <row r="51" spans="1:22" s="61" customFormat="1">
      <c r="A51" s="70" t="s">
        <v>352</v>
      </c>
      <c r="B51" s="78" t="s">
        <v>360</v>
      </c>
      <c r="C51" s="61" t="str">
        <f t="shared" si="0"/>
        <v>si</v>
      </c>
      <c r="D51" s="222" t="s">
        <v>366</v>
      </c>
      <c r="E51" s="77" t="s">
        <v>352</v>
      </c>
      <c r="F51" s="233">
        <v>3249.9</v>
      </c>
      <c r="G51" s="58">
        <f>+FACTURA!V51</f>
        <v>0</v>
      </c>
      <c r="H51" s="239">
        <v>649.98</v>
      </c>
      <c r="I51" s="58">
        <f>+FACTURA!U51</f>
        <v>2336</v>
      </c>
      <c r="J51" s="64">
        <f t="shared" si="3"/>
        <v>6235.88</v>
      </c>
      <c r="K51" s="233">
        <v>0</v>
      </c>
      <c r="L51" s="233">
        <v>784.72</v>
      </c>
      <c r="M51" s="233">
        <v>80.67</v>
      </c>
      <c r="N51" s="58">
        <f>+FACTURA!X51</f>
        <v>45.13</v>
      </c>
      <c r="O51" s="58">
        <f>+FACTURA!AB51</f>
        <v>0</v>
      </c>
      <c r="P51" s="58">
        <f>+FACTURA!AG51</f>
        <v>0</v>
      </c>
      <c r="Q51" s="58">
        <f>+FACTURA!AC51</f>
        <v>0</v>
      </c>
      <c r="R51" s="58">
        <f>+FACTURA!Z51</f>
        <v>0</v>
      </c>
      <c r="S51" s="234">
        <v>-0.04</v>
      </c>
      <c r="T51" s="58">
        <f t="shared" si="1"/>
        <v>910.48</v>
      </c>
      <c r="U51" s="58">
        <f t="shared" si="2"/>
        <v>5325.4</v>
      </c>
      <c r="V51" s="187" t="s">
        <v>371</v>
      </c>
    </row>
    <row r="52" spans="1:22">
      <c r="A52" s="68" t="s">
        <v>325</v>
      </c>
      <c r="B52" s="75"/>
      <c r="C52" s="61" t="str">
        <f t="shared" si="0"/>
        <v>no</v>
      </c>
      <c r="D52" s="222" t="s">
        <v>61</v>
      </c>
      <c r="E52" s="33" t="s">
        <v>62</v>
      </c>
      <c r="F52" s="233">
        <v>2000.1</v>
      </c>
      <c r="G52" s="58">
        <f>+FACTURA!V52</f>
        <v>0</v>
      </c>
      <c r="H52" s="58"/>
      <c r="I52" s="58">
        <f>+FACTURA!U52</f>
        <v>0</v>
      </c>
      <c r="J52" s="64">
        <f t="shared" si="3"/>
        <v>2000.1</v>
      </c>
      <c r="K52" s="234">
        <v>-71.680000000000007</v>
      </c>
      <c r="L52" s="233">
        <v>0</v>
      </c>
      <c r="M52" s="233">
        <v>49.66</v>
      </c>
      <c r="N52" s="58">
        <f>+FACTURA!X52</f>
        <v>45.13</v>
      </c>
      <c r="O52" s="58">
        <f>+FACTURA!AB52</f>
        <v>0</v>
      </c>
      <c r="P52" s="58">
        <f>+FACTURA!AG52</f>
        <v>0</v>
      </c>
      <c r="Q52" s="58">
        <f>+FACTURA!AC52</f>
        <v>0</v>
      </c>
      <c r="R52" s="58">
        <f>+FACTURA!Z52</f>
        <v>0</v>
      </c>
      <c r="S52" s="234">
        <v>-0.01</v>
      </c>
      <c r="T52" s="58">
        <f t="shared" si="1"/>
        <v>23.099999999999991</v>
      </c>
      <c r="U52" s="58">
        <f t="shared" si="2"/>
        <v>1977</v>
      </c>
      <c r="V52" s="228"/>
    </row>
    <row r="53" spans="1:22">
      <c r="A53" s="66" t="s">
        <v>227</v>
      </c>
      <c r="B53" s="74"/>
      <c r="C53" s="61" t="str">
        <f t="shared" si="0"/>
        <v>si</v>
      </c>
      <c r="D53" s="222" t="s">
        <v>99</v>
      </c>
      <c r="E53" s="33" t="s">
        <v>100</v>
      </c>
      <c r="F53" s="233">
        <v>3750</v>
      </c>
      <c r="G53" s="58">
        <f>+FACTURA!V53</f>
        <v>0</v>
      </c>
      <c r="H53" s="58"/>
      <c r="I53" s="58">
        <f>+FACTURA!U53</f>
        <v>6847.62</v>
      </c>
      <c r="J53" s="64">
        <f t="shared" si="3"/>
        <v>10597.619999999999</v>
      </c>
      <c r="K53" s="233">
        <v>0</v>
      </c>
      <c r="L53" s="233">
        <v>1723.93</v>
      </c>
      <c r="M53" s="233">
        <v>94.94</v>
      </c>
      <c r="N53" s="58">
        <f>+FACTURA!X53</f>
        <v>45.13</v>
      </c>
      <c r="O53" s="58">
        <f>+FACTURA!AB53</f>
        <v>0</v>
      </c>
      <c r="P53" s="58">
        <f>+FACTURA!AG53</f>
        <v>405.25</v>
      </c>
      <c r="Q53" s="58">
        <f>+FACTURA!AC53</f>
        <v>0</v>
      </c>
      <c r="R53" s="58">
        <f>+FACTURA!Z53</f>
        <v>0</v>
      </c>
      <c r="S53" s="234">
        <v>-0.03</v>
      </c>
      <c r="T53" s="58">
        <f t="shared" si="1"/>
        <v>2269.2199999999998</v>
      </c>
      <c r="U53" s="58">
        <f t="shared" si="2"/>
        <v>8328.4</v>
      </c>
      <c r="V53" s="228"/>
    </row>
    <row r="54" spans="1:22">
      <c r="A54" s="66" t="s">
        <v>230</v>
      </c>
      <c r="B54" s="75"/>
      <c r="C54" s="61" t="str">
        <f t="shared" si="0"/>
        <v>si</v>
      </c>
      <c r="D54" s="222" t="s">
        <v>101</v>
      </c>
      <c r="E54" s="33" t="s">
        <v>102</v>
      </c>
      <c r="F54" s="233">
        <v>6000</v>
      </c>
      <c r="G54" s="58">
        <f>+FACTURA!V54</f>
        <v>0</v>
      </c>
      <c r="H54" s="58"/>
      <c r="I54" s="58">
        <f>+FACTURA!U54</f>
        <v>15510.88</v>
      </c>
      <c r="J54" s="64">
        <f t="shared" si="3"/>
        <v>21510.879999999997</v>
      </c>
      <c r="K54" s="233">
        <v>0</v>
      </c>
      <c r="L54" s="233">
        <v>4637.92</v>
      </c>
      <c r="M54" s="233">
        <v>160.53</v>
      </c>
      <c r="N54" s="58">
        <f>+FACTURA!X54</f>
        <v>45.13</v>
      </c>
      <c r="O54" s="58">
        <f>+FACTURA!AB54</f>
        <v>0</v>
      </c>
      <c r="P54" s="58">
        <f>+FACTURA!AG54</f>
        <v>0</v>
      </c>
      <c r="Q54" s="58">
        <f>+FACTURA!AC54</f>
        <v>0</v>
      </c>
      <c r="R54" s="58">
        <f>+FACTURA!Z54</f>
        <v>0</v>
      </c>
      <c r="S54" s="233">
        <v>0.1</v>
      </c>
      <c r="T54" s="58">
        <f t="shared" si="1"/>
        <v>4843.68</v>
      </c>
      <c r="U54" s="58">
        <f t="shared" si="2"/>
        <v>16667.199999999997</v>
      </c>
      <c r="V54" s="228"/>
    </row>
    <row r="55" spans="1:22">
      <c r="A55" s="66" t="s">
        <v>326</v>
      </c>
      <c r="B55" s="74"/>
      <c r="C55" s="61" t="str">
        <f t="shared" si="0"/>
        <v>no</v>
      </c>
      <c r="D55" s="222" t="s">
        <v>63</v>
      </c>
      <c r="E55" s="33" t="s">
        <v>64</v>
      </c>
      <c r="F55" s="233">
        <v>3000</v>
      </c>
      <c r="G55" s="58">
        <f>+FACTURA!V55</f>
        <v>0</v>
      </c>
      <c r="H55" s="58"/>
      <c r="I55" s="58">
        <f>+FACTURA!U55</f>
        <v>0</v>
      </c>
      <c r="J55" s="64">
        <f t="shared" si="3"/>
        <v>3000</v>
      </c>
      <c r="K55" s="233">
        <v>0</v>
      </c>
      <c r="L55" s="233">
        <v>76.98</v>
      </c>
      <c r="M55" s="233">
        <v>74.48</v>
      </c>
      <c r="N55" s="58">
        <f>+FACTURA!X55</f>
        <v>45.13</v>
      </c>
      <c r="O55" s="58">
        <f>+FACTURA!AB55</f>
        <v>108.1</v>
      </c>
      <c r="P55" s="58">
        <f>+FACTURA!AG55</f>
        <v>0</v>
      </c>
      <c r="Q55" s="58">
        <f>+FACTURA!AC55</f>
        <v>0</v>
      </c>
      <c r="R55" s="58">
        <f>+FACTURA!Z55</f>
        <v>0</v>
      </c>
      <c r="S55" s="233">
        <v>0.11</v>
      </c>
      <c r="T55" s="58">
        <f t="shared" si="1"/>
        <v>304.8</v>
      </c>
      <c r="U55" s="58">
        <f t="shared" si="2"/>
        <v>2695.2</v>
      </c>
    </row>
    <row r="56" spans="1:22">
      <c r="A56" s="66" t="s">
        <v>284</v>
      </c>
      <c r="B56" s="74"/>
      <c r="C56" s="61" t="str">
        <f t="shared" si="0"/>
        <v>si</v>
      </c>
      <c r="D56" s="222" t="s">
        <v>292</v>
      </c>
      <c r="E56" s="33" t="s">
        <v>293</v>
      </c>
      <c r="F56" s="233">
        <v>10000.049999999999</v>
      </c>
      <c r="G56" s="58">
        <f>+FACTURA!V56</f>
        <v>0</v>
      </c>
      <c r="H56" s="58"/>
      <c r="I56" s="58">
        <f>+FACTURA!U56</f>
        <v>28017</v>
      </c>
      <c r="J56" s="64">
        <f t="shared" si="3"/>
        <v>38017.050000000003</v>
      </c>
      <c r="K56" s="233">
        <v>0</v>
      </c>
      <c r="L56" s="233">
        <v>9733.33</v>
      </c>
      <c r="M56" s="233">
        <v>275.64999999999998</v>
      </c>
      <c r="N56" s="58">
        <f>+FACTURA!X56</f>
        <v>45.13</v>
      </c>
      <c r="O56" s="58">
        <f>+FACTURA!AB56</f>
        <v>0</v>
      </c>
      <c r="P56" s="58">
        <f>+FACTURA!AG56</f>
        <v>0</v>
      </c>
      <c r="Q56" s="58">
        <f>+FACTURA!AC56</f>
        <v>0</v>
      </c>
      <c r="R56" s="58">
        <f>+FACTURA!Z56</f>
        <v>0</v>
      </c>
      <c r="S56" s="234">
        <v>-0.06</v>
      </c>
      <c r="T56" s="58">
        <f t="shared" si="1"/>
        <v>10054.049999999999</v>
      </c>
      <c r="U56" s="58">
        <f t="shared" si="2"/>
        <v>27963.000000000004</v>
      </c>
    </row>
    <row r="57" spans="1:22">
      <c r="A57" s="66" t="s">
        <v>327</v>
      </c>
      <c r="B57" s="74"/>
      <c r="C57" s="61" t="str">
        <f t="shared" si="0"/>
        <v>no</v>
      </c>
      <c r="D57" s="222" t="s">
        <v>95</v>
      </c>
      <c r="E57" s="33" t="s">
        <v>96</v>
      </c>
      <c r="F57" s="233">
        <v>3000</v>
      </c>
      <c r="G57" s="58">
        <f>+FACTURA!V57</f>
        <v>0</v>
      </c>
      <c r="H57" s="58"/>
      <c r="I57" s="58">
        <f>+FACTURA!U57</f>
        <v>2336</v>
      </c>
      <c r="J57" s="64">
        <f t="shared" si="3"/>
        <v>5336</v>
      </c>
      <c r="K57" s="233">
        <v>0</v>
      </c>
      <c r="L57" s="233">
        <v>592.51</v>
      </c>
      <c r="M57" s="233">
        <v>74.48</v>
      </c>
      <c r="N57" s="58">
        <f>+FACTURA!X57</f>
        <v>45.13</v>
      </c>
      <c r="O57" s="58">
        <f>+FACTURA!AB57</f>
        <v>0</v>
      </c>
      <c r="P57" s="58">
        <f>+FACTURA!AG57</f>
        <v>0</v>
      </c>
      <c r="Q57" s="58">
        <f>+FACTURA!AC57</f>
        <v>0</v>
      </c>
      <c r="R57" s="58">
        <f>+FACTURA!Z57</f>
        <v>0</v>
      </c>
      <c r="S57" s="234">
        <v>-0.12</v>
      </c>
      <c r="T57" s="58">
        <f t="shared" si="1"/>
        <v>712</v>
      </c>
      <c r="U57" s="58">
        <f t="shared" si="2"/>
        <v>4624</v>
      </c>
    </row>
    <row r="58" spans="1:22">
      <c r="A58" s="66" t="s">
        <v>328</v>
      </c>
      <c r="B58" s="75"/>
      <c r="C58" s="61" t="str">
        <f t="shared" si="0"/>
        <v>no</v>
      </c>
      <c r="D58" s="222" t="s">
        <v>67</v>
      </c>
      <c r="E58" s="33" t="s">
        <v>68</v>
      </c>
      <c r="F58" s="233">
        <v>4500</v>
      </c>
      <c r="G58" s="58">
        <f>+FACTURA!V58</f>
        <v>0</v>
      </c>
      <c r="H58" s="58"/>
      <c r="I58" s="58">
        <f>+FACTURA!U58</f>
        <v>7400</v>
      </c>
      <c r="J58" s="64">
        <f t="shared" si="3"/>
        <v>11900</v>
      </c>
      <c r="K58" s="233">
        <v>0</v>
      </c>
      <c r="L58" s="233">
        <v>2030.25</v>
      </c>
      <c r="M58" s="233">
        <v>116.27</v>
      </c>
      <c r="N58" s="58">
        <f>+FACTURA!X58</f>
        <v>45.13</v>
      </c>
      <c r="O58" s="58">
        <f>+FACTURA!AB58</f>
        <v>66.099999999999994</v>
      </c>
      <c r="P58" s="58">
        <f>+FACTURA!AG58</f>
        <v>0</v>
      </c>
      <c r="Q58" s="58">
        <f>+FACTURA!AC58</f>
        <v>0</v>
      </c>
      <c r="R58" s="58">
        <f>+FACTURA!Z58</f>
        <v>0</v>
      </c>
      <c r="S58" s="234">
        <v>-0.15</v>
      </c>
      <c r="T58" s="58">
        <f t="shared" si="1"/>
        <v>2257.6</v>
      </c>
      <c r="U58" s="58">
        <f t="shared" si="2"/>
        <v>9642.4</v>
      </c>
    </row>
    <row r="59" spans="1:22" s="30" customFormat="1">
      <c r="A59" s="66" t="s">
        <v>329</v>
      </c>
      <c r="B59" s="75"/>
      <c r="C59" s="61" t="str">
        <f t="shared" si="0"/>
        <v>no</v>
      </c>
      <c r="D59" s="222" t="s">
        <v>65</v>
      </c>
      <c r="E59" s="33" t="s">
        <v>66</v>
      </c>
      <c r="F59" s="233">
        <v>6000</v>
      </c>
      <c r="G59" s="58">
        <f>+FACTURA!V59</f>
        <v>897.48</v>
      </c>
      <c r="H59" s="58"/>
      <c r="I59" s="58">
        <f>+FACTURA!U59</f>
        <v>9250</v>
      </c>
      <c r="J59" s="64">
        <f t="shared" si="3"/>
        <v>16147.48</v>
      </c>
      <c r="K59" s="233">
        <v>0</v>
      </c>
      <c r="L59" s="233">
        <v>2818.17</v>
      </c>
      <c r="M59" s="233">
        <v>159.85</v>
      </c>
      <c r="N59" s="58">
        <f>+FACTURA!X59</f>
        <v>45.13</v>
      </c>
      <c r="O59" s="58">
        <f>+FACTURA!AB59</f>
        <v>0</v>
      </c>
      <c r="P59" s="58">
        <f>+FACTURA!AG59</f>
        <v>1107.0999999999999</v>
      </c>
      <c r="Q59" s="58">
        <f>+FACTURA!AC59</f>
        <v>0</v>
      </c>
      <c r="R59" s="58">
        <f>+FACTURA!Z59</f>
        <v>0</v>
      </c>
      <c r="S59" s="233">
        <v>0.03</v>
      </c>
      <c r="T59" s="58">
        <f t="shared" si="1"/>
        <v>4130.28</v>
      </c>
      <c r="U59" s="58">
        <f t="shared" si="2"/>
        <v>12017.2</v>
      </c>
      <c r="V59" s="220"/>
    </row>
    <row r="60" spans="1:22" s="30" customFormat="1">
      <c r="A60" s="66" t="s">
        <v>330</v>
      </c>
      <c r="B60" s="75"/>
      <c r="C60" s="61" t="str">
        <f t="shared" si="0"/>
        <v>si</v>
      </c>
      <c r="D60" s="222" t="s">
        <v>342</v>
      </c>
      <c r="E60" s="73" t="s">
        <v>330</v>
      </c>
      <c r="F60" s="233">
        <v>3249.9</v>
      </c>
      <c r="G60" s="58">
        <f>+FACTURA!V60</f>
        <v>0</v>
      </c>
      <c r="H60" s="58"/>
      <c r="I60" s="58">
        <f>+FACTURA!U60</f>
        <v>0</v>
      </c>
      <c r="J60" s="64">
        <f t="shared" si="3"/>
        <v>3249.9</v>
      </c>
      <c r="K60" s="233">
        <v>0</v>
      </c>
      <c r="L60" s="233">
        <v>124.45</v>
      </c>
      <c r="M60" s="233">
        <v>80.67</v>
      </c>
      <c r="N60" s="58">
        <f>+FACTURA!X60</f>
        <v>45.13</v>
      </c>
      <c r="O60" s="58">
        <f>+FACTURA!AB60</f>
        <v>0</v>
      </c>
      <c r="P60" s="58">
        <f>+FACTURA!AG60</f>
        <v>0</v>
      </c>
      <c r="Q60" s="58">
        <f>+FACTURA!AC60</f>
        <v>0</v>
      </c>
      <c r="R60" s="58">
        <f>+FACTURA!Z60</f>
        <v>0</v>
      </c>
      <c r="S60" s="234">
        <v>-0.15</v>
      </c>
      <c r="T60" s="58">
        <f t="shared" si="1"/>
        <v>250.1</v>
      </c>
      <c r="U60" s="58">
        <f t="shared" si="2"/>
        <v>2999.8</v>
      </c>
      <c r="V60" s="220"/>
    </row>
    <row r="61" spans="1:22">
      <c r="A61" s="69" t="s">
        <v>238</v>
      </c>
      <c r="B61" s="76" t="s">
        <v>312</v>
      </c>
      <c r="C61" s="61" t="str">
        <f t="shared" si="0"/>
        <v>si</v>
      </c>
      <c r="D61" s="222" t="s">
        <v>71</v>
      </c>
      <c r="E61" s="33" t="s">
        <v>72</v>
      </c>
      <c r="F61" s="233">
        <v>0</v>
      </c>
      <c r="G61" s="58">
        <f>+FACTURA!V61</f>
        <v>0</v>
      </c>
      <c r="H61" s="58"/>
      <c r="I61" s="58">
        <f>+FACTURA!U61</f>
        <v>0</v>
      </c>
      <c r="J61" s="64">
        <f t="shared" si="3"/>
        <v>0</v>
      </c>
      <c r="K61" s="234">
        <v>0</v>
      </c>
      <c r="L61" s="233">
        <v>0</v>
      </c>
      <c r="M61" s="233">
        <v>0</v>
      </c>
      <c r="N61" s="58">
        <f>+FACTURA!X61</f>
        <v>0</v>
      </c>
      <c r="O61" s="58">
        <f>+FACTURA!AB61</f>
        <v>0</v>
      </c>
      <c r="P61" s="58">
        <f>+FACTURA!AG61</f>
        <v>0</v>
      </c>
      <c r="Q61" s="58">
        <f>+FACTURA!AC61</f>
        <v>0</v>
      </c>
      <c r="R61" s="58">
        <f>+FACTURA!Z61</f>
        <v>0</v>
      </c>
      <c r="S61" s="234">
        <v>0</v>
      </c>
      <c r="T61" s="58">
        <f t="shared" si="1"/>
        <v>0</v>
      </c>
      <c r="U61" s="58">
        <f t="shared" si="2"/>
        <v>0</v>
      </c>
      <c r="V61" s="183" t="s">
        <v>312</v>
      </c>
    </row>
    <row r="62" spans="1:22">
      <c r="A62" s="69" t="s">
        <v>241</v>
      </c>
      <c r="B62" s="76" t="s">
        <v>312</v>
      </c>
      <c r="C62" s="61" t="str">
        <f t="shared" si="0"/>
        <v>si</v>
      </c>
      <c r="D62" s="222" t="s">
        <v>105</v>
      </c>
      <c r="E62" s="33" t="s">
        <v>106</v>
      </c>
      <c r="F62" s="233">
        <v>0</v>
      </c>
      <c r="G62" s="58">
        <f>+FACTURA!V62</f>
        <v>0</v>
      </c>
      <c r="H62" s="58"/>
      <c r="I62" s="58">
        <f>+FACTURA!U62</f>
        <v>0</v>
      </c>
      <c r="J62" s="64">
        <f t="shared" si="3"/>
        <v>0</v>
      </c>
      <c r="K62" s="234">
        <v>0</v>
      </c>
      <c r="L62" s="233">
        <v>0</v>
      </c>
      <c r="M62" s="233">
        <v>0</v>
      </c>
      <c r="N62" s="58">
        <f>+FACTURA!X62</f>
        <v>0</v>
      </c>
      <c r="O62" s="58">
        <f>+FACTURA!AB62</f>
        <v>0</v>
      </c>
      <c r="P62" s="58">
        <f>+FACTURA!AG62</f>
        <v>0</v>
      </c>
      <c r="Q62" s="58">
        <f>+FACTURA!AC62</f>
        <v>0</v>
      </c>
      <c r="R62" s="58">
        <f>+FACTURA!Z62</f>
        <v>0</v>
      </c>
      <c r="S62" s="233">
        <v>0</v>
      </c>
      <c r="T62" s="58">
        <f t="shared" si="1"/>
        <v>0</v>
      </c>
      <c r="U62" s="58">
        <f t="shared" si="2"/>
        <v>0</v>
      </c>
      <c r="V62" s="183" t="s">
        <v>312</v>
      </c>
    </row>
    <row r="63" spans="1:22">
      <c r="A63" s="67" t="s">
        <v>331</v>
      </c>
      <c r="B63" s="74"/>
      <c r="C63" s="61" t="str">
        <f t="shared" si="0"/>
        <v>no</v>
      </c>
      <c r="D63" s="222" t="s">
        <v>73</v>
      </c>
      <c r="E63" s="33" t="s">
        <v>74</v>
      </c>
      <c r="F63" s="233">
        <v>2000.1</v>
      </c>
      <c r="G63" s="58">
        <f>+FACTURA!V63</f>
        <v>0</v>
      </c>
      <c r="H63" s="58"/>
      <c r="I63" s="58">
        <f>+FACTURA!U63</f>
        <v>3250</v>
      </c>
      <c r="J63" s="64">
        <f t="shared" si="3"/>
        <v>5250.1</v>
      </c>
      <c r="K63" s="233">
        <v>0</v>
      </c>
      <c r="L63" s="233">
        <v>574.16</v>
      </c>
      <c r="M63" s="233">
        <v>49.66</v>
      </c>
      <c r="N63" s="58">
        <f>+FACTURA!X63</f>
        <v>45.13</v>
      </c>
      <c r="O63" s="58">
        <f>+FACTURA!AB63</f>
        <v>0</v>
      </c>
      <c r="P63" s="58">
        <f>+FACTURA!AG63</f>
        <v>0</v>
      </c>
      <c r="Q63" s="58">
        <f>+FACTURA!AC63</f>
        <v>0</v>
      </c>
      <c r="R63" s="58">
        <f>+FACTURA!Z63</f>
        <v>0</v>
      </c>
      <c r="S63" s="234">
        <v>-0.05</v>
      </c>
      <c r="T63" s="58">
        <f t="shared" si="1"/>
        <v>668.9</v>
      </c>
      <c r="U63" s="58">
        <f t="shared" si="2"/>
        <v>4581.2000000000007</v>
      </c>
    </row>
    <row r="64" spans="1:22">
      <c r="A64" s="66" t="s">
        <v>244</v>
      </c>
      <c r="B64" s="74"/>
      <c r="C64" s="61" t="str">
        <f t="shared" si="0"/>
        <v>si</v>
      </c>
      <c r="D64" s="222" t="s">
        <v>69</v>
      </c>
      <c r="E64" s="33" t="s">
        <v>70</v>
      </c>
      <c r="F64" s="233">
        <v>3250.05</v>
      </c>
      <c r="G64" s="58">
        <f>+FACTURA!V64</f>
        <v>0</v>
      </c>
      <c r="H64" s="58"/>
      <c r="I64" s="58">
        <f>+FACTURA!U64</f>
        <v>12500</v>
      </c>
      <c r="J64" s="64">
        <f t="shared" si="3"/>
        <v>15750.05</v>
      </c>
      <c r="K64" s="233">
        <v>0</v>
      </c>
      <c r="L64" s="233">
        <v>2935.78</v>
      </c>
      <c r="M64" s="233">
        <v>80.790000000000006</v>
      </c>
      <c r="N64" s="58">
        <f>+FACTURA!X64</f>
        <v>45.13</v>
      </c>
      <c r="O64" s="58">
        <f>+FACTURA!AB64</f>
        <v>66.099999999999994</v>
      </c>
      <c r="P64" s="58">
        <f>+FACTURA!AG64</f>
        <v>1136.3599999999999</v>
      </c>
      <c r="Q64" s="58">
        <f>+FACTURA!AC64</f>
        <v>0</v>
      </c>
      <c r="R64" s="58">
        <f>+FACTURA!Z64</f>
        <v>0</v>
      </c>
      <c r="S64" s="234">
        <v>-0.11</v>
      </c>
      <c r="T64" s="58">
        <f t="shared" si="1"/>
        <v>4264.05</v>
      </c>
      <c r="U64" s="58">
        <f t="shared" si="2"/>
        <v>11486</v>
      </c>
    </row>
    <row r="65" spans="1:22">
      <c r="A65" s="66" t="s">
        <v>245</v>
      </c>
      <c r="B65" s="74"/>
      <c r="C65" s="61" t="str">
        <f t="shared" si="0"/>
        <v>si</v>
      </c>
      <c r="D65" s="222" t="s">
        <v>103</v>
      </c>
      <c r="E65" s="33" t="s">
        <v>104</v>
      </c>
      <c r="F65" s="233">
        <v>3250.05</v>
      </c>
      <c r="G65" s="58">
        <f>+FACTURA!V65</f>
        <v>0</v>
      </c>
      <c r="H65" s="58"/>
      <c r="I65" s="58">
        <f>+FACTURA!U65</f>
        <v>3100</v>
      </c>
      <c r="J65" s="64">
        <f t="shared" si="3"/>
        <v>6350.05</v>
      </c>
      <c r="K65" s="233">
        <v>0</v>
      </c>
      <c r="L65" s="233">
        <v>809.11</v>
      </c>
      <c r="M65" s="233">
        <v>80.680000000000007</v>
      </c>
      <c r="N65" s="58">
        <f>+FACTURA!X65</f>
        <v>45.13</v>
      </c>
      <c r="O65" s="58">
        <f>+FACTURA!AB65</f>
        <v>0</v>
      </c>
      <c r="P65" s="58">
        <f>+FACTURA!AG65</f>
        <v>0</v>
      </c>
      <c r="Q65" s="58">
        <f>+FACTURA!AC65</f>
        <v>0</v>
      </c>
      <c r="R65" s="58">
        <f>+FACTURA!Z65</f>
        <v>0</v>
      </c>
      <c r="S65" s="233">
        <v>0.13</v>
      </c>
      <c r="T65" s="58">
        <f t="shared" si="1"/>
        <v>935.05</v>
      </c>
      <c r="U65" s="58">
        <f t="shared" si="2"/>
        <v>5415</v>
      </c>
    </row>
    <row r="66" spans="1:22">
      <c r="A66" s="66" t="s">
        <v>247</v>
      </c>
      <c r="B66" s="74"/>
      <c r="C66" s="61" t="str">
        <f t="shared" si="0"/>
        <v>si</v>
      </c>
      <c r="D66" s="222" t="s">
        <v>75</v>
      </c>
      <c r="E66" s="33" t="s">
        <v>76</v>
      </c>
      <c r="F66" s="233">
        <v>6000</v>
      </c>
      <c r="G66" s="58">
        <f>+FACTURA!V66</f>
        <v>3020.98</v>
      </c>
      <c r="H66" s="58"/>
      <c r="I66" s="58">
        <f>+FACTURA!U66</f>
        <v>6682.85</v>
      </c>
      <c r="J66" s="64">
        <f t="shared" si="3"/>
        <v>15703.83</v>
      </c>
      <c r="K66" s="233">
        <v>0</v>
      </c>
      <c r="L66" s="233">
        <v>2214.38</v>
      </c>
      <c r="M66" s="233">
        <v>160.53</v>
      </c>
      <c r="N66" s="58">
        <f>+FACTURA!X66</f>
        <v>45.13</v>
      </c>
      <c r="O66" s="58">
        <f>+FACTURA!AB66</f>
        <v>0</v>
      </c>
      <c r="P66" s="58">
        <f>+FACTURA!AG66</f>
        <v>520</v>
      </c>
      <c r="Q66" s="58">
        <f>+FACTURA!AC66</f>
        <v>0</v>
      </c>
      <c r="R66" s="58">
        <f>+FACTURA!Z66</f>
        <v>0</v>
      </c>
      <c r="S66" s="234">
        <v>-0.01</v>
      </c>
      <c r="T66" s="58">
        <f t="shared" si="1"/>
        <v>2940.03</v>
      </c>
      <c r="U66" s="58">
        <f t="shared" si="2"/>
        <v>12763.8</v>
      </c>
    </row>
    <row r="67" spans="1:22">
      <c r="A67" s="69" t="s">
        <v>249</v>
      </c>
      <c r="B67" s="76" t="s">
        <v>312</v>
      </c>
      <c r="C67" s="61" t="str">
        <f t="shared" si="0"/>
        <v>si</v>
      </c>
      <c r="D67" s="222" t="s">
        <v>108</v>
      </c>
      <c r="E67" s="33" t="s">
        <v>109</v>
      </c>
      <c r="F67" s="233">
        <v>0</v>
      </c>
      <c r="G67" s="58">
        <f>+FACTURA!V67</f>
        <v>0</v>
      </c>
      <c r="H67" s="58"/>
      <c r="I67" s="58">
        <v>0</v>
      </c>
      <c r="J67" s="64">
        <f t="shared" si="3"/>
        <v>0</v>
      </c>
      <c r="K67" s="233">
        <v>0</v>
      </c>
      <c r="L67" s="233">
        <v>0</v>
      </c>
      <c r="M67" s="233">
        <v>74.48</v>
      </c>
      <c r="N67" s="58">
        <f>+FACTURA!X67</f>
        <v>0</v>
      </c>
      <c r="O67" s="58">
        <f>+FACTURA!AB67</f>
        <v>0</v>
      </c>
      <c r="P67" s="58">
        <f>+FACTURA!AG67</f>
        <v>0</v>
      </c>
      <c r="Q67" s="58">
        <f>+FACTURA!AC67</f>
        <v>0</v>
      </c>
      <c r="R67" s="58">
        <f>+FACTURA!Z67</f>
        <v>0</v>
      </c>
      <c r="S67" s="233">
        <v>0</v>
      </c>
      <c r="T67" s="58">
        <v>0</v>
      </c>
      <c r="U67" s="58">
        <f t="shared" si="2"/>
        <v>0</v>
      </c>
      <c r="V67" s="183" t="s">
        <v>312</v>
      </c>
    </row>
    <row r="68" spans="1:22">
      <c r="A68" s="66" t="s">
        <v>332</v>
      </c>
      <c r="B68" s="75"/>
      <c r="C68" s="61" t="str">
        <f t="shared" si="0"/>
        <v>si</v>
      </c>
      <c r="D68" s="222" t="s">
        <v>107</v>
      </c>
      <c r="E68" s="33" t="s">
        <v>316</v>
      </c>
      <c r="F68" s="233">
        <v>3000</v>
      </c>
      <c r="G68" s="58">
        <f>+FACTURA!V68</f>
        <v>0</v>
      </c>
      <c r="H68" s="58"/>
      <c r="I68" s="58">
        <f>+FACTURA!U68</f>
        <v>19755.060000000001</v>
      </c>
      <c r="J68" s="64">
        <f t="shared" si="3"/>
        <v>22755.06</v>
      </c>
      <c r="K68" s="233">
        <v>0</v>
      </c>
      <c r="L68" s="233">
        <v>5011.17</v>
      </c>
      <c r="M68" s="233">
        <v>74.56</v>
      </c>
      <c r="N68" s="58">
        <f>+FACTURA!X68</f>
        <v>45.13</v>
      </c>
      <c r="O68" s="58">
        <f>+FACTURA!AB68</f>
        <v>66.099999999999994</v>
      </c>
      <c r="P68" s="58">
        <f>+FACTURA!AG68</f>
        <v>0</v>
      </c>
      <c r="Q68" s="58">
        <f>+FACTURA!AC68</f>
        <v>150</v>
      </c>
      <c r="R68" s="58">
        <f>+FACTURA!Z68</f>
        <v>0</v>
      </c>
      <c r="S68" s="234">
        <v>-0.1</v>
      </c>
      <c r="T68" s="58">
        <f t="shared" si="1"/>
        <v>5346.8600000000006</v>
      </c>
      <c r="U68" s="58">
        <f t="shared" si="2"/>
        <v>17408.2</v>
      </c>
    </row>
    <row r="69" spans="1:22">
      <c r="A69" s="66" t="s">
        <v>253</v>
      </c>
      <c r="B69" s="74"/>
      <c r="C69" s="61" t="str">
        <f t="shared" si="0"/>
        <v>si</v>
      </c>
      <c r="D69" s="222" t="s">
        <v>77</v>
      </c>
      <c r="E69" s="33" t="s">
        <v>78</v>
      </c>
      <c r="F69" s="233">
        <v>6000</v>
      </c>
      <c r="G69" s="58">
        <f>+FACTURA!V69</f>
        <v>0</v>
      </c>
      <c r="H69" s="58"/>
      <c r="I69" s="58">
        <f>+FACTURA!U69</f>
        <v>11680</v>
      </c>
      <c r="J69" s="64">
        <f t="shared" si="3"/>
        <v>17680</v>
      </c>
      <c r="K69" s="233">
        <v>0</v>
      </c>
      <c r="L69" s="233">
        <v>3488.65</v>
      </c>
      <c r="M69" s="233">
        <v>160.31</v>
      </c>
      <c r="N69" s="58">
        <f>+FACTURA!X69</f>
        <v>45.13</v>
      </c>
      <c r="O69" s="58">
        <f>+FACTURA!AB69</f>
        <v>0</v>
      </c>
      <c r="P69" s="58">
        <f>+FACTURA!AG69</f>
        <v>0</v>
      </c>
      <c r="Q69" s="58">
        <f>+FACTURA!AC69</f>
        <v>0</v>
      </c>
      <c r="R69" s="58">
        <f>+FACTURA!Z69</f>
        <v>0</v>
      </c>
      <c r="S69" s="234">
        <v>-0.09</v>
      </c>
      <c r="T69" s="58">
        <f t="shared" si="1"/>
        <v>3694</v>
      </c>
      <c r="U69" s="58">
        <f t="shared" si="2"/>
        <v>13986</v>
      </c>
    </row>
    <row r="70" spans="1:22">
      <c r="A70" s="72" t="s">
        <v>333</v>
      </c>
      <c r="B70" s="79" t="s">
        <v>361</v>
      </c>
      <c r="C70" s="61" t="str">
        <f t="shared" si="0"/>
        <v>si</v>
      </c>
      <c r="D70" s="222" t="s">
        <v>343</v>
      </c>
      <c r="E70" s="73" t="s">
        <v>333</v>
      </c>
      <c r="F70" s="233">
        <v>0</v>
      </c>
      <c r="G70" s="58">
        <f>+FACTURA!V70</f>
        <v>0</v>
      </c>
      <c r="H70" s="58"/>
      <c r="I70" s="58">
        <f>+FACTURA!U70</f>
        <v>0</v>
      </c>
      <c r="J70" s="64">
        <f t="shared" si="3"/>
        <v>0</v>
      </c>
      <c r="K70" s="234">
        <v>0</v>
      </c>
      <c r="L70" s="233">
        <v>0</v>
      </c>
      <c r="M70" s="233">
        <v>0</v>
      </c>
      <c r="N70" s="58">
        <f>+FACTURA!X70</f>
        <v>0</v>
      </c>
      <c r="O70" s="58">
        <f>+FACTURA!AB70</f>
        <v>0</v>
      </c>
      <c r="P70" s="58">
        <f>+FACTURA!AG70</f>
        <v>0</v>
      </c>
      <c r="Q70" s="58">
        <f>+FACTURA!AC70</f>
        <v>0</v>
      </c>
      <c r="R70" s="58">
        <f>+FACTURA!Z70</f>
        <v>0</v>
      </c>
      <c r="S70" s="233">
        <v>0</v>
      </c>
      <c r="T70" s="58">
        <f t="shared" si="1"/>
        <v>0</v>
      </c>
      <c r="U70" s="58">
        <f t="shared" si="2"/>
        <v>0</v>
      </c>
      <c r="V70" s="212" t="s">
        <v>361</v>
      </c>
    </row>
    <row r="71" spans="1:22" s="61" customFormat="1">
      <c r="A71" s="70" t="s">
        <v>355</v>
      </c>
      <c r="B71" s="78" t="s">
        <v>362</v>
      </c>
      <c r="C71" s="61" t="str">
        <f t="shared" si="0"/>
        <v>si</v>
      </c>
      <c r="D71" s="222" t="s">
        <v>367</v>
      </c>
      <c r="E71" s="77" t="s">
        <v>355</v>
      </c>
      <c r="F71" s="233">
        <v>1949.94</v>
      </c>
      <c r="G71" s="58">
        <f>+FACTURA!V71</f>
        <v>0</v>
      </c>
      <c r="H71" s="58"/>
      <c r="I71" s="58">
        <f>+FACTURA!U71</f>
        <v>0</v>
      </c>
      <c r="J71" s="64">
        <f t="shared" si="3"/>
        <v>1949.94</v>
      </c>
      <c r="K71" s="234">
        <v>-74.89</v>
      </c>
      <c r="L71" s="233">
        <v>0</v>
      </c>
      <c r="M71" s="233">
        <v>48.41</v>
      </c>
      <c r="N71" s="58">
        <f>+FACTURA!X71</f>
        <v>45.13</v>
      </c>
      <c r="O71" s="58">
        <f>+FACTURA!AB71</f>
        <v>0</v>
      </c>
      <c r="P71" s="58">
        <f>+FACTURA!AG71</f>
        <v>0</v>
      </c>
      <c r="Q71" s="58">
        <f>+FACTURA!AC71</f>
        <v>0</v>
      </c>
      <c r="R71" s="58">
        <f>+FACTURA!Z71</f>
        <v>0</v>
      </c>
      <c r="S71" s="233">
        <v>0.09</v>
      </c>
      <c r="T71" s="58">
        <f t="shared" si="1"/>
        <v>18.739999999999998</v>
      </c>
      <c r="U71" s="58">
        <f t="shared" si="2"/>
        <v>1931.2</v>
      </c>
      <c r="V71" s="187" t="s">
        <v>370</v>
      </c>
    </row>
    <row r="72" spans="1:22">
      <c r="A72" s="66" t="s">
        <v>257</v>
      </c>
      <c r="B72" s="75"/>
      <c r="C72" s="61" t="str">
        <f t="shared" si="0"/>
        <v>si</v>
      </c>
      <c r="D72" s="222" t="s">
        <v>79</v>
      </c>
      <c r="E72" s="33" t="s">
        <v>80</v>
      </c>
      <c r="F72" s="233">
        <v>4000.05</v>
      </c>
      <c r="G72" s="58">
        <f>+FACTURA!V72</f>
        <v>0</v>
      </c>
      <c r="H72" s="58"/>
      <c r="I72" s="58">
        <f>+FACTURA!U72</f>
        <v>0</v>
      </c>
      <c r="J72" s="64">
        <f t="shared" si="3"/>
        <v>4000.05</v>
      </c>
      <c r="K72" s="233">
        <v>0</v>
      </c>
      <c r="L72" s="233">
        <v>349.04</v>
      </c>
      <c r="M72" s="233">
        <v>101.77</v>
      </c>
      <c r="N72" s="58">
        <f>+FACTURA!X72</f>
        <v>45.13</v>
      </c>
      <c r="O72" s="58">
        <f>+FACTURA!AB72</f>
        <v>0</v>
      </c>
      <c r="P72" s="58">
        <f>+FACTURA!AG72</f>
        <v>1430.83</v>
      </c>
      <c r="Q72" s="58">
        <f>+FACTURA!AC72</f>
        <v>0</v>
      </c>
      <c r="R72" s="58">
        <f>+FACTURA!Z72</f>
        <v>0</v>
      </c>
      <c r="S72" s="233">
        <v>0.08</v>
      </c>
      <c r="T72" s="58">
        <f t="shared" si="1"/>
        <v>1926.85</v>
      </c>
      <c r="U72" s="58">
        <f t="shared" si="2"/>
        <v>2073.2000000000003</v>
      </c>
      <c r="V72" s="228"/>
    </row>
    <row r="73" spans="1:22">
      <c r="A73" s="71" t="s">
        <v>261</v>
      </c>
      <c r="B73" s="74"/>
      <c r="C73" s="61" t="str">
        <f t="shared" si="0"/>
        <v>si</v>
      </c>
      <c r="D73" s="222" t="s">
        <v>36</v>
      </c>
      <c r="E73" s="33" t="s">
        <v>37</v>
      </c>
      <c r="F73" s="233">
        <v>7056</v>
      </c>
      <c r="G73" s="58">
        <f>+FACTURA!V73</f>
        <v>0</v>
      </c>
      <c r="H73" s="58"/>
      <c r="I73" s="58">
        <f>+FACTURA!U73</f>
        <v>0</v>
      </c>
      <c r="J73" s="64">
        <f t="shared" si="3"/>
        <v>7056</v>
      </c>
      <c r="K73" s="233">
        <v>0</v>
      </c>
      <c r="L73" s="233">
        <v>959.9</v>
      </c>
      <c r="M73" s="233">
        <v>190.51</v>
      </c>
      <c r="N73" s="58">
        <f>+FACTURA!X73</f>
        <v>45.13</v>
      </c>
      <c r="O73" s="58">
        <f>+FACTURA!AB73</f>
        <v>0</v>
      </c>
      <c r="P73" s="58">
        <f>+FACTURA!AG73</f>
        <v>0</v>
      </c>
      <c r="Q73" s="58">
        <f>+FACTURA!AC73</f>
        <v>0</v>
      </c>
      <c r="R73" s="58">
        <f>+FACTURA!Z73</f>
        <v>0</v>
      </c>
      <c r="S73" s="233">
        <v>0.06</v>
      </c>
      <c r="T73" s="58">
        <f t="shared" si="1"/>
        <v>1195.5999999999999</v>
      </c>
      <c r="U73" s="58">
        <f t="shared" si="2"/>
        <v>5860.4</v>
      </c>
    </row>
    <row r="74" spans="1:22">
      <c r="A74" s="66" t="s">
        <v>264</v>
      </c>
      <c r="B74" s="74"/>
      <c r="C74" s="61" t="str">
        <f t="shared" si="0"/>
        <v>si</v>
      </c>
      <c r="D74" s="222" t="s">
        <v>81</v>
      </c>
      <c r="E74" s="33" t="s">
        <v>82</v>
      </c>
      <c r="F74" s="233">
        <v>20000.099999999999</v>
      </c>
      <c r="G74" s="58">
        <f>+FACTURA!V74</f>
        <v>0</v>
      </c>
      <c r="H74" s="58"/>
      <c r="I74" s="58">
        <f>+FACTURA!U74</f>
        <v>316729.29000000004</v>
      </c>
      <c r="J74" s="64">
        <f t="shared" si="3"/>
        <v>336729.39</v>
      </c>
      <c r="K74" s="233">
        <v>0</v>
      </c>
      <c r="L74" s="233">
        <v>113367.24</v>
      </c>
      <c r="M74" s="233">
        <v>568.73</v>
      </c>
      <c r="N74" s="58">
        <f>+FACTURA!X74</f>
        <v>45.13</v>
      </c>
      <c r="O74" s="58">
        <f>+FACTURA!AB74</f>
        <v>0</v>
      </c>
      <c r="P74" s="58">
        <f>+FACTURA!AG74</f>
        <v>0</v>
      </c>
      <c r="Q74" s="58">
        <f>+FACTURA!AC74</f>
        <v>1500</v>
      </c>
      <c r="R74" s="58">
        <f>+FACTURA!Z74</f>
        <v>0</v>
      </c>
      <c r="S74" s="234">
        <v>-0.11</v>
      </c>
      <c r="T74" s="58">
        <f t="shared" si="1"/>
        <v>115480.99</v>
      </c>
      <c r="U74" s="58">
        <f t="shared" si="2"/>
        <v>221248.40000000002</v>
      </c>
    </row>
    <row r="75" spans="1:22" s="7" customFormat="1">
      <c r="A75" s="53"/>
      <c r="B75" s="65"/>
      <c r="C75" s="61"/>
      <c r="D75" s="39" t="s">
        <v>110</v>
      </c>
      <c r="E75" s="38"/>
      <c r="F75" s="38" t="s">
        <v>111</v>
      </c>
      <c r="G75" s="38" t="s">
        <v>111</v>
      </c>
      <c r="H75" s="231"/>
      <c r="I75" s="223" t="s">
        <v>111</v>
      </c>
      <c r="J75" s="38" t="s">
        <v>111</v>
      </c>
      <c r="K75" s="38" t="s">
        <v>111</v>
      </c>
      <c r="L75" s="38" t="s">
        <v>111</v>
      </c>
      <c r="M75" s="38" t="s">
        <v>111</v>
      </c>
      <c r="N75" s="38" t="s">
        <v>111</v>
      </c>
      <c r="O75" s="223" t="s">
        <v>111</v>
      </c>
      <c r="P75" s="223" t="s">
        <v>111</v>
      </c>
      <c r="Q75" s="38" t="s">
        <v>111</v>
      </c>
      <c r="R75" s="38" t="s">
        <v>111</v>
      </c>
      <c r="S75" s="38" t="s">
        <v>111</v>
      </c>
      <c r="T75" s="38" t="s">
        <v>111</v>
      </c>
      <c r="U75" s="38" t="s">
        <v>111</v>
      </c>
      <c r="V75" s="220"/>
    </row>
    <row r="76" spans="1:22">
      <c r="A76" s="53"/>
      <c r="B76" s="65"/>
      <c r="C76" s="61"/>
      <c r="D76" s="43"/>
      <c r="E76" s="42"/>
      <c r="F76" s="40">
        <f>SUM(F14:F74)</f>
        <v>260768.65</v>
      </c>
      <c r="G76" s="40">
        <f>SUM(G14:G74)</f>
        <v>3918.46</v>
      </c>
      <c r="H76" s="236"/>
      <c r="I76" s="226">
        <f t="shared" ref="I76:U76" si="4">SUM(I14:I74)</f>
        <v>612810.41999999993</v>
      </c>
      <c r="J76" s="40">
        <f t="shared" si="4"/>
        <v>880647.50999999989</v>
      </c>
      <c r="K76" s="40">
        <f t="shared" si="4"/>
        <v>-146.57</v>
      </c>
      <c r="L76" s="40">
        <f t="shared" si="4"/>
        <v>208725.99</v>
      </c>
      <c r="M76" s="40">
        <f t="shared" si="4"/>
        <v>6922.34</v>
      </c>
      <c r="N76" s="40">
        <f t="shared" si="4"/>
        <v>2572.4100000000035</v>
      </c>
      <c r="O76" s="226">
        <f t="shared" si="4"/>
        <v>1051.4000000000001</v>
      </c>
      <c r="P76" s="226">
        <f t="shared" si="4"/>
        <v>12483.260000000002</v>
      </c>
      <c r="Q76" s="40">
        <f t="shared" si="4"/>
        <v>4650</v>
      </c>
      <c r="R76" s="40">
        <f t="shared" si="4"/>
        <v>2000</v>
      </c>
      <c r="S76" s="40">
        <f t="shared" si="4"/>
        <v>-0.64</v>
      </c>
      <c r="T76" s="40">
        <f t="shared" si="4"/>
        <v>238183.71000000008</v>
      </c>
      <c r="U76" s="40">
        <f t="shared" si="4"/>
        <v>642463.80000000005</v>
      </c>
    </row>
    <row r="77" spans="1:22">
      <c r="A77" s="53"/>
      <c r="B77" s="65"/>
      <c r="C77" s="61"/>
      <c r="D77" s="7"/>
      <c r="E77" s="7"/>
      <c r="F77" s="7"/>
      <c r="G77" s="7"/>
      <c r="H77" s="231"/>
      <c r="I77" s="223"/>
      <c r="J77" s="7"/>
      <c r="K77" s="7"/>
      <c r="L77" s="7"/>
      <c r="M77" s="7"/>
      <c r="N77" s="7"/>
      <c r="O77" s="223"/>
      <c r="P77" s="7"/>
      <c r="Q77" s="7"/>
      <c r="R77" s="7"/>
      <c r="S77" s="7"/>
      <c r="T77" s="7"/>
      <c r="U77" s="7"/>
    </row>
    <row r="78" spans="1:22">
      <c r="A78" s="53"/>
      <c r="B78" s="65"/>
      <c r="D78" s="16"/>
      <c r="E78" s="7"/>
      <c r="F78" s="7"/>
      <c r="G78" s="7"/>
      <c r="H78" s="231"/>
      <c r="I78" s="223"/>
      <c r="J78" s="7"/>
      <c r="K78" s="7"/>
      <c r="L78" s="7"/>
      <c r="M78" s="7"/>
      <c r="N78" s="7"/>
      <c r="O78" s="223"/>
      <c r="P78" s="7"/>
      <c r="Q78" s="7"/>
      <c r="R78" s="7"/>
      <c r="S78" s="7"/>
      <c r="T78" s="7"/>
      <c r="U78" s="7"/>
    </row>
    <row r="79" spans="1:22">
      <c r="A79" s="53"/>
      <c r="B79" s="65"/>
      <c r="F79" s="18"/>
      <c r="G79" s="37"/>
      <c r="H79" s="236"/>
      <c r="I79" s="226"/>
      <c r="J79" s="37"/>
      <c r="K79" s="37"/>
      <c r="L79" s="37"/>
      <c r="M79" s="37"/>
      <c r="N79" s="37"/>
      <c r="O79" s="226"/>
      <c r="P79" s="37"/>
      <c r="Q79" s="37"/>
      <c r="R79" s="37"/>
      <c r="S79" s="37"/>
      <c r="T79" s="37"/>
      <c r="U79" s="37"/>
    </row>
    <row r="80" spans="1:22">
      <c r="A80" s="53"/>
      <c r="B80" s="65"/>
      <c r="C80" s="42"/>
    </row>
    <row r="81" spans="1:22">
      <c r="A81" s="53"/>
      <c r="B81" s="65"/>
      <c r="C81" s="50"/>
      <c r="D81" s="12" t="s">
        <v>112</v>
      </c>
    </row>
    <row r="82" spans="1:22">
      <c r="A82" s="81" t="s">
        <v>114</v>
      </c>
      <c r="B82" s="65"/>
      <c r="C82" s="61" t="str">
        <f>IF(A82=E82,"si","no")</f>
        <v>si</v>
      </c>
      <c r="D82" s="2" t="s">
        <v>113</v>
      </c>
      <c r="E82" s="1" t="s">
        <v>114</v>
      </c>
      <c r="F82" s="233">
        <v>3898.95</v>
      </c>
      <c r="G82" s="58">
        <f>+FACTURA!V82</f>
        <v>0</v>
      </c>
      <c r="H82" s="58"/>
      <c r="I82" s="58">
        <f>+FACTURA!U82</f>
        <v>0</v>
      </c>
      <c r="J82" s="64">
        <f>SUM(F82:I82)</f>
        <v>3898.95</v>
      </c>
      <c r="K82" s="64">
        <v>0</v>
      </c>
      <c r="L82" s="233">
        <v>332.86</v>
      </c>
      <c r="M82" s="233">
        <v>98.98</v>
      </c>
      <c r="N82" s="58">
        <f>+FACTURA!X82</f>
        <v>0</v>
      </c>
      <c r="O82" s="58">
        <f>+FACTURA!AB82</f>
        <v>0</v>
      </c>
      <c r="P82" s="58">
        <f>+FACTURA!AG82</f>
        <v>0</v>
      </c>
      <c r="Q82" s="58">
        <f>+FACTURA!AC82</f>
        <v>0</v>
      </c>
      <c r="R82" s="58">
        <f>+FACTURA!Z82</f>
        <v>0</v>
      </c>
      <c r="S82" s="234">
        <v>-0.09</v>
      </c>
      <c r="T82" s="58">
        <f>SUM(K82:S82)</f>
        <v>431.75000000000006</v>
      </c>
      <c r="U82" s="58">
        <f>+J82-T82</f>
        <v>3467.2</v>
      </c>
    </row>
    <row r="83" spans="1:22" s="7" customFormat="1">
      <c r="A83" s="81" t="s">
        <v>116</v>
      </c>
      <c r="B83" s="65"/>
      <c r="C83" s="61" t="str">
        <f>IF(A83=E83,"si","no")</f>
        <v>si</v>
      </c>
      <c r="D83" s="2" t="s">
        <v>115</v>
      </c>
      <c r="E83" s="1" t="s">
        <v>116</v>
      </c>
      <c r="F83" s="233">
        <v>4500</v>
      </c>
      <c r="G83" s="58">
        <f>+FACTURA!V83</f>
        <v>0</v>
      </c>
      <c r="H83" s="58"/>
      <c r="I83" s="58">
        <f>+FACTURA!U83</f>
        <v>0</v>
      </c>
      <c r="J83" s="64">
        <f>SUM(F83:I83)</f>
        <v>4500</v>
      </c>
      <c r="K83" s="64">
        <v>0</v>
      </c>
      <c r="L83" s="233">
        <v>433.94</v>
      </c>
      <c r="M83" s="233">
        <v>116.97</v>
      </c>
      <c r="N83" s="58">
        <f>+FACTURA!X83</f>
        <v>0</v>
      </c>
      <c r="O83" s="58">
        <f>+FACTURA!AB83</f>
        <v>0</v>
      </c>
      <c r="P83" s="58">
        <f>+FACTURA!AG83</f>
        <v>1061</v>
      </c>
      <c r="Q83" s="58">
        <f>+FACTURA!AC83</f>
        <v>0</v>
      </c>
      <c r="R83" s="58">
        <f>+FACTURA!Z83</f>
        <v>0</v>
      </c>
      <c r="S83" s="234">
        <v>-0.11</v>
      </c>
      <c r="T83" s="58">
        <f>SUM(K83:S83)</f>
        <v>1611.8</v>
      </c>
      <c r="U83" s="58">
        <f>+J83-T83</f>
        <v>2888.2</v>
      </c>
      <c r="V83" s="220"/>
    </row>
    <row r="84" spans="1:22">
      <c r="A84" s="81" t="s">
        <v>118</v>
      </c>
      <c r="B84" s="65"/>
      <c r="C84" s="61" t="str">
        <f>IF(A84=E84,"si","no")</f>
        <v>si</v>
      </c>
      <c r="D84" s="2" t="s">
        <v>117</v>
      </c>
      <c r="E84" s="1" t="s">
        <v>118</v>
      </c>
      <c r="F84" s="233">
        <v>4834.05</v>
      </c>
      <c r="G84" s="58">
        <f>+FACTURA!V84</f>
        <v>0</v>
      </c>
      <c r="H84" s="58"/>
      <c r="I84" s="58">
        <f>+FACTURA!U84</f>
        <v>0</v>
      </c>
      <c r="J84" s="64">
        <f>SUM(F84:I84)</f>
        <v>4834.05</v>
      </c>
      <c r="K84" s="64">
        <v>0</v>
      </c>
      <c r="L84" s="233">
        <v>493.8</v>
      </c>
      <c r="M84" s="233">
        <v>127.09</v>
      </c>
      <c r="N84" s="58">
        <f>+FACTURA!X84</f>
        <v>0</v>
      </c>
      <c r="O84" s="58">
        <f>+FACTURA!AB84</f>
        <v>39.659999999999997</v>
      </c>
      <c r="P84" s="58">
        <f>+FACTURA!AG84</f>
        <v>1433.63</v>
      </c>
      <c r="Q84" s="58">
        <f>+FACTURA!AC84</f>
        <v>0</v>
      </c>
      <c r="R84" s="58">
        <f>+FACTURA!Z84</f>
        <v>0</v>
      </c>
      <c r="S84" s="233">
        <v>7.0000000000000007E-2</v>
      </c>
      <c r="T84" s="58">
        <f>SUM(K84:S84)</f>
        <v>2094.2500000000005</v>
      </c>
      <c r="U84" s="58">
        <f>+J84-T84</f>
        <v>2739.7999999999997</v>
      </c>
    </row>
    <row r="85" spans="1:22">
      <c r="A85" s="81" t="s">
        <v>120</v>
      </c>
      <c r="B85" s="65"/>
      <c r="C85" s="61" t="str">
        <f>IF(A85=E85,"si","no")</f>
        <v>si</v>
      </c>
      <c r="D85" s="2" t="s">
        <v>119</v>
      </c>
      <c r="E85" s="1" t="s">
        <v>120</v>
      </c>
      <c r="F85" s="233">
        <v>2782.5</v>
      </c>
      <c r="G85" s="58">
        <f>+FACTURA!V85</f>
        <v>0</v>
      </c>
      <c r="H85" s="58"/>
      <c r="I85" s="58">
        <f>+FACTURA!U85</f>
        <v>0</v>
      </c>
      <c r="J85" s="64">
        <f>SUM(F85:I85)</f>
        <v>2782.5</v>
      </c>
      <c r="K85" s="64">
        <v>0</v>
      </c>
      <c r="L85" s="233">
        <v>53.32</v>
      </c>
      <c r="M85" s="233">
        <v>69.53</v>
      </c>
      <c r="N85" s="58">
        <f>+FACTURA!X85</f>
        <v>0</v>
      </c>
      <c r="O85" s="58">
        <f>+FACTURA!AB85</f>
        <v>0</v>
      </c>
      <c r="P85" s="58">
        <f>+FACTURA!AG85</f>
        <v>0</v>
      </c>
      <c r="Q85" s="58">
        <f>+FACTURA!AC85</f>
        <v>0</v>
      </c>
      <c r="R85" s="58">
        <f>+FACTURA!Z85</f>
        <v>0</v>
      </c>
      <c r="S85" s="234">
        <v>-0.15</v>
      </c>
      <c r="T85" s="58">
        <f>SUM(K85:S85)</f>
        <v>122.69999999999999</v>
      </c>
      <c r="U85" s="58">
        <f>+J85-T85</f>
        <v>2659.8</v>
      </c>
    </row>
    <row r="86" spans="1:22" s="7" customFormat="1">
      <c r="A86" s="53"/>
      <c r="B86" s="65"/>
      <c r="C86" s="61"/>
      <c r="D86" s="16" t="s">
        <v>110</v>
      </c>
      <c r="F86" s="7" t="s">
        <v>111</v>
      </c>
      <c r="G86" s="7" t="s">
        <v>111</v>
      </c>
      <c r="H86" s="231"/>
      <c r="I86" s="223" t="s">
        <v>111</v>
      </c>
      <c r="J86" s="7" t="s">
        <v>111</v>
      </c>
      <c r="K86" s="7" t="s">
        <v>111</v>
      </c>
      <c r="L86" s="7" t="s">
        <v>111</v>
      </c>
      <c r="M86" s="7" t="s">
        <v>111</v>
      </c>
      <c r="N86" s="35" t="s">
        <v>111</v>
      </c>
      <c r="O86" s="223" t="s">
        <v>111</v>
      </c>
      <c r="P86" s="223" t="s">
        <v>111</v>
      </c>
      <c r="Q86" s="7" t="s">
        <v>111</v>
      </c>
      <c r="R86" s="7" t="s">
        <v>111</v>
      </c>
      <c r="S86" s="7" t="s">
        <v>111</v>
      </c>
      <c r="T86" s="7" t="s">
        <v>111</v>
      </c>
      <c r="U86" s="7" t="s">
        <v>111</v>
      </c>
      <c r="V86" s="220"/>
    </row>
    <row r="87" spans="1:22">
      <c r="A87" s="53"/>
      <c r="B87" s="65"/>
      <c r="F87" s="37">
        <f>SUM(F82:F86)</f>
        <v>16015.5</v>
      </c>
      <c r="G87" s="37">
        <f t="shared" ref="G87:U87" si="5">SUM(G82:G86)</f>
        <v>0</v>
      </c>
      <c r="H87" s="236"/>
      <c r="I87" s="226">
        <f>SUM(I82:I86)</f>
        <v>0</v>
      </c>
      <c r="J87" s="37">
        <f t="shared" si="5"/>
        <v>16015.5</v>
      </c>
      <c r="K87" s="37">
        <f t="shared" si="5"/>
        <v>0</v>
      </c>
      <c r="L87" s="37">
        <f t="shared" si="5"/>
        <v>1313.9199999999998</v>
      </c>
      <c r="M87" s="37">
        <f t="shared" si="5"/>
        <v>412.56999999999994</v>
      </c>
      <c r="N87" s="37">
        <f t="shared" si="5"/>
        <v>0</v>
      </c>
      <c r="O87" s="226">
        <f>SUM(O82:O86)</f>
        <v>39.659999999999997</v>
      </c>
      <c r="P87" s="226">
        <f>SUM(P82:P86)</f>
        <v>2494.63</v>
      </c>
      <c r="Q87" s="37">
        <f t="shared" si="5"/>
        <v>0</v>
      </c>
      <c r="R87" s="37">
        <f t="shared" si="5"/>
        <v>0</v>
      </c>
      <c r="S87" s="37">
        <f>SUM(S82:S86)</f>
        <v>-0.28000000000000003</v>
      </c>
      <c r="T87" s="37">
        <f t="shared" si="5"/>
        <v>4260.5</v>
      </c>
      <c r="U87" s="37">
        <f t="shared" si="5"/>
        <v>11755</v>
      </c>
    </row>
    <row r="88" spans="1:22">
      <c r="A88" s="53"/>
      <c r="B88" s="65"/>
    </row>
    <row r="89" spans="1:22">
      <c r="A89" s="53"/>
      <c r="B89" s="65"/>
      <c r="D89" s="15"/>
      <c r="E89" s="7"/>
      <c r="F89" s="7" t="s">
        <v>121</v>
      </c>
      <c r="G89" s="7" t="s">
        <v>121</v>
      </c>
      <c r="H89" s="231"/>
      <c r="I89" s="223" t="s">
        <v>121</v>
      </c>
      <c r="J89" s="7" t="s">
        <v>121</v>
      </c>
      <c r="K89" s="7" t="s">
        <v>121</v>
      </c>
      <c r="L89" s="7" t="s">
        <v>121</v>
      </c>
      <c r="M89" s="7" t="s">
        <v>121</v>
      </c>
      <c r="N89" s="35" t="s">
        <v>121</v>
      </c>
      <c r="O89" s="223"/>
      <c r="P89" s="7" t="s">
        <v>121</v>
      </c>
      <c r="Q89" s="7" t="s">
        <v>121</v>
      </c>
      <c r="R89" s="7" t="s">
        <v>121</v>
      </c>
      <c r="S89" s="7" t="s">
        <v>121</v>
      </c>
      <c r="T89" s="7" t="s">
        <v>121</v>
      </c>
      <c r="U89" s="7" t="s">
        <v>121</v>
      </c>
    </row>
    <row r="90" spans="1:22">
      <c r="A90" s="53"/>
      <c r="B90" s="65"/>
      <c r="D90" s="16" t="s">
        <v>122</v>
      </c>
      <c r="E90" s="1" t="s">
        <v>123</v>
      </c>
      <c r="F90" s="40">
        <f t="shared" ref="F90:N90" si="6">+F76+F87</f>
        <v>276784.15000000002</v>
      </c>
      <c r="G90" s="40">
        <f t="shared" si="6"/>
        <v>3918.46</v>
      </c>
      <c r="H90" s="236"/>
      <c r="I90" s="226">
        <f>+I76+I87</f>
        <v>612810.41999999993</v>
      </c>
      <c r="J90" s="40">
        <f t="shared" si="6"/>
        <v>896663.00999999989</v>
      </c>
      <c r="K90" s="40">
        <f t="shared" si="6"/>
        <v>-146.57</v>
      </c>
      <c r="L90" s="40">
        <f t="shared" si="6"/>
        <v>210039.91</v>
      </c>
      <c r="M90" s="40">
        <f t="shared" si="6"/>
        <v>7334.91</v>
      </c>
      <c r="N90" s="40">
        <f t="shared" si="6"/>
        <v>2572.4100000000035</v>
      </c>
      <c r="O90" s="226"/>
      <c r="P90" s="37">
        <f t="shared" ref="P90:U90" si="7">+P76+P87</f>
        <v>14977.890000000003</v>
      </c>
      <c r="Q90" s="40">
        <f t="shared" si="7"/>
        <v>4650</v>
      </c>
      <c r="R90" s="40">
        <f t="shared" si="7"/>
        <v>2000</v>
      </c>
      <c r="S90" s="40">
        <f t="shared" si="7"/>
        <v>-0.92</v>
      </c>
      <c r="T90" s="40">
        <f t="shared" si="7"/>
        <v>242444.21000000008</v>
      </c>
      <c r="U90" s="40">
        <f t="shared" si="7"/>
        <v>654218.80000000005</v>
      </c>
    </row>
    <row r="91" spans="1:22">
      <c r="A91" s="53"/>
      <c r="B91" s="65"/>
    </row>
    <row r="92" spans="1:22">
      <c r="A92" s="53"/>
      <c r="B92" s="65"/>
      <c r="F92" s="1" t="s">
        <v>123</v>
      </c>
      <c r="G92" s="1" t="s">
        <v>123</v>
      </c>
      <c r="J92" s="1" t="s">
        <v>123</v>
      </c>
      <c r="K92" s="1" t="s">
        <v>123</v>
      </c>
      <c r="L92" s="1" t="s">
        <v>123</v>
      </c>
      <c r="M92" s="1" t="s">
        <v>123</v>
      </c>
      <c r="P92" s="1" t="s">
        <v>123</v>
      </c>
      <c r="Q92" s="1" t="s">
        <v>123</v>
      </c>
      <c r="R92" s="1" t="s">
        <v>123</v>
      </c>
      <c r="S92" s="1" t="s">
        <v>123</v>
      </c>
      <c r="T92" s="1" t="s">
        <v>123</v>
      </c>
    </row>
    <row r="93" spans="1:22" hidden="1">
      <c r="A93" s="53"/>
      <c r="B93" s="65"/>
      <c r="D93" s="2" t="s">
        <v>123</v>
      </c>
      <c r="E93" s="1" t="s">
        <v>123</v>
      </c>
      <c r="F93" s="17"/>
      <c r="G93" s="17"/>
      <c r="H93" s="235"/>
      <c r="I93" s="225"/>
      <c r="J93" s="17"/>
      <c r="K93" s="17"/>
      <c r="L93" s="17"/>
      <c r="M93" s="17"/>
      <c r="N93" s="17"/>
      <c r="O93" s="225"/>
      <c r="P93" s="17"/>
      <c r="Q93" s="17"/>
      <c r="R93" s="17"/>
      <c r="S93" s="17"/>
      <c r="T93" s="17"/>
      <c r="U93" s="37"/>
    </row>
    <row r="94" spans="1:22">
      <c r="A94" s="53"/>
      <c r="B94" s="65"/>
    </row>
    <row r="95" spans="1:22">
      <c r="A95" s="19"/>
      <c r="B95" s="19"/>
    </row>
    <row r="96" spans="1:22">
      <c r="A96" s="19"/>
      <c r="B96" s="19"/>
    </row>
    <row r="97" spans="1:2">
      <c r="A97" s="19"/>
      <c r="B97" s="19"/>
    </row>
  </sheetData>
  <mergeCells count="1">
    <mergeCell ref="D1:F1"/>
  </mergeCells>
  <pageMargins left="0.27559055118110237" right="0.27559055118110237" top="0.39370078740157483" bottom="0.3937007874015748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9" sqref="C19"/>
    </sheetView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A2" sqref="A2"/>
    </sheetView>
  </sheetViews>
  <sheetFormatPr baseColWidth="10" defaultRowHeight="15"/>
  <cols>
    <col min="2" max="2" width="13.140625" bestFit="1" customWidth="1"/>
  </cols>
  <sheetData>
    <row r="1" spans="1:8">
      <c r="A1" s="257" t="s">
        <v>373</v>
      </c>
      <c r="B1" s="258"/>
      <c r="C1" s="258"/>
      <c r="D1" s="258"/>
      <c r="E1" s="258"/>
      <c r="F1" s="258"/>
      <c r="G1" s="258"/>
      <c r="H1" s="228"/>
    </row>
    <row r="2" spans="1:8">
      <c r="A2" s="257" t="s">
        <v>374</v>
      </c>
      <c r="B2" s="258"/>
      <c r="C2" s="258"/>
      <c r="D2" s="258"/>
      <c r="E2" s="258"/>
      <c r="F2" s="258"/>
      <c r="G2" s="258"/>
      <c r="H2" s="228"/>
    </row>
    <row r="3" spans="1:8">
      <c r="A3" s="258"/>
      <c r="B3" s="258"/>
      <c r="C3" s="258"/>
      <c r="D3" s="258"/>
      <c r="E3" s="258"/>
      <c r="F3" s="258"/>
      <c r="G3" s="258"/>
      <c r="H3" s="228"/>
    </row>
    <row r="4" spans="1:8">
      <c r="A4" s="258" t="s">
        <v>375</v>
      </c>
      <c r="B4" s="259" t="s">
        <v>346</v>
      </c>
      <c r="C4" s="258"/>
      <c r="D4" s="258"/>
      <c r="E4" s="258"/>
      <c r="F4" s="258"/>
      <c r="G4" s="258"/>
      <c r="H4" s="228"/>
    </row>
    <row r="5" spans="1:8">
      <c r="A5" s="258" t="s">
        <v>379</v>
      </c>
      <c r="B5" s="258"/>
      <c r="C5" s="258"/>
      <c r="D5" s="258"/>
      <c r="E5" s="258"/>
      <c r="F5" s="258"/>
      <c r="G5" s="258"/>
      <c r="H5" s="228"/>
    </row>
    <row r="6" spans="1:8">
      <c r="A6" s="258"/>
      <c r="B6" s="258"/>
      <c r="C6" s="258"/>
      <c r="D6" s="258"/>
      <c r="E6" s="258"/>
      <c r="F6" s="258"/>
      <c r="G6" s="258"/>
      <c r="H6" s="228"/>
    </row>
    <row r="7" spans="1:8">
      <c r="A7" s="260" t="s">
        <v>376</v>
      </c>
      <c r="B7" s="260" t="s">
        <v>377</v>
      </c>
      <c r="C7" s="258"/>
      <c r="D7" s="258"/>
      <c r="E7" s="258"/>
      <c r="F7" s="258"/>
      <c r="G7" s="258"/>
      <c r="H7" s="228"/>
    </row>
    <row r="8" spans="1:8">
      <c r="A8" s="261">
        <v>700070</v>
      </c>
      <c r="B8" s="262">
        <v>150000.15</v>
      </c>
      <c r="C8" s="258"/>
      <c r="D8" s="258"/>
      <c r="E8" s="258"/>
      <c r="F8" s="258"/>
      <c r="G8" s="258"/>
      <c r="H8" s="228"/>
    </row>
    <row r="9" spans="1:8">
      <c r="A9" s="261">
        <v>701070</v>
      </c>
      <c r="B9" s="262">
        <v>3513.67</v>
      </c>
      <c r="C9" s="258"/>
      <c r="D9" s="258"/>
      <c r="E9" s="258"/>
      <c r="F9" s="258"/>
      <c r="G9" s="258"/>
      <c r="H9" s="228"/>
    </row>
    <row r="10" spans="1:8">
      <c r="A10" s="261">
        <v>702070</v>
      </c>
      <c r="B10" s="262">
        <v>49743.32</v>
      </c>
      <c r="C10" s="258"/>
      <c r="D10" s="258"/>
      <c r="E10" s="258"/>
      <c r="F10" s="258"/>
      <c r="G10" s="258"/>
      <c r="H10" s="228"/>
    </row>
    <row r="11" spans="1:8">
      <c r="A11" s="261">
        <v>703070</v>
      </c>
      <c r="B11" s="262">
        <f>495094.65+13267.62</f>
        <v>508362.27</v>
      </c>
      <c r="C11" s="258"/>
      <c r="D11" s="258"/>
      <c r="E11" s="258"/>
      <c r="F11" s="258"/>
      <c r="G11" s="258"/>
      <c r="H11" s="228"/>
    </row>
    <row r="12" spans="1:8">
      <c r="A12" s="261">
        <v>704070</v>
      </c>
      <c r="B12" s="262">
        <v>38569.360000000001</v>
      </c>
      <c r="C12" s="258"/>
      <c r="D12" s="258"/>
      <c r="E12" s="258"/>
      <c r="F12" s="258"/>
      <c r="G12" s="258"/>
      <c r="H12" s="228"/>
    </row>
    <row r="13" spans="1:8">
      <c r="A13" s="261">
        <v>705070</v>
      </c>
      <c r="B13" s="262">
        <v>201514.4</v>
      </c>
      <c r="C13" s="258"/>
      <c r="D13" s="258"/>
      <c r="E13" s="258"/>
      <c r="F13" s="258"/>
      <c r="G13" s="258"/>
      <c r="H13" s="228"/>
    </row>
    <row r="14" spans="1:8">
      <c r="A14" s="261">
        <v>706070</v>
      </c>
      <c r="B14" s="263">
        <v>0</v>
      </c>
      <c r="C14" s="258"/>
      <c r="D14" s="258"/>
      <c r="E14" s="258"/>
      <c r="F14" s="258"/>
      <c r="G14" s="258"/>
      <c r="H14" s="228"/>
    </row>
    <row r="15" spans="1:8" ht="15.75" thickBot="1">
      <c r="A15" s="258" t="s">
        <v>378</v>
      </c>
      <c r="B15" s="264">
        <v>27570.400000000001</v>
      </c>
      <c r="C15" s="258"/>
      <c r="D15" s="258"/>
      <c r="E15" s="258"/>
      <c r="F15" s="258"/>
      <c r="G15" s="258"/>
      <c r="H15" s="228"/>
    </row>
    <row r="16" spans="1:8">
      <c r="A16" s="258"/>
      <c r="B16" s="265">
        <f>SUM(B8:B15)</f>
        <v>979273.57000000007</v>
      </c>
      <c r="C16" s="258"/>
      <c r="D16" s="258"/>
      <c r="E16" s="258"/>
      <c r="F16" s="258"/>
      <c r="G16" s="258"/>
      <c r="H16" s="228"/>
    </row>
    <row r="17" spans="1:8" ht="15.75" thickBot="1">
      <c r="A17" s="258"/>
      <c r="B17" s="264">
        <f>B16*0.16</f>
        <v>156683.77120000002</v>
      </c>
      <c r="C17" s="258"/>
      <c r="D17" s="258"/>
      <c r="E17" s="258"/>
      <c r="F17" s="258"/>
      <c r="G17" s="258"/>
      <c r="H17" s="228"/>
    </row>
    <row r="18" spans="1:8" ht="15.75" thickBot="1">
      <c r="A18" s="258"/>
      <c r="B18" s="266">
        <f>+B16+B17</f>
        <v>1135957.3412000001</v>
      </c>
      <c r="C18" s="258"/>
      <c r="D18" s="258"/>
      <c r="E18" s="258"/>
      <c r="F18" s="258"/>
      <c r="G18" s="258"/>
      <c r="H18" s="228"/>
    </row>
    <row r="19" spans="1:8" ht="15.75" thickTop="1">
      <c r="A19" s="258"/>
      <c r="B19" s="265">
        <v>1135957.3600000001</v>
      </c>
      <c r="C19" s="258"/>
      <c r="D19" s="258"/>
      <c r="E19" s="258"/>
      <c r="F19" s="258"/>
      <c r="G19" s="258"/>
      <c r="H19" s="228"/>
    </row>
    <row r="20" spans="1:8">
      <c r="A20" s="258"/>
      <c r="B20" s="262">
        <f>B18-B19</f>
        <v>-1.879999996162951E-2</v>
      </c>
      <c r="C20" s="258"/>
      <c r="D20" s="258"/>
      <c r="E20" s="258"/>
      <c r="F20" s="258"/>
      <c r="G20" s="258"/>
      <c r="H20" s="228"/>
    </row>
    <row r="21" spans="1:8">
      <c r="A21" s="258"/>
      <c r="B21" s="262"/>
      <c r="C21" s="258"/>
      <c r="D21" s="258"/>
      <c r="E21" s="258"/>
      <c r="F21" s="258"/>
      <c r="G21" s="258"/>
      <c r="H21" s="228"/>
    </row>
    <row r="22" spans="1:8">
      <c r="A22" s="258"/>
      <c r="B22" s="258"/>
      <c r="C22" s="258"/>
      <c r="D22" s="258"/>
      <c r="E22" s="258"/>
      <c r="F22" s="258"/>
      <c r="G22" s="258"/>
      <c r="H22" s="228"/>
    </row>
    <row r="23" spans="1:8">
      <c r="A23" s="228"/>
      <c r="B23" s="228"/>
      <c r="C23" s="228"/>
      <c r="D23" s="228"/>
      <c r="E23" s="228"/>
      <c r="F23" s="228"/>
      <c r="G23" s="228"/>
      <c r="H23" s="2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FACTURA</vt:lpstr>
      <vt:lpstr>FISCAL</vt:lpstr>
      <vt:lpstr>BANCO</vt:lpstr>
      <vt:lpstr>POLIZA</vt:lpstr>
      <vt:lpstr>FISCAL!Área_de_impresión</vt:lpstr>
      <vt:lpstr>FISCAL!Títulos_a_imprimir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 Suarez</dc:creator>
  <cp:lastModifiedBy>usuario</cp:lastModifiedBy>
  <cp:lastPrinted>2017-01-16T15:55:24Z</cp:lastPrinted>
  <dcterms:created xsi:type="dcterms:W3CDTF">2016-10-27T16:41:57Z</dcterms:created>
  <dcterms:modified xsi:type="dcterms:W3CDTF">2017-01-16T15:57:58Z</dcterms:modified>
</cp:coreProperties>
</file>