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320" windowHeight="7485" activeTab="6"/>
  </bookViews>
  <sheets>
    <sheet name="FACTURA" sheetId="2" r:id="rId1"/>
    <sheet name="FISCAL" sheetId="1" r:id="rId2"/>
    <sheet name="SINDICAL" sheetId="3" r:id="rId3"/>
    <sheet name="LAYOUT FISCAL" sheetId="4" r:id="rId4"/>
    <sheet name="LAYOUT SINDICAL" sheetId="5" r:id="rId5"/>
    <sheet name="ASIMILADO" sheetId="6" r:id="rId6"/>
    <sheet name="POLIZA" sheetId="7" r:id="rId7"/>
  </sheets>
  <definedNames>
    <definedName name="_xlnm._FilterDatabase" localSheetId="0" hidden="1">FACTURA!$A$10:$AE$64</definedName>
    <definedName name="_xlnm.Print_Area" localSheetId="3">'LAYOUT FISCAL'!$A$1:$E$79</definedName>
    <definedName name="_xlnm.Print_Area" localSheetId="4">'LAYOUT SINDICAL'!$A$1:$H$63</definedName>
    <definedName name="_xlnm.Print_Area" localSheetId="2">SINDICAL!$A$1:$I$82</definedName>
  </definedNames>
  <calcPr calcId="124519"/>
</workbook>
</file>

<file path=xl/calcChain.xml><?xml version="1.0" encoding="utf-8"?>
<calcChain xmlns="http://schemas.openxmlformats.org/spreadsheetml/2006/main">
  <c r="B40" i="7"/>
  <c r="B41" s="1"/>
  <c r="B16"/>
  <c r="B17" s="1"/>
  <c r="D82" i="3"/>
  <c r="F77"/>
  <c r="I77"/>
  <c r="H77"/>
  <c r="E52" i="5"/>
  <c r="E48"/>
  <c r="E43"/>
  <c r="I51"/>
  <c r="I50"/>
  <c r="I47"/>
  <c r="I46"/>
  <c r="I45"/>
  <c r="I39"/>
  <c r="I40"/>
  <c r="I41"/>
  <c r="I42"/>
  <c r="I37"/>
  <c r="I38"/>
  <c r="I35"/>
  <c r="I36"/>
  <c r="I31"/>
  <c r="I32"/>
  <c r="I33"/>
  <c r="I34"/>
  <c r="I29"/>
  <c r="I30"/>
  <c r="I28"/>
  <c r="I25"/>
  <c r="I26"/>
  <c r="I27"/>
  <c r="I22"/>
  <c r="I23"/>
  <c r="I24"/>
  <c r="I21"/>
  <c r="I15"/>
  <c r="I16"/>
  <c r="I17"/>
  <c r="I18"/>
  <c r="I19"/>
  <c r="I20"/>
  <c r="I12"/>
  <c r="I13"/>
  <c r="I14"/>
  <c r="I10"/>
  <c r="I11"/>
  <c r="I9"/>
  <c r="B42" i="7" l="1"/>
  <c r="B44" s="1"/>
  <c r="B18"/>
  <c r="B20" s="1"/>
  <c r="E59" i="5"/>
  <c r="E56"/>
  <c r="D61" i="4"/>
  <c r="D68"/>
  <c r="P64" i="2"/>
  <c r="E10" i="6"/>
  <c r="E12" s="1"/>
  <c r="E61" i="5"/>
  <c r="E60"/>
  <c r="E63" l="1"/>
  <c r="E62"/>
  <c r="Y64" i="2"/>
  <c r="D66" i="3"/>
  <c r="G66"/>
  <c r="D79"/>
  <c r="E79"/>
  <c r="F79"/>
  <c r="G79"/>
  <c r="H79"/>
  <c r="I79"/>
  <c r="C79"/>
  <c r="D79" i="4" l="1"/>
  <c r="D83" s="1"/>
  <c r="D78"/>
  <c r="D77"/>
  <c r="D76"/>
  <c r="D73"/>
  <c r="D75" i="1" l="1"/>
  <c r="E75"/>
  <c r="E78" s="1"/>
  <c r="F75"/>
  <c r="G75"/>
  <c r="G78" s="1"/>
  <c r="H75"/>
  <c r="I75"/>
  <c r="I78" s="1"/>
  <c r="C75"/>
  <c r="D67"/>
  <c r="D78" s="1"/>
  <c r="E67"/>
  <c r="F67"/>
  <c r="F78" s="1"/>
  <c r="G67"/>
  <c r="H67"/>
  <c r="H78" s="1"/>
  <c r="I67"/>
  <c r="C67"/>
  <c r="C78" s="1"/>
  <c r="D74" i="3"/>
  <c r="E74"/>
  <c r="F74"/>
  <c r="G74"/>
  <c r="G82" s="1"/>
  <c r="H74"/>
  <c r="I74"/>
  <c r="C74"/>
  <c r="X74" i="2"/>
  <c r="X67"/>
  <c r="R72"/>
  <c r="T72" s="1"/>
  <c r="R71"/>
  <c r="T71" s="1"/>
  <c r="R70"/>
  <c r="T70" s="1"/>
  <c r="R69"/>
  <c r="R12"/>
  <c r="S12" s="1"/>
  <c r="T12"/>
  <c r="R13"/>
  <c r="T13"/>
  <c r="R14"/>
  <c r="T14" s="1"/>
  <c r="R15"/>
  <c r="T15" s="1"/>
  <c r="R16"/>
  <c r="T16" s="1"/>
  <c r="R17"/>
  <c r="T17" s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R26"/>
  <c r="T26" s="1"/>
  <c r="R27"/>
  <c r="T27" s="1"/>
  <c r="R28"/>
  <c r="T28" s="1"/>
  <c r="R29"/>
  <c r="T29" s="1"/>
  <c r="R30"/>
  <c r="T30" s="1"/>
  <c r="R31"/>
  <c r="T31" s="1"/>
  <c r="R32"/>
  <c r="T32" s="1"/>
  <c r="R33"/>
  <c r="T33" s="1"/>
  <c r="R34"/>
  <c r="T34" s="1"/>
  <c r="R35"/>
  <c r="T35" s="1"/>
  <c r="R36"/>
  <c r="T36" s="1"/>
  <c r="R37"/>
  <c r="T37" s="1"/>
  <c r="R38"/>
  <c r="T38" s="1"/>
  <c r="R39"/>
  <c r="T39" s="1"/>
  <c r="R40"/>
  <c r="R41"/>
  <c r="T41" s="1"/>
  <c r="S41"/>
  <c r="R42"/>
  <c r="T42" s="1"/>
  <c r="R43"/>
  <c r="T43" s="1"/>
  <c r="S43"/>
  <c r="R44"/>
  <c r="T44" s="1"/>
  <c r="R45"/>
  <c r="T45" s="1"/>
  <c r="S45"/>
  <c r="U45" s="1"/>
  <c r="V45" s="1"/>
  <c r="W45" s="1"/>
  <c r="R46"/>
  <c r="T46" s="1"/>
  <c r="R47"/>
  <c r="T47" s="1"/>
  <c r="S47"/>
  <c r="R48"/>
  <c r="T48" s="1"/>
  <c r="R49"/>
  <c r="T49" s="1"/>
  <c r="S49"/>
  <c r="R50"/>
  <c r="T50" s="1"/>
  <c r="R51"/>
  <c r="T51" s="1"/>
  <c r="S51"/>
  <c r="R52"/>
  <c r="R53"/>
  <c r="R54"/>
  <c r="R55"/>
  <c r="R56"/>
  <c r="T56" s="1"/>
  <c r="S56"/>
  <c r="R57"/>
  <c r="T57" s="1"/>
  <c r="R58"/>
  <c r="T58" s="1"/>
  <c r="S58"/>
  <c r="R59"/>
  <c r="T59" s="1"/>
  <c r="R60"/>
  <c r="T60" s="1"/>
  <c r="S60"/>
  <c r="R61"/>
  <c r="T61" s="1"/>
  <c r="R62"/>
  <c r="T62" s="1"/>
  <c r="S62"/>
  <c r="R63"/>
  <c r="T63" s="1"/>
  <c r="R64"/>
  <c r="O70"/>
  <c r="O71"/>
  <c r="O72"/>
  <c r="O69"/>
  <c r="P70"/>
  <c r="Y70" s="1"/>
  <c r="Z70" s="1"/>
  <c r="AA70" s="1"/>
  <c r="P71"/>
  <c r="Y71" s="1"/>
  <c r="P72"/>
  <c r="Y72" s="1"/>
  <c r="P69"/>
  <c r="Q69" s="1"/>
  <c r="Q72"/>
  <c r="Q71"/>
  <c r="Q70"/>
  <c r="R11"/>
  <c r="T11" s="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11"/>
  <c r="O73" s="1"/>
  <c r="U56" l="1"/>
  <c r="U51"/>
  <c r="U49"/>
  <c r="V49" s="1"/>
  <c r="U41"/>
  <c r="V41" s="1"/>
  <c r="W41" s="1"/>
  <c r="U60"/>
  <c r="V60" s="1"/>
  <c r="W60" s="1"/>
  <c r="S64"/>
  <c r="T64"/>
  <c r="S55"/>
  <c r="T55"/>
  <c r="S40"/>
  <c r="T40"/>
  <c r="T74"/>
  <c r="T69"/>
  <c r="S52"/>
  <c r="T52"/>
  <c r="U62"/>
  <c r="V62" s="1"/>
  <c r="S61"/>
  <c r="U58"/>
  <c r="V58" s="1"/>
  <c r="S57"/>
  <c r="U57" s="1"/>
  <c r="V57" s="1"/>
  <c r="S50"/>
  <c r="U50" s="1"/>
  <c r="V50" s="1"/>
  <c r="U47"/>
  <c r="V47" s="1"/>
  <c r="W47" s="1"/>
  <c r="S46"/>
  <c r="U46" s="1"/>
  <c r="V46" s="1"/>
  <c r="W46" s="1"/>
  <c r="U43"/>
  <c r="V43" s="1"/>
  <c r="W43" s="1"/>
  <c r="S42"/>
  <c r="U42" s="1"/>
  <c r="V42" s="1"/>
  <c r="W42" s="1"/>
  <c r="U61"/>
  <c r="V61" s="1"/>
  <c r="S53"/>
  <c r="T53"/>
  <c r="S54"/>
  <c r="T54"/>
  <c r="S63"/>
  <c r="U63" s="1"/>
  <c r="V63" s="1"/>
  <c r="W63" s="1"/>
  <c r="S59"/>
  <c r="U59" s="1"/>
  <c r="V59" s="1"/>
  <c r="S48"/>
  <c r="U48" s="1"/>
  <c r="V48" s="1"/>
  <c r="W48" s="1"/>
  <c r="S44"/>
  <c r="U44" s="1"/>
  <c r="V44" s="1"/>
  <c r="W44" s="1"/>
  <c r="U52"/>
  <c r="V52" s="1"/>
  <c r="W52" s="1"/>
  <c r="S70"/>
  <c r="U70" s="1"/>
  <c r="S72"/>
  <c r="U72" s="1"/>
  <c r="R74"/>
  <c r="S69"/>
  <c r="S74" s="1"/>
  <c r="S71"/>
  <c r="U71" s="1"/>
  <c r="Y69"/>
  <c r="Z69" s="1"/>
  <c r="R67"/>
  <c r="X77"/>
  <c r="Z71"/>
  <c r="AA71" s="1"/>
  <c r="Y74"/>
  <c r="Z72"/>
  <c r="AA72" s="1"/>
  <c r="V51"/>
  <c r="W51" s="1"/>
  <c r="W61"/>
  <c r="W59"/>
  <c r="V56"/>
  <c r="W56" s="1"/>
  <c r="S39"/>
  <c r="U39" s="1"/>
  <c r="S37"/>
  <c r="U37" s="1"/>
  <c r="S35"/>
  <c r="U35" s="1"/>
  <c r="S33"/>
  <c r="U33" s="1"/>
  <c r="S31"/>
  <c r="U31" s="1"/>
  <c r="S29"/>
  <c r="U29" s="1"/>
  <c r="S27"/>
  <c r="U27" s="1"/>
  <c r="S25"/>
  <c r="U25" s="1"/>
  <c r="S23"/>
  <c r="U23" s="1"/>
  <c r="S21"/>
  <c r="U21" s="1"/>
  <c r="S19"/>
  <c r="U19" s="1"/>
  <c r="S17"/>
  <c r="U17" s="1"/>
  <c r="S15"/>
  <c r="U15" s="1"/>
  <c r="S13"/>
  <c r="U13" s="1"/>
  <c r="S38"/>
  <c r="U38" s="1"/>
  <c r="S36"/>
  <c r="U36" s="1"/>
  <c r="S34"/>
  <c r="U34" s="1"/>
  <c r="S32"/>
  <c r="U32" s="1"/>
  <c r="S30"/>
  <c r="U30" s="1"/>
  <c r="S28"/>
  <c r="U28" s="1"/>
  <c r="S26"/>
  <c r="U26" s="1"/>
  <c r="S24"/>
  <c r="U24" s="1"/>
  <c r="S22"/>
  <c r="U22" s="1"/>
  <c r="S20"/>
  <c r="U20" s="1"/>
  <c r="S18"/>
  <c r="U18" s="1"/>
  <c r="S16"/>
  <c r="U16" s="1"/>
  <c r="S14"/>
  <c r="U14" s="1"/>
  <c r="U12"/>
  <c r="S11"/>
  <c r="W50" l="1"/>
  <c r="U54"/>
  <c r="W62"/>
  <c r="U53"/>
  <c r="V53" s="1"/>
  <c r="W53" s="1"/>
  <c r="U40"/>
  <c r="U64"/>
  <c r="V64" s="1"/>
  <c r="U55"/>
  <c r="V55" s="1"/>
  <c r="W55" s="1"/>
  <c r="W49"/>
  <c r="W57"/>
  <c r="W58"/>
  <c r="R77"/>
  <c r="V70"/>
  <c r="W70" s="1"/>
  <c r="V71"/>
  <c r="W71" s="1"/>
  <c r="V72"/>
  <c r="W72" s="1"/>
  <c r="U69"/>
  <c r="S67"/>
  <c r="S77" s="1"/>
  <c r="T67"/>
  <c r="T77" s="1"/>
  <c r="Z74"/>
  <c r="AA69"/>
  <c r="AA74" s="1"/>
  <c r="V14"/>
  <c r="W14" s="1"/>
  <c r="V18"/>
  <c r="W18" s="1"/>
  <c r="V22"/>
  <c r="W22" s="1"/>
  <c r="V26"/>
  <c r="W26" s="1"/>
  <c r="V30"/>
  <c r="W30" s="1"/>
  <c r="V34"/>
  <c r="W34" s="1"/>
  <c r="V38"/>
  <c r="W38" s="1"/>
  <c r="V15"/>
  <c r="W15" s="1"/>
  <c r="V19"/>
  <c r="W19" s="1"/>
  <c r="V23"/>
  <c r="W23" s="1"/>
  <c r="V27"/>
  <c r="W27" s="1"/>
  <c r="V31"/>
  <c r="W31" s="1"/>
  <c r="V35"/>
  <c r="W35" s="1"/>
  <c r="V39"/>
  <c r="W39" s="1"/>
  <c r="V16"/>
  <c r="W16" s="1"/>
  <c r="V20"/>
  <c r="W20" s="1"/>
  <c r="W24"/>
  <c r="V24"/>
  <c r="V28"/>
  <c r="W28" s="1"/>
  <c r="V32"/>
  <c r="W32" s="1"/>
  <c r="V36"/>
  <c r="W36" s="1"/>
  <c r="V13"/>
  <c r="W13" s="1"/>
  <c r="V17"/>
  <c r="W17" s="1"/>
  <c r="V21"/>
  <c r="W21" s="1"/>
  <c r="V25"/>
  <c r="W25" s="1"/>
  <c r="V29"/>
  <c r="W29" s="1"/>
  <c r="V33"/>
  <c r="W33" s="1"/>
  <c r="V37"/>
  <c r="W37" s="1"/>
  <c r="V12"/>
  <c r="W12" s="1"/>
  <c r="V40"/>
  <c r="V54" l="1"/>
  <c r="W54" s="1"/>
  <c r="W64"/>
  <c r="W40"/>
  <c r="V69"/>
  <c r="V74" s="1"/>
  <c r="U74"/>
  <c r="W69"/>
  <c r="W74" s="1"/>
  <c r="E14" i="3" l="1"/>
  <c r="E15"/>
  <c r="E16"/>
  <c r="E23"/>
  <c r="E24"/>
  <c r="E34"/>
  <c r="E43"/>
  <c r="E44"/>
  <c r="E47"/>
  <c r="E48"/>
  <c r="E49"/>
  <c r="E53"/>
  <c r="E59"/>
  <c r="E62"/>
  <c r="F62" s="1"/>
  <c r="I64" i="2"/>
  <c r="K64" s="1"/>
  <c r="N64" s="1"/>
  <c r="Q64" s="1"/>
  <c r="I63"/>
  <c r="K63" s="1"/>
  <c r="N63" s="1"/>
  <c r="I62"/>
  <c r="K62" s="1"/>
  <c r="N62" s="1"/>
  <c r="I61"/>
  <c r="K61" s="1"/>
  <c r="N61" s="1"/>
  <c r="I60"/>
  <c r="K60" s="1"/>
  <c r="N60" s="1"/>
  <c r="M59"/>
  <c r="I59"/>
  <c r="K59" s="1"/>
  <c r="I58"/>
  <c r="K58" s="1"/>
  <c r="N58" s="1"/>
  <c r="M57"/>
  <c r="I57"/>
  <c r="K57" s="1"/>
  <c r="I56"/>
  <c r="K56" s="1"/>
  <c r="N56" s="1"/>
  <c r="M55"/>
  <c r="I55"/>
  <c r="K55" s="1"/>
  <c r="M54"/>
  <c r="I54"/>
  <c r="K54" s="1"/>
  <c r="M53"/>
  <c r="I53"/>
  <c r="K53" s="1"/>
  <c r="I52"/>
  <c r="K52" s="1"/>
  <c r="N52" s="1"/>
  <c r="I51"/>
  <c r="K51" s="1"/>
  <c r="N51" s="1"/>
  <c r="I50"/>
  <c r="K50" s="1"/>
  <c r="N50" s="1"/>
  <c r="M49"/>
  <c r="I49"/>
  <c r="K49" s="1"/>
  <c r="M48"/>
  <c r="I48"/>
  <c r="K48" s="1"/>
  <c r="M47"/>
  <c r="I47"/>
  <c r="K47" s="1"/>
  <c r="I46"/>
  <c r="K46" s="1"/>
  <c r="N46" s="1"/>
  <c r="I45"/>
  <c r="K45" s="1"/>
  <c r="N45" s="1"/>
  <c r="M44"/>
  <c r="I44"/>
  <c r="K44" s="1"/>
  <c r="M43"/>
  <c r="I43"/>
  <c r="K43" s="1"/>
  <c r="I42"/>
  <c r="K42" s="1"/>
  <c r="N42" s="1"/>
  <c r="M41"/>
  <c r="I41"/>
  <c r="K41" s="1"/>
  <c r="I40"/>
  <c r="K40" s="1"/>
  <c r="N40" s="1"/>
  <c r="I39"/>
  <c r="K39" s="1"/>
  <c r="N39" s="1"/>
  <c r="I38"/>
  <c r="K38" s="1"/>
  <c r="N38" s="1"/>
  <c r="I37"/>
  <c r="K37" s="1"/>
  <c r="N37" s="1"/>
  <c r="M36"/>
  <c r="I36"/>
  <c r="K36" s="1"/>
  <c r="I35"/>
  <c r="K35" s="1"/>
  <c r="N35" s="1"/>
  <c r="M34"/>
  <c r="M33"/>
  <c r="I33"/>
  <c r="K33" s="1"/>
  <c r="M32"/>
  <c r="I32"/>
  <c r="K32" s="1"/>
  <c r="I30"/>
  <c r="K30" s="1"/>
  <c r="N30" s="1"/>
  <c r="I31"/>
  <c r="K31" s="1"/>
  <c r="N31" s="1"/>
  <c r="I29"/>
  <c r="K29" s="1"/>
  <c r="N29" s="1"/>
  <c r="I28"/>
  <c r="K28" s="1"/>
  <c r="N28" s="1"/>
  <c r="I27"/>
  <c r="K27" s="1"/>
  <c r="N27" s="1"/>
  <c r="I26"/>
  <c r="K26" s="1"/>
  <c r="N26" s="1"/>
  <c r="M25"/>
  <c r="I25"/>
  <c r="K25" s="1"/>
  <c r="M24"/>
  <c r="I24"/>
  <c r="K24" s="1"/>
  <c r="M23"/>
  <c r="I23"/>
  <c r="K23" s="1"/>
  <c r="I22"/>
  <c r="K22" s="1"/>
  <c r="N22" s="1"/>
  <c r="I21"/>
  <c r="K21" s="1"/>
  <c r="N21" s="1"/>
  <c r="I20"/>
  <c r="K20" s="1"/>
  <c r="N20" s="1"/>
  <c r="I19"/>
  <c r="K19" s="1"/>
  <c r="N19" s="1"/>
  <c r="I18"/>
  <c r="K18" s="1"/>
  <c r="N18" s="1"/>
  <c r="I17"/>
  <c r="K17" s="1"/>
  <c r="N17" s="1"/>
  <c r="M16"/>
  <c r="I16"/>
  <c r="K16" s="1"/>
  <c r="M15"/>
  <c r="I15"/>
  <c r="K15" s="1"/>
  <c r="M14"/>
  <c r="I14"/>
  <c r="K14" s="1"/>
  <c r="I13"/>
  <c r="K13" s="1"/>
  <c r="N13" s="1"/>
  <c r="I12"/>
  <c r="K12" s="1"/>
  <c r="N12" s="1"/>
  <c r="M11"/>
  <c r="I11"/>
  <c r="K11" s="1"/>
  <c r="P43" l="1"/>
  <c r="F43" i="3"/>
  <c r="P53" i="2"/>
  <c r="F53" i="3"/>
  <c r="P44" i="2"/>
  <c r="F44" i="3"/>
  <c r="P23" i="2"/>
  <c r="Y23" s="1"/>
  <c r="Z23" s="1"/>
  <c r="AA23" s="1"/>
  <c r="F23" i="3"/>
  <c r="P59" i="2"/>
  <c r="F59" i="3"/>
  <c r="P47" i="2"/>
  <c r="Y47" s="1"/>
  <c r="Z47" s="1"/>
  <c r="AA47" s="1"/>
  <c r="F47" i="3"/>
  <c r="P24" i="2"/>
  <c r="F24" i="3"/>
  <c r="P14" i="2"/>
  <c r="Y14" s="1"/>
  <c r="Z14" s="1"/>
  <c r="AA14" s="1"/>
  <c r="F14" i="3"/>
  <c r="H14" s="1"/>
  <c r="I14" s="1"/>
  <c r="P49" i="2"/>
  <c r="F49" i="3"/>
  <c r="P16" i="2"/>
  <c r="Y16" s="1"/>
  <c r="Z16" s="1"/>
  <c r="AA16" s="1"/>
  <c r="F16" i="3"/>
  <c r="P48" i="2"/>
  <c r="F48" i="3"/>
  <c r="P34" i="2"/>
  <c r="Y34" s="1"/>
  <c r="Z34" s="1"/>
  <c r="AA34" s="1"/>
  <c r="F34" i="3"/>
  <c r="H34" s="1"/>
  <c r="I34" s="1"/>
  <c r="P15" i="2"/>
  <c r="F15" i="3"/>
  <c r="Y59" i="2"/>
  <c r="Z59" s="1"/>
  <c r="AA59" s="1"/>
  <c r="Y49"/>
  <c r="Z49" s="1"/>
  <c r="AA49" s="1"/>
  <c r="Y43"/>
  <c r="Z43" s="1"/>
  <c r="AA43" s="1"/>
  <c r="Y24"/>
  <c r="Z24" s="1"/>
  <c r="AA24" s="1"/>
  <c r="H62" i="3"/>
  <c r="P62" i="2"/>
  <c r="Y53"/>
  <c r="Z53" s="1"/>
  <c r="AA53" s="1"/>
  <c r="Y48"/>
  <c r="Z48" s="1"/>
  <c r="AA48" s="1"/>
  <c r="Y44"/>
  <c r="Z44" s="1"/>
  <c r="AA44" s="1"/>
  <c r="Y15"/>
  <c r="Z15" s="1"/>
  <c r="AA15" s="1"/>
  <c r="H53" i="3"/>
  <c r="H48"/>
  <c r="I48" s="1"/>
  <c r="H44"/>
  <c r="I44" s="1"/>
  <c r="H43"/>
  <c r="H23"/>
  <c r="I23" s="1"/>
  <c r="H16"/>
  <c r="H59"/>
  <c r="H49"/>
  <c r="I49" s="1"/>
  <c r="H47"/>
  <c r="I47" s="1"/>
  <c r="H24"/>
  <c r="I24" s="1"/>
  <c r="H15"/>
  <c r="I15" s="1"/>
  <c r="N57" i="2"/>
  <c r="C13" i="3"/>
  <c r="E13" s="1"/>
  <c r="F13" s="1"/>
  <c r="C18"/>
  <c r="E18" s="1"/>
  <c r="C22"/>
  <c r="E22" s="1"/>
  <c r="C27"/>
  <c r="E27" s="1"/>
  <c r="C30"/>
  <c r="E30" s="1"/>
  <c r="C35"/>
  <c r="E35" s="1"/>
  <c r="F35" s="1"/>
  <c r="C40"/>
  <c r="E40" s="1"/>
  <c r="C45"/>
  <c r="E45" s="1"/>
  <c r="C52"/>
  <c r="E52" s="1"/>
  <c r="N11" i="2"/>
  <c r="C12" i="3"/>
  <c r="E12" s="1"/>
  <c r="F12" s="1"/>
  <c r="C17"/>
  <c r="E17" s="1"/>
  <c r="C19"/>
  <c r="E19" s="1"/>
  <c r="C21"/>
  <c r="E21" s="1"/>
  <c r="C26"/>
  <c r="E26" s="1"/>
  <c r="C28"/>
  <c r="E28" s="1"/>
  <c r="F28" s="1"/>
  <c r="C31"/>
  <c r="E31" s="1"/>
  <c r="N34" i="2"/>
  <c r="C37" i="3"/>
  <c r="E37" s="1"/>
  <c r="C39"/>
  <c r="E39" s="1"/>
  <c r="F39" s="1"/>
  <c r="C42"/>
  <c r="E42" s="1"/>
  <c r="F42" s="1"/>
  <c r="C46"/>
  <c r="E46" s="1"/>
  <c r="C51"/>
  <c r="E51" s="1"/>
  <c r="F51" s="1"/>
  <c r="C56"/>
  <c r="E56" s="1"/>
  <c r="C60"/>
  <c r="E60" s="1"/>
  <c r="F60" s="1"/>
  <c r="U11" i="2"/>
  <c r="U67" s="1"/>
  <c r="U77" s="1"/>
  <c r="C20" i="3"/>
  <c r="E20" s="1"/>
  <c r="F20" s="1"/>
  <c r="C29"/>
  <c r="E29" s="1"/>
  <c r="C38"/>
  <c r="E38" s="1"/>
  <c r="F38" s="1"/>
  <c r="C50"/>
  <c r="E50" s="1"/>
  <c r="C58"/>
  <c r="E58" s="1"/>
  <c r="F58" s="1"/>
  <c r="C61"/>
  <c r="E61" s="1"/>
  <c r="F61" s="1"/>
  <c r="C63"/>
  <c r="E63" s="1"/>
  <c r="I59"/>
  <c r="I53"/>
  <c r="I16"/>
  <c r="I62"/>
  <c r="I43"/>
  <c r="N41" i="2"/>
  <c r="N59"/>
  <c r="Q59" s="1"/>
  <c r="N14"/>
  <c r="Q14" s="1"/>
  <c r="N53"/>
  <c r="N32"/>
  <c r="N33"/>
  <c r="N36"/>
  <c r="N54"/>
  <c r="N55"/>
  <c r="N15"/>
  <c r="Q15" s="1"/>
  <c r="N16"/>
  <c r="N43"/>
  <c r="Q43" s="1"/>
  <c r="N44"/>
  <c r="Q44" s="1"/>
  <c r="N23"/>
  <c r="Q23" s="1"/>
  <c r="N24"/>
  <c r="Q24" s="1"/>
  <c r="N25"/>
  <c r="N47"/>
  <c r="Q47" s="1"/>
  <c r="N48"/>
  <c r="Q48" s="1"/>
  <c r="N49"/>
  <c r="Q49" s="1"/>
  <c r="N73" l="1"/>
  <c r="Q53"/>
  <c r="P22"/>
  <c r="Y22" s="1"/>
  <c r="Z22" s="1"/>
  <c r="AA22" s="1"/>
  <c r="F22" i="3"/>
  <c r="H22" s="1"/>
  <c r="I22" s="1"/>
  <c r="P56" i="2"/>
  <c r="Y56" s="1"/>
  <c r="Z56" s="1"/>
  <c r="AA56" s="1"/>
  <c r="F56" i="3"/>
  <c r="H56" s="1"/>
  <c r="I56" s="1"/>
  <c r="P45" i="2"/>
  <c r="Q45" s="1"/>
  <c r="F45" i="3"/>
  <c r="H45" s="1"/>
  <c r="I45" s="1"/>
  <c r="P63" i="2"/>
  <c r="Q63" s="1"/>
  <c r="F63" i="3"/>
  <c r="H63" s="1"/>
  <c r="I63" s="1"/>
  <c r="P31" i="2"/>
  <c r="F31" i="3"/>
  <c r="H31" s="1"/>
  <c r="I31" s="1"/>
  <c r="P19" i="2"/>
  <c r="Y19" s="1"/>
  <c r="Z19" s="1"/>
  <c r="AA19" s="1"/>
  <c r="F19" i="3"/>
  <c r="H19" s="1"/>
  <c r="I19" s="1"/>
  <c r="P52" i="2"/>
  <c r="F52" i="3"/>
  <c r="H52" s="1"/>
  <c r="I52" s="1"/>
  <c r="P30" i="2"/>
  <c r="Y30" s="1"/>
  <c r="Z30" s="1"/>
  <c r="AA30" s="1"/>
  <c r="F30" i="3"/>
  <c r="H30" s="1"/>
  <c r="I30" s="1"/>
  <c r="Q34" i="2"/>
  <c r="Q16"/>
  <c r="P37"/>
  <c r="Y37" s="1"/>
  <c r="Z37" s="1"/>
  <c r="AA37" s="1"/>
  <c r="F37" i="3"/>
  <c r="H37" s="1"/>
  <c r="I37" s="1"/>
  <c r="P40" i="2"/>
  <c r="Y40" s="1"/>
  <c r="Z40" s="1"/>
  <c r="AA40" s="1"/>
  <c r="F40" i="3"/>
  <c r="H40" s="1"/>
  <c r="I40" s="1"/>
  <c r="P29" i="2"/>
  <c r="Y29" s="1"/>
  <c r="Z29" s="1"/>
  <c r="AA29" s="1"/>
  <c r="F29" i="3"/>
  <c r="H29" s="1"/>
  <c r="I29" s="1"/>
  <c r="P17" i="2"/>
  <c r="Q17" s="1"/>
  <c r="F17" i="3"/>
  <c r="H17" s="1"/>
  <c r="I17" s="1"/>
  <c r="P27" i="2"/>
  <c r="Q27" s="1"/>
  <c r="F27" i="3"/>
  <c r="H27" s="1"/>
  <c r="I27" s="1"/>
  <c r="P50" i="2"/>
  <c r="Y50" s="1"/>
  <c r="Z50" s="1"/>
  <c r="AA50" s="1"/>
  <c r="F50" i="3"/>
  <c r="P46" i="2"/>
  <c r="Y46" s="1"/>
  <c r="Z46" s="1"/>
  <c r="AA46" s="1"/>
  <c r="F46" i="3"/>
  <c r="H46" s="1"/>
  <c r="I46" s="1"/>
  <c r="P21" i="2"/>
  <c r="Q21" s="1"/>
  <c r="F21" i="3"/>
  <c r="P18" i="2"/>
  <c r="Y18" s="1"/>
  <c r="Z18" s="1"/>
  <c r="AA18" s="1"/>
  <c r="F18" i="3"/>
  <c r="H18" s="1"/>
  <c r="I18" s="1"/>
  <c r="P26" i="2"/>
  <c r="Y26" s="1"/>
  <c r="Z26" s="1"/>
  <c r="AA26" s="1"/>
  <c r="F26" i="3"/>
  <c r="H26" s="1"/>
  <c r="I26" s="1"/>
  <c r="Q62" i="2"/>
  <c r="Y62"/>
  <c r="H58" i="3"/>
  <c r="I58" s="1"/>
  <c r="P58" i="2"/>
  <c r="H38" i="3"/>
  <c r="I38" s="1"/>
  <c r="P38" i="2"/>
  <c r="H20" i="3"/>
  <c r="I20" s="1"/>
  <c r="P20" i="2"/>
  <c r="Z64"/>
  <c r="AA64" s="1"/>
  <c r="Q46"/>
  <c r="H39" i="3"/>
  <c r="I39" s="1"/>
  <c r="P39" i="2"/>
  <c r="H28" i="3"/>
  <c r="I28" s="1"/>
  <c r="P28" i="2"/>
  <c r="Y21"/>
  <c r="Z21" s="1"/>
  <c r="AA21" s="1"/>
  <c r="Y45"/>
  <c r="Z45" s="1"/>
  <c r="AA45" s="1"/>
  <c r="H35" i="3"/>
  <c r="I35" s="1"/>
  <c r="P35" i="2"/>
  <c r="Y27"/>
  <c r="Z27" s="1"/>
  <c r="AA27" s="1"/>
  <c r="H61" i="3"/>
  <c r="I61" s="1"/>
  <c r="P61" i="2"/>
  <c r="H60" i="3"/>
  <c r="I60" s="1"/>
  <c r="P60" i="2"/>
  <c r="H51" i="3"/>
  <c r="I51" s="1"/>
  <c r="P51" i="2"/>
  <c r="H42" i="3"/>
  <c r="I42" s="1"/>
  <c r="P42" i="2"/>
  <c r="Q31"/>
  <c r="Y31"/>
  <c r="Z31" s="1"/>
  <c r="AA31" s="1"/>
  <c r="Q26"/>
  <c r="Q19"/>
  <c r="H12" i="3"/>
  <c r="I12" s="1"/>
  <c r="P12" i="2"/>
  <c r="Q52"/>
  <c r="Y52"/>
  <c r="Z52" s="1"/>
  <c r="AA52" s="1"/>
  <c r="Q40"/>
  <c r="Q30"/>
  <c r="Q22"/>
  <c r="H13" i="3"/>
  <c r="I13" s="1"/>
  <c r="P13" i="2"/>
  <c r="H21" i="3"/>
  <c r="I21" s="1"/>
  <c r="H50"/>
  <c r="I50" s="1"/>
  <c r="C57"/>
  <c r="E57" s="1"/>
  <c r="F57" s="1"/>
  <c r="C25"/>
  <c r="E25" s="1"/>
  <c r="F25" s="1"/>
  <c r="C54"/>
  <c r="E54" s="1"/>
  <c r="F54" s="1"/>
  <c r="C33"/>
  <c r="E33" s="1"/>
  <c r="F33" s="1"/>
  <c r="V11" i="2"/>
  <c r="C55" i="3"/>
  <c r="E55" s="1"/>
  <c r="F55" s="1"/>
  <c r="C36"/>
  <c r="E36" s="1"/>
  <c r="F36" s="1"/>
  <c r="C32"/>
  <c r="E32" s="1"/>
  <c r="F32" s="1"/>
  <c r="C41"/>
  <c r="E41" s="1"/>
  <c r="F41" s="1"/>
  <c r="C11"/>
  <c r="Q50" i="2" l="1"/>
  <c r="Q18"/>
  <c r="Q37"/>
  <c r="Q29"/>
  <c r="Q56"/>
  <c r="Y63"/>
  <c r="Z63" s="1"/>
  <c r="AA63" s="1"/>
  <c r="Y17"/>
  <c r="Z17" s="1"/>
  <c r="AA17" s="1"/>
  <c r="C66" i="3"/>
  <c r="C82" s="1"/>
  <c r="Z62" i="2"/>
  <c r="AA62" s="1"/>
  <c r="H32" i="3"/>
  <c r="I32" s="1"/>
  <c r="P32" i="2"/>
  <c r="H55" i="3"/>
  <c r="I55" s="1"/>
  <c r="P55" i="2"/>
  <c r="H33" i="3"/>
  <c r="I33" s="1"/>
  <c r="P33" i="2"/>
  <c r="H25" i="3"/>
  <c r="I25" s="1"/>
  <c r="P25" i="2"/>
  <c r="Q13"/>
  <c r="Y13"/>
  <c r="Z13" s="1"/>
  <c r="AA13" s="1"/>
  <c r="Q12"/>
  <c r="Y12"/>
  <c r="Z12" s="1"/>
  <c r="AA12" s="1"/>
  <c r="Q42"/>
  <c r="Y42"/>
  <c r="Z42" s="1"/>
  <c r="AA42" s="1"/>
  <c r="Q51"/>
  <c r="Y51"/>
  <c r="Z51" s="1"/>
  <c r="AA51" s="1"/>
  <c r="Q60"/>
  <c r="Y60"/>
  <c r="Z60" s="1"/>
  <c r="AA60" s="1"/>
  <c r="Q61"/>
  <c r="Y61"/>
  <c r="Z61" s="1"/>
  <c r="AA61" s="1"/>
  <c r="Q35"/>
  <c r="Y35"/>
  <c r="Z35" s="1"/>
  <c r="AA35" s="1"/>
  <c r="Q28"/>
  <c r="Y28"/>
  <c r="Z28" s="1"/>
  <c r="AA28" s="1"/>
  <c r="Q39"/>
  <c r="Y39"/>
  <c r="Z39" s="1"/>
  <c r="AA39" s="1"/>
  <c r="Q20"/>
  <c r="Y20"/>
  <c r="Z20" s="1"/>
  <c r="AA20" s="1"/>
  <c r="Q38"/>
  <c r="Y38"/>
  <c r="Z38" s="1"/>
  <c r="AA38" s="1"/>
  <c r="Q58"/>
  <c r="Y58"/>
  <c r="Z58" s="1"/>
  <c r="AA58" s="1"/>
  <c r="H41" i="3"/>
  <c r="I41" s="1"/>
  <c r="P41" i="2"/>
  <c r="H36" i="3"/>
  <c r="P36" i="2"/>
  <c r="W11"/>
  <c r="W67" s="1"/>
  <c r="W77" s="1"/>
  <c r="V67"/>
  <c r="V77" s="1"/>
  <c r="H54" i="3"/>
  <c r="I54" s="1"/>
  <c r="P54" i="2"/>
  <c r="H57" i="3"/>
  <c r="I57" s="1"/>
  <c r="P57" i="2"/>
  <c r="I36" i="3"/>
  <c r="E11"/>
  <c r="E66" l="1"/>
  <c r="E82" s="1"/>
  <c r="F11"/>
  <c r="F66" s="1"/>
  <c r="Q57" i="2"/>
  <c r="Y57"/>
  <c r="Z57" s="1"/>
  <c r="AA57" s="1"/>
  <c r="Q54"/>
  <c r="Y54"/>
  <c r="Z54" s="1"/>
  <c r="AA54" s="1"/>
  <c r="Q36"/>
  <c r="Y36"/>
  <c r="Z36" s="1"/>
  <c r="AA36" s="1"/>
  <c r="Q41"/>
  <c r="Y41"/>
  <c r="Z41" s="1"/>
  <c r="AA41" s="1"/>
  <c r="Q25"/>
  <c r="Y25"/>
  <c r="Z25" s="1"/>
  <c r="AA25" s="1"/>
  <c r="Q33"/>
  <c r="Y33"/>
  <c r="Z33" s="1"/>
  <c r="AA33" s="1"/>
  <c r="Q55"/>
  <c r="Y55"/>
  <c r="Z55" s="1"/>
  <c r="AA55" s="1"/>
  <c r="Q32"/>
  <c r="Y32"/>
  <c r="Z32" s="1"/>
  <c r="AA32" s="1"/>
  <c r="P11"/>
  <c r="F82" i="3" l="1"/>
  <c r="O76" i="2" s="1"/>
  <c r="P73"/>
  <c r="Y11"/>
  <c r="Y67" s="1"/>
  <c r="Q11"/>
  <c r="Q73" s="1"/>
  <c r="H11" i="3"/>
  <c r="H66" s="1"/>
  <c r="H82" s="1"/>
  <c r="Z11" i="2" l="1"/>
  <c r="Y77"/>
  <c r="Y79" s="1"/>
  <c r="I11" i="3"/>
  <c r="I66" s="1"/>
  <c r="I82" l="1"/>
  <c r="E67" i="5"/>
  <c r="O75" i="2"/>
  <c r="P75" s="1"/>
  <c r="P76" s="1"/>
  <c r="AA11"/>
  <c r="Z67"/>
  <c r="Z77" s="1"/>
  <c r="AA67" l="1"/>
  <c r="AA77" s="1"/>
</calcChain>
</file>

<file path=xl/comments1.xml><?xml version="1.0" encoding="utf-8"?>
<comments xmlns="http://schemas.openxmlformats.org/spreadsheetml/2006/main">
  <authors>
    <author>usuario</author>
  </authors>
  <commentList>
    <comment ref="D3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2Q JULIO</t>
        </r>
      </text>
    </comment>
    <comment ref="E3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1Q AGOSTO</t>
        </r>
      </text>
    </comment>
    <comment ref="F38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2Q AGOSTO</t>
        </r>
      </text>
    </comment>
  </commentList>
</comments>
</file>

<file path=xl/sharedStrings.xml><?xml version="1.0" encoding="utf-8"?>
<sst xmlns="http://schemas.openxmlformats.org/spreadsheetml/2006/main" count="1027" uniqueCount="274">
  <si>
    <t>CONTPAQ i</t>
  </si>
  <si>
    <t xml:space="preserve">      NÓMINAS</t>
  </si>
  <si>
    <t>Lista de Raya (forma tabular)</t>
  </si>
  <si>
    <t>Periodo 1 al 1 Periodo Extraordinario del 18/12/2016 al 18/12/2016</t>
  </si>
  <si>
    <t>Reg Pat IMSS: 00000000000,Z3422423106</t>
  </si>
  <si>
    <t xml:space="preserve">RFC: IFL -130502-TN8 </t>
  </si>
  <si>
    <t>Código</t>
  </si>
  <si>
    <t>Empleado</t>
  </si>
  <si>
    <t>Aguinaldo</t>
  </si>
  <si>
    <t>*Otras* *Percepciones*</t>
  </si>
  <si>
    <t>*TOTAL* *PERCEPCIONES*</t>
  </si>
  <si>
    <t>I.S.R. Art142</t>
  </si>
  <si>
    <t>Ajuste al neto</t>
  </si>
  <si>
    <t>*TOTAL* *DEDUCCIONES*</t>
  </si>
  <si>
    <t>*NETO*</t>
  </si>
  <si>
    <t xml:space="preserve">    Reg. Pat. IMSS:  Z3422423106</t>
  </si>
  <si>
    <t>AME11</t>
  </si>
  <si>
    <t>Acosta Moreno Edgar Armando</t>
  </si>
  <si>
    <t>0BM11</t>
  </si>
  <si>
    <t>Bonilla Martinez Daniela Monserra</t>
  </si>
  <si>
    <t>00009</t>
  </si>
  <si>
    <t>Camacho Resendiz M Dolores</t>
  </si>
  <si>
    <t>0CM18</t>
  </si>
  <si>
    <t>Carrasco Martinez Patricia</t>
  </si>
  <si>
    <t>CMJ01</t>
  </si>
  <si>
    <t>Carrillo Martinez Jose Pedro Vidal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</si>
  <si>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</si>
  <si>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</si>
  <si>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</si>
  <si>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</si>
  <si>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</si>
  <si>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</si>
  <si>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</si>
  <si>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</si>
  <si>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0DM01</t>
  </si>
  <si>
    <t>Damian Melchor Magaly</t>
  </si>
  <si>
    <t>FGM18</t>
  </si>
  <si>
    <t>Ferrer Gonzalez Maria Elena</t>
  </si>
  <si>
    <t>FC026</t>
  </si>
  <si>
    <t>Flores Catarino Josue</t>
  </si>
  <si>
    <t>GLM06</t>
  </si>
  <si>
    <t>Garcia Lino Martha Guadalupe</t>
  </si>
  <si>
    <t>GLG22</t>
  </si>
  <si>
    <t>Garcia Lozano Gabriela</t>
  </si>
  <si>
    <t>GML10</t>
  </si>
  <si>
    <t>Garcia Mendoza Luis Adrian</t>
  </si>
  <si>
    <t>GOT03</t>
  </si>
  <si>
    <t>Garcia Olivos Maria Teresa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</si>
  <si>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</si>
  <si>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</si>
  <si>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</si>
  <si>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</si>
  <si>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</si>
  <si>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</si>
  <si>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HC018</t>
  </si>
  <si>
    <t>Hernandez Carpio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</si>
  <si>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</si>
  <si>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</si>
  <si>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</si>
  <si>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</si>
  <si>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</si>
  <si>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</si>
  <si>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JAM01</t>
  </si>
  <si>
    <t>Juarez Aguilar Miguel</t>
  </si>
  <si>
    <t>0JB01</t>
  </si>
  <si>
    <t>Juarez Bautista Juan Carlos</t>
  </si>
  <si>
    <t>0MC02</t>
  </si>
  <si>
    <t>Macin Calderon Yaneli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</si>
  <si>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</si>
  <si>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</si>
  <si>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</si>
  <si>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</si>
  <si>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</si>
  <si>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</si>
  <si>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</si>
  <si>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</si>
  <si>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MGO</t>
  </si>
  <si>
    <t>Martinez Gonzalez Omar</t>
  </si>
  <si>
    <t>MR027</t>
  </si>
  <si>
    <t>Molina Ramirez Jesus Octavio</t>
  </si>
  <si>
    <t>MHJ24</t>
  </si>
  <si>
    <t>Mompala Hernandez Juan Manuel</t>
  </si>
  <si>
    <t>NGY02</t>
  </si>
  <si>
    <t>Navarro Gomez Yazmin</t>
  </si>
  <si>
    <t>0NE26</t>
  </si>
  <si>
    <t>Nieto Espinosa Erika</t>
  </si>
  <si>
    <t>OG214</t>
  </si>
  <si>
    <t>Olvera Gonzalez Carlos Alberto</t>
  </si>
  <si>
    <t>OL001</t>
  </si>
  <si>
    <t>Olvera Landaverde Armando</t>
  </si>
  <si>
    <t>0OP01</t>
  </si>
  <si>
    <t>Ontiveros Pliego  Luis Gerardo</t>
  </si>
  <si>
    <t>OOE31</t>
  </si>
  <si>
    <t>Orozco Ortega Enaim</t>
  </si>
  <si>
    <t>OBB18</t>
  </si>
  <si>
    <t>Ortiz Bolaños Baneza Yudiht</t>
  </si>
  <si>
    <t>0PL02</t>
  </si>
  <si>
    <t>Pacheco  Lopez Mayra</t>
  </si>
  <si>
    <t>0PL01</t>
  </si>
  <si>
    <t>Pascual  Lopez Mayra Elizabeth</t>
  </si>
  <si>
    <t>0PH18</t>
  </si>
  <si>
    <t>Piña Hernandez Carlos Eliseo</t>
  </si>
  <si>
    <t>0RL26</t>
  </si>
  <si>
    <t>Rodriguez Lugo Maely</t>
  </si>
  <si>
    <t>RV023</t>
  </si>
  <si>
    <t>Rodriguez Ventura Carlos Javier</t>
  </si>
  <si>
    <t>0RV28</t>
  </si>
  <si>
    <t>Romero Velazquez  Gustavo Emmanuel</t>
  </si>
  <si>
    <t>0RF01</t>
  </si>
  <si>
    <t>Rubio Franco Gabriela</t>
  </si>
  <si>
    <t>REA03</t>
  </si>
  <si>
    <t>Ruiz Encarnacion Anabel</t>
  </si>
  <si>
    <t>0SM19</t>
  </si>
  <si>
    <t>Sanchez Morales Idalid</t>
  </si>
  <si>
    <t>SSI25</t>
  </si>
  <si>
    <t>Sanchez Sanchez Ivan Daniel</t>
  </si>
  <si>
    <t>SP014</t>
  </si>
  <si>
    <t>Sierra Polina Cesar Alan</t>
  </si>
  <si>
    <t>0TS10</t>
  </si>
  <si>
    <t>Tinoco Suarez Margarita</t>
  </si>
  <si>
    <t>0TT02</t>
  </si>
  <si>
    <t>Trejo Torres Erika Rocio</t>
  </si>
  <si>
    <t>0CV22</t>
  </si>
  <si>
    <t>Vargas Cosme Susana</t>
  </si>
  <si>
    <t>0VA00</t>
  </si>
  <si>
    <t>Villalba Acosta Fernando</t>
  </si>
  <si>
    <t xml:space="preserve">  =============</t>
  </si>
  <si>
    <t>Total Gral.</t>
  </si>
  <si>
    <t xml:space="preserve"> </t>
  </si>
  <si>
    <t>NOMBRE</t>
  </si>
  <si>
    <t>FECHA DE INGRESO</t>
  </si>
  <si>
    <t>1Q SEPT</t>
  </si>
  <si>
    <t>2Q SEPT</t>
  </si>
  <si>
    <t>1Q OCT</t>
  </si>
  <si>
    <t>2Q OCT</t>
  </si>
  <si>
    <t>1Q NOV</t>
  </si>
  <si>
    <t>2Q NOV</t>
  </si>
  <si>
    <t>TOTAL</t>
  </si>
  <si>
    <t>DIAS A DIVIDIR</t>
  </si>
  <si>
    <t>PROMEDIO</t>
  </si>
  <si>
    <t>DIAS AGUINALDO</t>
  </si>
  <si>
    <t>MONTO</t>
  </si>
  <si>
    <t>Espindola Zarazua Maria Guadalupe</t>
  </si>
  <si>
    <t>Espinoza Alvarez Armando</t>
  </si>
  <si>
    <t>Garcia Perez Diana</t>
  </si>
  <si>
    <t>Sierra Polinar Cesar Alan</t>
  </si>
  <si>
    <t>0EZ08</t>
  </si>
  <si>
    <t>00043</t>
  </si>
  <si>
    <t>0GP00</t>
  </si>
  <si>
    <t>Apoyo Clausula 23 cc</t>
  </si>
  <si>
    <t>OTROS</t>
  </si>
  <si>
    <t>ASIMILADOS</t>
  </si>
  <si>
    <t>FACTURA</t>
  </si>
  <si>
    <t>2% NOMINA</t>
  </si>
  <si>
    <t>SUBTOTAL</t>
  </si>
  <si>
    <t>IVA</t>
  </si>
  <si>
    <t>COMISIONES</t>
  </si>
  <si>
    <t>FISCAL</t>
  </si>
  <si>
    <t>SINDICAL</t>
  </si>
  <si>
    <t>011 SINDICATO ASOCIACIÓN -- QRO MOTORS QUINCENAL</t>
  </si>
  <si>
    <t>011 INGENIERIA FISCAL LABORAL SC  -- QROMOTORS QUINCENAL</t>
  </si>
  <si>
    <t>Periodo Periodo Extraordinario-1 del 2016-12-18 al 2016-12-18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</si>
  <si>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</si>
  <si>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</si>
  <si>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</si>
  <si>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</si>
  <si>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</si>
  <si>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</si>
  <si>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</si>
  <si>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 xml:space="preserve">01 Efectivo </t>
  </si>
  <si>
    <t>BANORTE</t>
  </si>
  <si>
    <t>Total Efectivo</t>
  </si>
  <si>
    <t>QRO MOTORS</t>
  </si>
  <si>
    <t>Periodo Quincenal-23 del 2016-12-01 al 2016-12-15</t>
  </si>
  <si>
    <t>Total de movimientos 4</t>
  </si>
  <si>
    <t>Sierra PolinaR Cesar Alan</t>
  </si>
  <si>
    <t>BANAMEX</t>
  </si>
  <si>
    <t>Total de movimientos 52</t>
  </si>
  <si>
    <t>Total de movimientos 2</t>
  </si>
  <si>
    <t>1882</t>
  </si>
  <si>
    <t>012680029148948989</t>
  </si>
  <si>
    <t>1861</t>
  </si>
  <si>
    <t>012680014674200643</t>
  </si>
  <si>
    <t>1862</t>
  </si>
  <si>
    <t>012680026155628211</t>
  </si>
  <si>
    <t>1899</t>
  </si>
  <si>
    <t>012680029876508688</t>
  </si>
  <si>
    <t>1878</t>
  </si>
  <si>
    <t>012680028931956354</t>
  </si>
  <si>
    <t>1888</t>
  </si>
  <si>
    <t>012680029438468140</t>
  </si>
  <si>
    <t>1863</t>
  </si>
  <si>
    <t>012680026373155896</t>
  </si>
  <si>
    <t>1866</t>
  </si>
  <si>
    <t>012680027342231520</t>
  </si>
  <si>
    <t>1891</t>
  </si>
  <si>
    <t>012680029497993384</t>
  </si>
  <si>
    <t>1889</t>
  </si>
  <si>
    <t>012680029458213126</t>
  </si>
  <si>
    <t>1876</t>
  </si>
  <si>
    <t>012680028877094710</t>
  </si>
  <si>
    <t>1847</t>
  </si>
  <si>
    <t>012680011097859577</t>
  </si>
  <si>
    <t>1896</t>
  </si>
  <si>
    <t>012680029758787721</t>
  </si>
  <si>
    <t>1871</t>
  </si>
  <si>
    <t>012680027866366599</t>
  </si>
  <si>
    <t>1872</t>
  </si>
  <si>
    <t>012680028364845498</t>
  </si>
  <si>
    <t>1868</t>
  </si>
  <si>
    <t>012680027602295989</t>
  </si>
  <si>
    <t>2444</t>
  </si>
  <si>
    <t>012680014049905366</t>
  </si>
  <si>
    <t>1875</t>
  </si>
  <si>
    <t>012680028846615081</t>
  </si>
  <si>
    <t>1870</t>
  </si>
  <si>
    <t>012680027825139437</t>
  </si>
  <si>
    <t>1886</t>
  </si>
  <si>
    <t>012680029341372640</t>
  </si>
  <si>
    <t>1881</t>
  </si>
  <si>
    <t>012680029129235488</t>
  </si>
  <si>
    <t>1877</t>
  </si>
  <si>
    <t>012680028930134724</t>
  </si>
  <si>
    <t>1879</t>
  </si>
  <si>
    <t>012680028949230570</t>
  </si>
  <si>
    <t>1898</t>
  </si>
  <si>
    <t>012680029864797155</t>
  </si>
  <si>
    <t>1895</t>
  </si>
  <si>
    <t>012680029696276420</t>
  </si>
  <si>
    <t>1874</t>
  </si>
  <si>
    <t>012680028729105786</t>
  </si>
  <si>
    <t>1858</t>
  </si>
  <si>
    <t>012680014136918101</t>
  </si>
  <si>
    <t>2431</t>
  </si>
  <si>
    <t>012680012561616850</t>
  </si>
  <si>
    <t>1865</t>
  </si>
  <si>
    <t>012680027297331834</t>
  </si>
  <si>
    <t>1885</t>
  </si>
  <si>
    <t>012680029293896520</t>
  </si>
  <si>
    <t>1892</t>
  </si>
  <si>
    <t>012680029522434239</t>
  </si>
  <si>
    <t>ASIMILADO</t>
  </si>
  <si>
    <t>HSBC</t>
  </si>
  <si>
    <t>BANCOMER</t>
  </si>
  <si>
    <t>1855</t>
  </si>
  <si>
    <t>012680012027354902</t>
  </si>
  <si>
    <t>1873</t>
  </si>
  <si>
    <t>012680028643394521</t>
  </si>
  <si>
    <t>2430</t>
  </si>
  <si>
    <t>012680011759809849</t>
  </si>
  <si>
    <t>2652</t>
  </si>
  <si>
    <t>0265104493</t>
  </si>
  <si>
    <t>2726</t>
  </si>
  <si>
    <t>002680902750119152</t>
  </si>
  <si>
    <t>Total de movimientos 1</t>
  </si>
  <si>
    <t>011 ASIMILADO -  QM</t>
  </si>
  <si>
    <t>011 SINDICATO -- QM</t>
  </si>
  <si>
    <t>011 INGENIERIA FISCAL LABORAL SC -- QUI QM</t>
  </si>
  <si>
    <t>0464272346</t>
  </si>
  <si>
    <t>5 % COMISIÓN</t>
  </si>
  <si>
    <t>QUERETARO MOTORS, SA</t>
  </si>
  <si>
    <t>REPORTE DE NOMINA QUINCENAL</t>
  </si>
  <si>
    <t>CUENTA</t>
  </si>
  <si>
    <t>IMPORTE</t>
  </si>
  <si>
    <t>683-001-001</t>
  </si>
  <si>
    <t>AGUINALDO QUINCENAL</t>
  </si>
  <si>
    <t>VENTAS</t>
  </si>
  <si>
    <t>ADMINISTRACION</t>
  </si>
  <si>
    <t>ADMON SERVICIO</t>
  </si>
  <si>
    <t>ADMON VENTAS</t>
  </si>
  <si>
    <t>SERVICIO</t>
  </si>
  <si>
    <t>REFACCIONES</t>
  </si>
  <si>
    <t>F&amp;I</t>
  </si>
  <si>
    <t>HOJALATERIA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</si>
</sst>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18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43" fontId="16" fillId="0" borderId="0" applyFill="0" applyBorder="0" applyAlignment="0" applyProtection="0"/>
    <xf numFmtId="0" fontId="16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4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4" fontId="0" fillId="0" borderId="2" xfId="0" applyNumberFormat="1" applyBorder="1"/>
    <xf numFmtId="44" fontId="0" fillId="0" borderId="2" xfId="2" applyFont="1" applyBorder="1" applyAlignment="1">
      <alignment horizontal="center"/>
    </xf>
    <xf numFmtId="44" fontId="0" fillId="0" borderId="2" xfId="2" applyFont="1" applyBorder="1"/>
    <xf numFmtId="44" fontId="0" fillId="0" borderId="2" xfId="0" applyNumberFormat="1" applyBorder="1"/>
    <xf numFmtId="2" fontId="0" fillId="0" borderId="2" xfId="0" applyNumberFormat="1" applyBorder="1" applyAlignment="1">
      <alignment horizontal="center"/>
    </xf>
    <xf numFmtId="14" fontId="0" fillId="0" borderId="0" xfId="0" applyNumberFormat="1"/>
    <xf numFmtId="8" fontId="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43" fontId="0" fillId="0" borderId="0" xfId="1" applyFont="1"/>
    <xf numFmtId="0" fontId="0" fillId="3" borderId="2" xfId="0" applyFill="1" applyBorder="1"/>
    <xf numFmtId="14" fontId="0" fillId="3" borderId="2" xfId="0" applyNumberFormat="1" applyFill="1" applyBorder="1"/>
    <xf numFmtId="44" fontId="0" fillId="3" borderId="2" xfId="2" applyFont="1" applyFill="1" applyBorder="1"/>
    <xf numFmtId="44" fontId="0" fillId="3" borderId="2" xfId="2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4" fontId="0" fillId="3" borderId="2" xfId="0" applyNumberFormat="1" applyFill="1" applyBorder="1"/>
    <xf numFmtId="0" fontId="0" fillId="3" borderId="0" xfId="0" applyFill="1"/>
    <xf numFmtId="2" fontId="0" fillId="3" borderId="2" xfId="0" applyNumberFormat="1" applyFill="1" applyBorder="1" applyAlignment="1">
      <alignment horizontal="center"/>
    </xf>
    <xf numFmtId="0" fontId="16" fillId="0" borderId="0" xfId="3"/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11" fillId="2" borderId="6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164" fontId="3" fillId="0" borderId="0" xfId="3" applyNumberFormat="1" applyFont="1"/>
    <xf numFmtId="164" fontId="3" fillId="0" borderId="0" xfId="4" applyNumberFormat="1" applyFont="1"/>
    <xf numFmtId="0" fontId="16" fillId="4" borderId="0" xfId="3" applyFill="1"/>
    <xf numFmtId="0" fontId="16" fillId="0" borderId="0" xfId="3" applyFill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5" borderId="2" xfId="0" applyFill="1" applyBorder="1"/>
    <xf numFmtId="14" fontId="0" fillId="5" borderId="2" xfId="0" applyNumberFormat="1" applyFill="1" applyBorder="1"/>
    <xf numFmtId="44" fontId="0" fillId="5" borderId="2" xfId="2" applyFont="1" applyFill="1" applyBorder="1"/>
    <xf numFmtId="44" fontId="0" fillId="5" borderId="2" xfId="2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0" fillId="5" borderId="2" xfId="0" applyNumberFormat="1" applyFill="1" applyBorder="1"/>
    <xf numFmtId="0" fontId="0" fillId="5" borderId="0" xfId="0" applyFill="1"/>
    <xf numFmtId="2" fontId="0" fillId="5" borderId="2" xfId="0" applyNumberFormat="1" applyFill="1" applyBorder="1" applyAlignment="1">
      <alignment horizontal="center"/>
    </xf>
    <xf numFmtId="44" fontId="0" fillId="5" borderId="0" xfId="0" applyNumberFormat="1" applyFill="1" applyBorder="1"/>
    <xf numFmtId="0" fontId="16" fillId="5" borderId="0" xfId="3" applyFill="1"/>
    <xf numFmtId="49" fontId="3" fillId="5" borderId="0" xfId="0" applyNumberFormat="1" applyFont="1" applyFill="1"/>
    <xf numFmtId="0" fontId="3" fillId="5" borderId="0" xfId="0" applyFont="1" applyFill="1"/>
    <xf numFmtId="164" fontId="3" fillId="5" borderId="0" xfId="0" applyNumberFormat="1" applyFont="1" applyFill="1"/>
    <xf numFmtId="164" fontId="13" fillId="5" borderId="0" xfId="0" applyNumberFormat="1" applyFont="1" applyFill="1"/>
    <xf numFmtId="164" fontId="20" fillId="0" borderId="7" xfId="0" applyNumberFormat="1" applyFont="1" applyBorder="1"/>
    <xf numFmtId="44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21" fillId="0" borderId="0" xfId="0" applyFont="1"/>
    <xf numFmtId="0" fontId="22" fillId="0" borderId="0" xfId="0" applyFont="1"/>
    <xf numFmtId="0" fontId="2" fillId="0" borderId="0" xfId="0" applyFont="1"/>
    <xf numFmtId="0" fontId="23" fillId="0" borderId="0" xfId="0" applyFont="1"/>
    <xf numFmtId="0" fontId="2" fillId="0" borderId="0" xfId="0" applyFont="1" applyAlignment="1">
      <alignment horizontal="centerContinuous"/>
    </xf>
    <xf numFmtId="0" fontId="24" fillId="0" borderId="0" xfId="0" applyFont="1"/>
    <xf numFmtId="0" fontId="25" fillId="0" borderId="0" xfId="0" applyFont="1" applyAlignment="1">
      <alignment horizontal="centerContinuous"/>
    </xf>
    <xf numFmtId="0" fontId="26" fillId="0" borderId="0" xfId="0" applyFont="1"/>
    <xf numFmtId="0" fontId="27" fillId="0" borderId="8" xfId="0" applyFont="1" applyFill="1" applyBorder="1" applyAlignment="1">
      <alignment horizontal="centerContinuous"/>
    </xf>
    <xf numFmtId="165" fontId="27" fillId="0" borderId="8" xfId="0" applyNumberFormat="1" applyFont="1" applyFill="1" applyBorder="1" applyAlignment="1">
      <alignment horizontal="centerContinuous"/>
    </xf>
    <xf numFmtId="49" fontId="0" fillId="0" borderId="0" xfId="0" applyNumberFormat="1"/>
    <xf numFmtId="165" fontId="2" fillId="0" borderId="0" xfId="0" applyNumberFormat="1" applyFont="1"/>
    <xf numFmtId="0" fontId="28" fillId="0" borderId="0" xfId="0" applyFont="1"/>
    <xf numFmtId="165" fontId="28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8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165" fontId="28" fillId="0" borderId="7" xfId="0" applyNumberFormat="1" applyFont="1" applyBorder="1"/>
    <xf numFmtId="165" fontId="0" fillId="0" borderId="0" xfId="0" applyNumberFormat="1"/>
    <xf numFmtId="49" fontId="3" fillId="4" borderId="0" xfId="0" applyNumberFormat="1" applyFont="1" applyFill="1"/>
    <xf numFmtId="0" fontId="3" fillId="4" borderId="0" xfId="0" applyFont="1" applyFill="1"/>
    <xf numFmtId="0" fontId="19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9" fontId="3" fillId="0" borderId="0" xfId="8" applyNumberFormat="1" applyFont="1"/>
    <xf numFmtId="49" fontId="3" fillId="6" borderId="0" xfId="8" applyNumberFormat="1" applyFont="1" applyFill="1"/>
    <xf numFmtId="49" fontId="3" fillId="6" borderId="0" xfId="0" applyNumberFormat="1" applyFont="1" applyFill="1"/>
    <xf numFmtId="0" fontId="3" fillId="6" borderId="0" xfId="0" applyFont="1" applyFill="1"/>
    <xf numFmtId="164" fontId="3" fillId="6" borderId="0" xfId="0" applyNumberFormat="1" applyFont="1" applyFill="1"/>
    <xf numFmtId="8" fontId="3" fillId="6" borderId="0" xfId="0" applyNumberFormat="1" applyFont="1" applyFill="1"/>
    <xf numFmtId="0" fontId="0" fillId="0" borderId="0" xfId="0"/>
    <xf numFmtId="0" fontId="0" fillId="0" borderId="0" xfId="0" quotePrefix="1"/>
    <xf numFmtId="0" fontId="31" fillId="0" borderId="0" xfId="0" applyFont="1"/>
    <xf numFmtId="0" fontId="31" fillId="0" borderId="0" xfId="0" applyFont="1" applyFill="1" applyBorder="1" applyAlignment="1">
      <alignment horizontal="center"/>
    </xf>
    <xf numFmtId="43" fontId="31" fillId="0" borderId="0" xfId="1" applyFont="1"/>
    <xf numFmtId="44" fontId="31" fillId="0" borderId="0" xfId="0" applyNumberFormat="1" applyFont="1"/>
    <xf numFmtId="43" fontId="32" fillId="0" borderId="0" xfId="1" applyFont="1"/>
    <xf numFmtId="44" fontId="32" fillId="0" borderId="0" xfId="0" applyNumberFormat="1" applyFont="1"/>
    <xf numFmtId="43" fontId="32" fillId="0" borderId="0" xfId="0" applyNumberFormat="1" applyFont="1"/>
    <xf numFmtId="164" fontId="18" fillId="6" borderId="7" xfId="0" applyNumberFormat="1" applyFont="1" applyFill="1" applyBorder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left"/>
    </xf>
    <xf numFmtId="43" fontId="0" fillId="0" borderId="0" xfId="1" applyFont="1" applyFill="1"/>
    <xf numFmtId="49" fontId="3" fillId="0" borderId="0" xfId="0" applyNumberFormat="1" applyFont="1" applyFill="1"/>
    <xf numFmtId="0" fontId="3" fillId="0" borderId="0" xfId="0" applyFont="1" applyFill="1"/>
    <xf numFmtId="8" fontId="3" fillId="0" borderId="0" xfId="0" applyNumberFormat="1" applyFont="1" applyFill="1"/>
    <xf numFmtId="0" fontId="17" fillId="4" borderId="0" xfId="3" applyFont="1" applyFill="1" applyAlignment="1">
      <alignment horizont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9" xfId="0" applyFont="1" applyBorder="1"/>
    <xf numFmtId="0" fontId="0" fillId="0" borderId="9" xfId="0" applyBorder="1"/>
    <xf numFmtId="14" fontId="0" fillId="0" borderId="9" xfId="0" applyNumberFormat="1" applyBorder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left"/>
    </xf>
    <xf numFmtId="43" fontId="1" fillId="0" borderId="9" xfId="1" applyFont="1" applyBorder="1"/>
    <xf numFmtId="43" fontId="1" fillId="0" borderId="10" xfId="1" applyFont="1" applyBorder="1"/>
    <xf numFmtId="43" fontId="1" fillId="0" borderId="11" xfId="1" applyFont="1" applyBorder="1"/>
    <xf numFmtId="43" fontId="1" fillId="0" borderId="12" xfId="1" applyFont="1" applyBorder="1"/>
    <xf numFmtId="43" fontId="2" fillId="0" borderId="13" xfId="1" applyFont="1" applyBorder="1"/>
  </cellXfs>
  <cellStyles count="189">
    <cellStyle name="Followed Hyperlink" xfId="6"/>
    <cellStyle name="Followed Hyperlink 2" xfId="11"/>
    <cellStyle name="Followed Hyperlink 2 10" xfId="12"/>
    <cellStyle name="Followed Hyperlink 2 11" xfId="13"/>
    <cellStyle name="Followed Hyperlink 2 12" xfId="14"/>
    <cellStyle name="Followed Hyperlink 2 13" xfId="15"/>
    <cellStyle name="Followed Hyperlink 2 14" xfId="16"/>
    <cellStyle name="Followed Hyperlink 2 15" xfId="17"/>
    <cellStyle name="Followed Hyperlink 2 16" xfId="18"/>
    <cellStyle name="Followed Hyperlink 2 17" xfId="19"/>
    <cellStyle name="Followed Hyperlink 2 18" xfId="20"/>
    <cellStyle name="Followed Hyperlink 2 19" xfId="21"/>
    <cellStyle name="Followed Hyperlink 2 2" xfId="22"/>
    <cellStyle name="Followed Hyperlink 2 20" xfId="23"/>
    <cellStyle name="Followed Hyperlink 2 21" xfId="24"/>
    <cellStyle name="Followed Hyperlink 2 22" xfId="25"/>
    <cellStyle name="Followed Hyperlink 2 23" xfId="26"/>
    <cellStyle name="Followed Hyperlink 2 24" xfId="27"/>
    <cellStyle name="Followed Hyperlink 2 25" xfId="28"/>
    <cellStyle name="Followed Hyperlink 2 3" xfId="29"/>
    <cellStyle name="Followed Hyperlink 2 4" xfId="30"/>
    <cellStyle name="Followed Hyperlink 2 5" xfId="31"/>
    <cellStyle name="Followed Hyperlink 2 6" xfId="32"/>
    <cellStyle name="Followed Hyperlink 2 7" xfId="33"/>
    <cellStyle name="Followed Hyperlink 2 8" xfId="34"/>
    <cellStyle name="Followed Hyperlink 2 9" xfId="35"/>
    <cellStyle name="Followed Hyperlink 3" xfId="36"/>
    <cellStyle name="Hyperlink" xfId="7"/>
    <cellStyle name="Hyperlink 2" xfId="37"/>
    <cellStyle name="Hyperlink 2 10" xfId="38"/>
    <cellStyle name="Hyperlink 2 11" xfId="39"/>
    <cellStyle name="Hyperlink 2 12" xfId="40"/>
    <cellStyle name="Hyperlink 2 13" xfId="41"/>
    <cellStyle name="Hyperlink 2 14" xfId="42"/>
    <cellStyle name="Hyperlink 2 15" xfId="43"/>
    <cellStyle name="Hyperlink 2 16" xfId="44"/>
    <cellStyle name="Hyperlink 2 17" xfId="45"/>
    <cellStyle name="Hyperlink 2 18" xfId="46"/>
    <cellStyle name="Hyperlink 2 19" xfId="47"/>
    <cellStyle name="Hyperlink 2 2" xfId="48"/>
    <cellStyle name="Hyperlink 2 20" xfId="49"/>
    <cellStyle name="Hyperlink 2 21" xfId="50"/>
    <cellStyle name="Hyperlink 2 22" xfId="51"/>
    <cellStyle name="Hyperlink 2 23" xfId="52"/>
    <cellStyle name="Hyperlink 2 24" xfId="53"/>
    <cellStyle name="Hyperlink 2 25" xfId="54"/>
    <cellStyle name="Hyperlink 2 3" xfId="55"/>
    <cellStyle name="Hyperlink 2 4" xfId="56"/>
    <cellStyle name="Hyperlink 2 5" xfId="57"/>
    <cellStyle name="Hyperlink 2 6" xfId="58"/>
    <cellStyle name="Hyperlink 2 7" xfId="59"/>
    <cellStyle name="Hyperlink 2 8" xfId="60"/>
    <cellStyle name="Hyperlink 2 9" xfId="61"/>
    <cellStyle name="Hyperlink 3" xfId="62"/>
    <cellStyle name="Millares" xfId="1" builtinId="3"/>
    <cellStyle name="Millares 2" xfId="4"/>
    <cellStyle name="Millares 2 2" xfId="63"/>
    <cellStyle name="Millares 3" xfId="9"/>
    <cellStyle name="Millares 4" xfId="64"/>
    <cellStyle name="Moneda" xfId="2" builtinId="4"/>
    <cellStyle name="Moneda 2" xfId="10"/>
    <cellStyle name="Normal" xfId="0" builtinId="0"/>
    <cellStyle name="Normal 11" xfId="5"/>
    <cellStyle name="Normal 16 2" xfId="188"/>
    <cellStyle name="Normal 2" xfId="3"/>
    <cellStyle name="Normal 2 10" xfId="65"/>
    <cellStyle name="Normal 2 100" xfId="66"/>
    <cellStyle name="Normal 2 101" xfId="67"/>
    <cellStyle name="Normal 2 102" xfId="68"/>
    <cellStyle name="Normal 2 103" xfId="69"/>
    <cellStyle name="Normal 2 104" xfId="70"/>
    <cellStyle name="Normal 2 105" xfId="71"/>
    <cellStyle name="Normal 2 106" xfId="72"/>
    <cellStyle name="Normal 2 107" xfId="73"/>
    <cellStyle name="Normal 2 108" xfId="74"/>
    <cellStyle name="Normal 2 109" xfId="75"/>
    <cellStyle name="Normal 2 11" xfId="76"/>
    <cellStyle name="Normal 2 110" xfId="77"/>
    <cellStyle name="Normal 2 111" xfId="78"/>
    <cellStyle name="Normal 2 112" xfId="79"/>
    <cellStyle name="Normal 2 113" xfId="80"/>
    <cellStyle name="Normal 2 114" xfId="81"/>
    <cellStyle name="Normal 2 115" xfId="82"/>
    <cellStyle name="Normal 2 116" xfId="83"/>
    <cellStyle name="Normal 2 117" xfId="84"/>
    <cellStyle name="Normal 2 118" xfId="85"/>
    <cellStyle name="Normal 2 119" xfId="86"/>
    <cellStyle name="Normal 2 12" xfId="87"/>
    <cellStyle name="Normal 2 120" xfId="88"/>
    <cellStyle name="Normal 2 121" xfId="89"/>
    <cellStyle name="Normal 2 122" xfId="90"/>
    <cellStyle name="Normal 2 13" xfId="91"/>
    <cellStyle name="Normal 2 14" xfId="92"/>
    <cellStyle name="Normal 2 15" xfId="93"/>
    <cellStyle name="Normal 2 16" xfId="94"/>
    <cellStyle name="Normal 2 17" xfId="95"/>
    <cellStyle name="Normal 2 18" xfId="96"/>
    <cellStyle name="Normal 2 19" xfId="97"/>
    <cellStyle name="Normal 2 2" xfId="98"/>
    <cellStyle name="Normal 2 20" xfId="99"/>
    <cellStyle name="Normal 2 21" xfId="100"/>
    <cellStyle name="Normal 2 22" xfId="101"/>
    <cellStyle name="Normal 2 23" xfId="102"/>
    <cellStyle name="Normal 2 24" xfId="103"/>
    <cellStyle name="Normal 2 25" xfId="104"/>
    <cellStyle name="Normal 2 26" xfId="105"/>
    <cellStyle name="Normal 2 27" xfId="106"/>
    <cellStyle name="Normal 2 28" xfId="107"/>
    <cellStyle name="Normal 2 29" xfId="108"/>
    <cellStyle name="Normal 2 3" xfId="109"/>
    <cellStyle name="Normal 2 30" xfId="110"/>
    <cellStyle name="Normal 2 31" xfId="111"/>
    <cellStyle name="Normal 2 32" xfId="112"/>
    <cellStyle name="Normal 2 33" xfId="113"/>
    <cellStyle name="Normal 2 34" xfId="114"/>
    <cellStyle name="Normal 2 35" xfId="115"/>
    <cellStyle name="Normal 2 36" xfId="116"/>
    <cellStyle name="Normal 2 37" xfId="117"/>
    <cellStyle name="Normal 2 38" xfId="118"/>
    <cellStyle name="Normal 2 39" xfId="119"/>
    <cellStyle name="Normal 2 4" xfId="120"/>
    <cellStyle name="Normal 2 40" xfId="121"/>
    <cellStyle name="Normal 2 41" xfId="122"/>
    <cellStyle name="Normal 2 42" xfId="123"/>
    <cellStyle name="Normal 2 43" xfId="124"/>
    <cellStyle name="Normal 2 44" xfId="125"/>
    <cellStyle name="Normal 2 45" xfId="126"/>
    <cellStyle name="Normal 2 46" xfId="127"/>
    <cellStyle name="Normal 2 47" xfId="128"/>
    <cellStyle name="Normal 2 48" xfId="129"/>
    <cellStyle name="Normal 2 49" xfId="130"/>
    <cellStyle name="Normal 2 5" xfId="131"/>
    <cellStyle name="Normal 2 50" xfId="132"/>
    <cellStyle name="Normal 2 51" xfId="133"/>
    <cellStyle name="Normal 2 52" xfId="134"/>
    <cellStyle name="Normal 2 53" xfId="135"/>
    <cellStyle name="Normal 2 54" xfId="136"/>
    <cellStyle name="Normal 2 55" xfId="137"/>
    <cellStyle name="Normal 2 56" xfId="138"/>
    <cellStyle name="Normal 2 57" xfId="139"/>
    <cellStyle name="Normal 2 58" xfId="140"/>
    <cellStyle name="Normal 2 59" xfId="141"/>
    <cellStyle name="Normal 2 6" xfId="142"/>
    <cellStyle name="Normal 2 60" xfId="143"/>
    <cellStyle name="Normal 2 61" xfId="144"/>
    <cellStyle name="Normal 2 62" xfId="145"/>
    <cellStyle name="Normal 2 63" xfId="146"/>
    <cellStyle name="Normal 2 64" xfId="147"/>
    <cellStyle name="Normal 2 65" xfId="148"/>
    <cellStyle name="Normal 2 66" xfId="149"/>
    <cellStyle name="Normal 2 67" xfId="150"/>
    <cellStyle name="Normal 2 68" xfId="151"/>
    <cellStyle name="Normal 2 69" xfId="152"/>
    <cellStyle name="Normal 2 7" xfId="153"/>
    <cellStyle name="Normal 2 70" xfId="154"/>
    <cellStyle name="Normal 2 71" xfId="155"/>
    <cellStyle name="Normal 2 72" xfId="156"/>
    <cellStyle name="Normal 2 73" xfId="157"/>
    <cellStyle name="Normal 2 74" xfId="158"/>
    <cellStyle name="Normal 2 75" xfId="159"/>
    <cellStyle name="Normal 2 76" xfId="160"/>
    <cellStyle name="Normal 2 77" xfId="161"/>
    <cellStyle name="Normal 2 78" xfId="162"/>
    <cellStyle name="Normal 2 79" xfId="163"/>
    <cellStyle name="Normal 2 8" xfId="164"/>
    <cellStyle name="Normal 2 80" xfId="165"/>
    <cellStyle name="Normal 2 81" xfId="166"/>
    <cellStyle name="Normal 2 82" xfId="167"/>
    <cellStyle name="Normal 2 83" xfId="168"/>
    <cellStyle name="Normal 2 84" xfId="169"/>
    <cellStyle name="Normal 2 85" xfId="170"/>
    <cellStyle name="Normal 2 86" xfId="171"/>
    <cellStyle name="Normal 2 87" xfId="172"/>
    <cellStyle name="Normal 2 88" xfId="173"/>
    <cellStyle name="Normal 2 89" xfId="174"/>
    <cellStyle name="Normal 2 9" xfId="175"/>
    <cellStyle name="Normal 2 90" xfId="176"/>
    <cellStyle name="Normal 2 91" xfId="177"/>
    <cellStyle name="Normal 2 92" xfId="178"/>
    <cellStyle name="Normal 2 93" xfId="179"/>
    <cellStyle name="Normal 2 94" xfId="180"/>
    <cellStyle name="Normal 2 95" xfId="181"/>
    <cellStyle name="Normal 2 96" xfId="182"/>
    <cellStyle name="Normal 2 97" xfId="183"/>
    <cellStyle name="Normal 2 98" xfId="184"/>
    <cellStyle name="Normal 2 99" xfId="185"/>
    <cellStyle name="Normal 3" xfId="8"/>
    <cellStyle name="Normal 3 2" xfId="186"/>
    <cellStyle name="Normal 7" xfId="18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0"/>
  <sheetViews>
    <sheetView workbookViewId="0">
      <pane xSplit="11" ySplit="10" topLeftCell="T62" activePane="bottomRight" state="frozen"/>
      <selection pane="topRight" activeCell="L1" sqref="L1"/>
      <selection pane="bottomLeft" activeCell="A4" sqref="A4"/>
      <selection pane="bottomRight" activeCell="Y46" sqref="Y46"/>
    </sheetView>
  </sheetViews>
  <sheetFormatPr baseColWidth="10" defaultRowHeight="15"/>
  <cols>
    <col min="1" max="1" width="36" customWidth="1"/>
    <col min="2" max="2" width="17.85546875" hidden="1" customWidth="1"/>
    <col min="3" max="3" width="12.5703125" hidden="1" customWidth="1"/>
    <col min="4" max="4" width="11.42578125" hidden="1" customWidth="1"/>
    <col min="5" max="5" width="12.28515625" hidden="1" customWidth="1"/>
    <col min="6" max="6" width="11.42578125" hidden="1" customWidth="1"/>
    <col min="7" max="7" width="12.42578125" hidden="1" customWidth="1"/>
    <col min="8" max="8" width="11.5703125" hidden="1" customWidth="1"/>
    <col min="9" max="9" width="12.5703125" style="10" hidden="1" customWidth="1"/>
    <col min="10" max="10" width="14" hidden="1" customWidth="1"/>
    <col min="11" max="12" width="11.42578125" hidden="1" customWidth="1"/>
    <col min="13" max="13" width="16.42578125" style="10" bestFit="1" customWidth="1"/>
    <col min="14" max="14" width="12.5703125" bestFit="1" customWidth="1"/>
    <col min="15" max="15" width="12.5703125" style="19" bestFit="1" customWidth="1"/>
    <col min="16" max="16" width="12.5703125" bestFit="1" customWidth="1"/>
    <col min="17" max="17" width="11.42578125" style="108"/>
    <col min="18" max="23" width="15" style="20" bestFit="1" customWidth="1"/>
    <col min="24" max="24" width="3.5703125" style="20" hidden="1" customWidth="1"/>
    <col min="25" max="27" width="15" style="20" bestFit="1" customWidth="1"/>
  </cols>
  <sheetData>
    <row r="1" spans="1:29" s="19" customFormat="1">
      <c r="I1" s="10"/>
      <c r="M1" s="10"/>
      <c r="Q1" s="108"/>
      <c r="R1" s="123" t="s">
        <v>151</v>
      </c>
      <c r="S1" s="123"/>
      <c r="T1" s="41"/>
      <c r="U1" s="41"/>
      <c r="V1" s="41"/>
      <c r="W1" s="41"/>
      <c r="X1" s="41"/>
      <c r="Y1" s="41"/>
      <c r="Z1" s="41"/>
      <c r="AA1" s="41"/>
    </row>
    <row r="2" spans="1:29" s="19" customFormat="1" ht="18">
      <c r="I2" s="10"/>
      <c r="M2" s="10"/>
      <c r="Q2" s="108"/>
      <c r="R2" s="42"/>
      <c r="S2" s="41"/>
      <c r="T2" s="41"/>
      <c r="U2" s="41"/>
      <c r="V2" s="41"/>
      <c r="W2" s="41"/>
      <c r="X2" s="41"/>
      <c r="Y2" s="41"/>
      <c r="Z2" s="41"/>
      <c r="AA2" s="41"/>
    </row>
    <row r="3" spans="1:29" s="19" customFormat="1" ht="15.75">
      <c r="I3" s="10"/>
      <c r="M3" s="10"/>
      <c r="Q3" s="108"/>
      <c r="R3" s="43"/>
      <c r="S3" s="41"/>
      <c r="T3" s="41"/>
      <c r="U3" s="41"/>
      <c r="V3" s="41"/>
      <c r="W3" s="41"/>
      <c r="X3" s="41"/>
      <c r="Y3" s="41"/>
      <c r="Z3" s="41"/>
      <c r="AA3" s="41"/>
    </row>
    <row r="4" spans="1:29" s="19" customFormat="1">
      <c r="I4" s="10"/>
      <c r="M4" s="10"/>
      <c r="Q4" s="108"/>
      <c r="R4" s="44"/>
      <c r="S4" s="41"/>
      <c r="T4" s="41"/>
      <c r="U4" s="41"/>
      <c r="V4" s="41"/>
      <c r="W4" s="41"/>
      <c r="X4" s="41"/>
      <c r="Y4" s="41"/>
      <c r="Z4" s="41"/>
      <c r="AA4" s="41"/>
    </row>
    <row r="5" spans="1:29" s="19" customFormat="1">
      <c r="I5" s="10"/>
      <c r="M5" s="10"/>
      <c r="Q5" s="108"/>
      <c r="R5" s="45"/>
      <c r="S5" s="41"/>
      <c r="T5" s="41"/>
      <c r="U5" s="41"/>
      <c r="V5" s="41"/>
      <c r="W5" s="41"/>
      <c r="X5" s="41"/>
      <c r="Y5" s="41"/>
      <c r="Z5" s="41"/>
      <c r="AA5" s="41"/>
    </row>
    <row r="6" spans="1:29" s="19" customFormat="1">
      <c r="I6" s="10"/>
      <c r="M6" s="10"/>
      <c r="Q6" s="108"/>
      <c r="R6" s="45"/>
      <c r="S6" s="41"/>
      <c r="T6" s="41"/>
      <c r="U6" s="41"/>
      <c r="V6" s="41"/>
      <c r="W6" s="41"/>
      <c r="X6" s="41"/>
      <c r="Y6" s="41"/>
      <c r="Z6" s="41"/>
      <c r="AA6" s="41"/>
    </row>
    <row r="7" spans="1:29" s="19" customFormat="1">
      <c r="I7" s="10"/>
      <c r="M7" s="10"/>
      <c r="Q7" s="108"/>
      <c r="R7" s="124" t="s">
        <v>152</v>
      </c>
      <c r="S7" s="125"/>
      <c r="T7" s="125"/>
      <c r="U7" s="125"/>
      <c r="V7" s="125"/>
      <c r="W7" s="126"/>
      <c r="X7" s="41"/>
      <c r="Y7" s="127" t="s">
        <v>152</v>
      </c>
      <c r="Z7" s="128"/>
      <c r="AA7" s="129"/>
    </row>
    <row r="8" spans="1:29" ht="23.25" thickBot="1">
      <c r="R8" s="46" t="s">
        <v>10</v>
      </c>
      <c r="S8" s="46" t="s">
        <v>153</v>
      </c>
      <c r="T8" s="46" t="s">
        <v>259</v>
      </c>
      <c r="U8" s="46" t="s">
        <v>154</v>
      </c>
      <c r="V8" s="46" t="s">
        <v>155</v>
      </c>
      <c r="W8" s="46" t="s">
        <v>137</v>
      </c>
      <c r="X8" s="47"/>
      <c r="Y8" s="46" t="s">
        <v>156</v>
      </c>
      <c r="Z8" s="46" t="s">
        <v>155</v>
      </c>
      <c r="AA8" s="46" t="s">
        <v>137</v>
      </c>
    </row>
    <row r="9" spans="1:29" ht="15.75" thickTop="1">
      <c r="R9" s="48"/>
      <c r="S9" s="48"/>
      <c r="T9" s="48"/>
      <c r="U9" s="48"/>
      <c r="V9" s="48"/>
      <c r="W9" s="48"/>
      <c r="X9" s="41"/>
      <c r="Y9" s="49"/>
      <c r="Z9" s="49"/>
      <c r="AA9" s="49"/>
    </row>
    <row r="10" spans="1:29">
      <c r="A10" s="9" t="s">
        <v>129</v>
      </c>
      <c r="B10" s="9" t="s">
        <v>130</v>
      </c>
      <c r="C10" s="9" t="s">
        <v>131</v>
      </c>
      <c r="D10" s="9" t="s">
        <v>132</v>
      </c>
      <c r="E10" s="9" t="s">
        <v>133</v>
      </c>
      <c r="F10" s="9" t="s">
        <v>134</v>
      </c>
      <c r="G10" s="9" t="s">
        <v>135</v>
      </c>
      <c r="H10" s="9" t="s">
        <v>136</v>
      </c>
      <c r="I10" s="9" t="s">
        <v>137</v>
      </c>
      <c r="J10" s="9" t="s">
        <v>138</v>
      </c>
      <c r="K10" s="9" t="s">
        <v>139</v>
      </c>
      <c r="L10" s="10"/>
      <c r="M10" s="9" t="s">
        <v>140</v>
      </c>
      <c r="N10" s="9" t="s">
        <v>141</v>
      </c>
      <c r="O10" s="52" t="s">
        <v>157</v>
      </c>
      <c r="P10" s="54" t="s">
        <v>158</v>
      </c>
      <c r="Q10" s="109"/>
      <c r="R10" s="48"/>
      <c r="S10" s="48"/>
      <c r="T10" s="48"/>
      <c r="U10" s="48"/>
      <c r="V10" s="48"/>
      <c r="W10" s="48"/>
      <c r="X10" s="41"/>
      <c r="Y10" s="49"/>
      <c r="Z10" s="49"/>
      <c r="AA10" s="49"/>
    </row>
    <row r="11" spans="1:29">
      <c r="A11" s="11" t="s">
        <v>17</v>
      </c>
      <c r="B11" s="12">
        <v>42685</v>
      </c>
      <c r="C11" s="9"/>
      <c r="D11" s="9"/>
      <c r="E11" s="9"/>
      <c r="F11" s="9"/>
      <c r="G11" s="13">
        <v>1000</v>
      </c>
      <c r="H11" s="14">
        <v>3242.4</v>
      </c>
      <c r="I11" s="13">
        <f t="shared" ref="I11:I33" si="0">SUM(C11:H11)</f>
        <v>4242.3999999999996</v>
      </c>
      <c r="J11" s="9">
        <v>19</v>
      </c>
      <c r="K11" s="15">
        <f t="shared" ref="K11:K33" si="1">I11/J11</f>
        <v>223.28421052631577</v>
      </c>
      <c r="M11" s="16">
        <f>((($A$66-B11)*15)/365)</f>
        <v>2.0547945205479454</v>
      </c>
      <c r="N11" s="15">
        <f t="shared" ref="N11:N42" si="2">K11*M11</f>
        <v>458.80317231434753</v>
      </c>
      <c r="O11" s="53">
        <f>+FISCAL!E11</f>
        <v>451.81</v>
      </c>
      <c r="P11" s="32">
        <f>+SINDICAL!E11</f>
        <v>7.0031723143475233</v>
      </c>
      <c r="Q11" s="110">
        <f>+O11+P11-N11</f>
        <v>9.9999999999909051E-3</v>
      </c>
      <c r="R11" s="48">
        <f>+FISCAL!E11</f>
        <v>451.81</v>
      </c>
      <c r="S11" s="48">
        <f>+R11*0.02</f>
        <v>9.0362000000000009</v>
      </c>
      <c r="T11" s="48">
        <f>+R11*7.5%</f>
        <v>33.885750000000002</v>
      </c>
      <c r="U11" s="48">
        <f>SUM(R11:T11)</f>
        <v>494.73194999999998</v>
      </c>
      <c r="V11" s="48">
        <f>+U11*0.16</f>
        <v>79.157111999999998</v>
      </c>
      <c r="W11" s="48">
        <f>+U11+V11</f>
        <v>573.88906199999997</v>
      </c>
      <c r="X11" s="41"/>
      <c r="Y11" s="49">
        <f>+P11</f>
        <v>7.0031723143475233</v>
      </c>
      <c r="Z11" s="49">
        <f>+Y11*0.16</f>
        <v>1.1205075702956038</v>
      </c>
      <c r="AA11" s="49">
        <f>+Y11+Z11</f>
        <v>8.1236798846431277</v>
      </c>
      <c r="AC11" s="106" t="s">
        <v>266</v>
      </c>
    </row>
    <row r="12" spans="1:29">
      <c r="A12" s="11" t="s">
        <v>19</v>
      </c>
      <c r="B12" s="12">
        <v>42319</v>
      </c>
      <c r="C12" s="14">
        <v>4704.87</v>
      </c>
      <c r="D12" s="14">
        <v>3000</v>
      </c>
      <c r="E12" s="14">
        <v>4704.87</v>
      </c>
      <c r="F12" s="14">
        <v>3000</v>
      </c>
      <c r="G12" s="14">
        <v>4704.87</v>
      </c>
      <c r="H12" s="14">
        <v>3000</v>
      </c>
      <c r="I12" s="13">
        <f t="shared" si="0"/>
        <v>23114.61</v>
      </c>
      <c r="J12" s="9">
        <v>91</v>
      </c>
      <c r="K12" s="15">
        <f t="shared" si="1"/>
        <v>254.00670329670331</v>
      </c>
      <c r="M12" s="16">
        <v>15</v>
      </c>
      <c r="N12" s="15">
        <f t="shared" si="2"/>
        <v>3810.1005494505498</v>
      </c>
      <c r="O12" s="53">
        <f>+FISCAL!E12</f>
        <v>3000</v>
      </c>
      <c r="P12" s="32">
        <f>+SINDICAL!E12</f>
        <v>810.10054945054981</v>
      </c>
      <c r="Q12" s="110">
        <f t="shared" ref="Q12:Q63" si="3">+O12+P12-N12</f>
        <v>0</v>
      </c>
      <c r="R12" s="48">
        <f>+FISCAL!E12</f>
        <v>3000</v>
      </c>
      <c r="S12" s="48">
        <f t="shared" ref="S12:S64" si="4">+R12*0.02</f>
        <v>60</v>
      </c>
      <c r="T12" s="48">
        <f t="shared" ref="T12:T19" si="5">+R12*7.5%</f>
        <v>225</v>
      </c>
      <c r="U12" s="48">
        <f t="shared" ref="U12:U64" si="6">SUM(R12:T12)</f>
        <v>3285</v>
      </c>
      <c r="V12" s="48">
        <f t="shared" ref="V12:V64" si="7">+U12*0.16</f>
        <v>525.6</v>
      </c>
      <c r="W12" s="48">
        <f t="shared" ref="W12:W64" si="8">+U12+V12</f>
        <v>3810.6</v>
      </c>
      <c r="X12" s="41"/>
      <c r="Y12" s="49">
        <f t="shared" ref="Y12:Y62" si="9">+P12</f>
        <v>810.10054945054981</v>
      </c>
      <c r="Z12" s="49">
        <f t="shared" ref="Z12:Z64" si="10">+Y12*0.16</f>
        <v>129.61608791208798</v>
      </c>
      <c r="AA12" s="49">
        <f t="shared" ref="AA12:AA62" si="11">+Y12+Z12</f>
        <v>939.71663736263781</v>
      </c>
      <c r="AC12" s="106" t="s">
        <v>268</v>
      </c>
    </row>
    <row r="13" spans="1:29">
      <c r="A13" s="11" t="s">
        <v>21</v>
      </c>
      <c r="B13" s="12">
        <v>39055</v>
      </c>
      <c r="C13" s="14">
        <v>26954.87</v>
      </c>
      <c r="D13" s="14">
        <v>10531.07</v>
      </c>
      <c r="E13" s="14">
        <v>26954.87</v>
      </c>
      <c r="F13" s="14">
        <v>6000</v>
      </c>
      <c r="G13" s="14">
        <v>26954.87</v>
      </c>
      <c r="H13" s="14">
        <v>6000</v>
      </c>
      <c r="I13" s="13">
        <f t="shared" si="0"/>
        <v>103395.68</v>
      </c>
      <c r="J13" s="9">
        <v>91</v>
      </c>
      <c r="K13" s="15">
        <f t="shared" si="1"/>
        <v>1136.2162637362637</v>
      </c>
      <c r="M13" s="16">
        <v>15</v>
      </c>
      <c r="N13" s="15">
        <f t="shared" si="2"/>
        <v>17043.243956043956</v>
      </c>
      <c r="O13" s="53">
        <f>+FISCAL!E13</f>
        <v>6000</v>
      </c>
      <c r="P13" s="32">
        <f>+SINDICAL!E13</f>
        <v>11043.283956043957</v>
      </c>
      <c r="Q13" s="110">
        <f t="shared" si="3"/>
        <v>4.0000000000873115E-2</v>
      </c>
      <c r="R13" s="48">
        <f>+FISCAL!E13</f>
        <v>6000</v>
      </c>
      <c r="S13" s="48">
        <f t="shared" si="4"/>
        <v>120</v>
      </c>
      <c r="T13" s="48">
        <f t="shared" si="5"/>
        <v>450</v>
      </c>
      <c r="U13" s="48">
        <f t="shared" si="6"/>
        <v>6570</v>
      </c>
      <c r="V13" s="48">
        <f t="shared" si="7"/>
        <v>1051.2</v>
      </c>
      <c r="W13" s="48">
        <f t="shared" si="8"/>
        <v>7621.2</v>
      </c>
      <c r="X13" s="41"/>
      <c r="Y13" s="49">
        <f t="shared" si="9"/>
        <v>11043.283956043957</v>
      </c>
      <c r="Z13" s="49">
        <f t="shared" si="10"/>
        <v>1766.9254329670332</v>
      </c>
      <c r="AA13" s="49">
        <f t="shared" si="11"/>
        <v>12810.20938901099</v>
      </c>
      <c r="AC13" s="106" t="s">
        <v>267</v>
      </c>
    </row>
    <row r="14" spans="1:29" s="39" customFormat="1">
      <c r="A14" s="33" t="s">
        <v>23</v>
      </c>
      <c r="B14" s="34">
        <v>42474</v>
      </c>
      <c r="C14" s="35">
        <v>2954.87</v>
      </c>
      <c r="D14" s="35">
        <v>2800</v>
      </c>
      <c r="E14" s="35">
        <v>2954.87</v>
      </c>
      <c r="F14" s="35">
        <v>3000</v>
      </c>
      <c r="G14" s="35">
        <v>2954.87</v>
      </c>
      <c r="H14" s="35">
        <v>3000</v>
      </c>
      <c r="I14" s="36">
        <f t="shared" si="0"/>
        <v>17664.61</v>
      </c>
      <c r="J14" s="37">
        <v>91</v>
      </c>
      <c r="K14" s="38">
        <f t="shared" si="1"/>
        <v>194.11659340659341</v>
      </c>
      <c r="M14" s="40">
        <f>((($A$66-B14)*15)/365)</f>
        <v>10.726027397260275</v>
      </c>
      <c r="N14" s="38">
        <f t="shared" si="2"/>
        <v>2082.0998991419542</v>
      </c>
      <c r="O14" s="53">
        <f>+FISCAL!E14</f>
        <v>2114.75</v>
      </c>
      <c r="P14" s="32">
        <f>+SINDICAL!E14</f>
        <v>0</v>
      </c>
      <c r="Q14" s="110">
        <f t="shared" si="3"/>
        <v>32.650100858045789</v>
      </c>
      <c r="R14" s="48">
        <f>+FISCAL!E14</f>
        <v>2114.75</v>
      </c>
      <c r="S14" s="48">
        <f t="shared" si="4"/>
        <v>42.295000000000002</v>
      </c>
      <c r="T14" s="48">
        <f t="shared" si="5"/>
        <v>158.60624999999999</v>
      </c>
      <c r="U14" s="48">
        <f t="shared" si="6"/>
        <v>2315.6512499999999</v>
      </c>
      <c r="V14" s="48">
        <f t="shared" si="7"/>
        <v>370.50419999999997</v>
      </c>
      <c r="W14" s="48">
        <f t="shared" si="8"/>
        <v>2686.1554499999997</v>
      </c>
      <c r="X14" s="41"/>
      <c r="Y14" s="49">
        <f t="shared" si="9"/>
        <v>0</v>
      </c>
      <c r="Z14" s="49">
        <f t="shared" si="10"/>
        <v>0</v>
      </c>
      <c r="AA14" s="49">
        <f t="shared" si="11"/>
        <v>0</v>
      </c>
      <c r="AC14" s="39" t="s">
        <v>266</v>
      </c>
    </row>
    <row r="15" spans="1:29">
      <c r="A15" s="11" t="s">
        <v>27</v>
      </c>
      <c r="B15" s="12">
        <v>42394</v>
      </c>
      <c r="C15" s="14">
        <v>4679.87</v>
      </c>
      <c r="D15" s="14">
        <v>5000.1000000000004</v>
      </c>
      <c r="E15" s="14">
        <v>4954.97</v>
      </c>
      <c r="F15" s="14">
        <v>5000.1000000000004</v>
      </c>
      <c r="G15" s="14">
        <v>4954.97</v>
      </c>
      <c r="H15" s="14">
        <v>5000.1000000000004</v>
      </c>
      <c r="I15" s="13">
        <f t="shared" si="0"/>
        <v>29590.11</v>
      </c>
      <c r="J15" s="9">
        <v>91</v>
      </c>
      <c r="K15" s="15">
        <f t="shared" si="1"/>
        <v>325.16604395604395</v>
      </c>
      <c r="M15" s="16">
        <f>((($A$66-B15)*15)/365)</f>
        <v>14.013698630136986</v>
      </c>
      <c r="N15" s="15">
        <f t="shared" si="2"/>
        <v>4556.7789447538762</v>
      </c>
      <c r="O15" s="53">
        <f>+FISCAL!E15</f>
        <v>4672.22</v>
      </c>
      <c r="P15" s="32">
        <f>+SINDICAL!E15</f>
        <v>0</v>
      </c>
      <c r="Q15" s="110">
        <f t="shared" si="3"/>
        <v>115.44105524612405</v>
      </c>
      <c r="R15" s="48">
        <f>+FISCAL!E15</f>
        <v>4672.22</v>
      </c>
      <c r="S15" s="48">
        <f t="shared" si="4"/>
        <v>93.444400000000002</v>
      </c>
      <c r="T15" s="48">
        <f t="shared" si="5"/>
        <v>350.41649999999998</v>
      </c>
      <c r="U15" s="48">
        <f t="shared" si="6"/>
        <v>5116.0809000000008</v>
      </c>
      <c r="V15" s="48">
        <f t="shared" si="7"/>
        <v>818.57294400000012</v>
      </c>
      <c r="W15" s="48">
        <f t="shared" si="8"/>
        <v>5934.6538440000013</v>
      </c>
      <c r="X15" s="41"/>
      <c r="Y15" s="49">
        <f t="shared" si="9"/>
        <v>0</v>
      </c>
      <c r="Z15" s="49">
        <f t="shared" si="10"/>
        <v>0</v>
      </c>
      <c r="AA15" s="49">
        <f t="shared" si="11"/>
        <v>0</v>
      </c>
      <c r="AC15" s="106" t="s">
        <v>267</v>
      </c>
    </row>
    <row r="16" spans="1:29">
      <c r="A16" s="11" t="s">
        <v>29</v>
      </c>
      <c r="B16" s="12">
        <v>42692</v>
      </c>
      <c r="C16" s="14"/>
      <c r="D16" s="14"/>
      <c r="E16" s="14"/>
      <c r="F16" s="14"/>
      <c r="G16" s="14"/>
      <c r="H16" s="14">
        <v>2600</v>
      </c>
      <c r="I16" s="13">
        <f t="shared" si="0"/>
        <v>2600</v>
      </c>
      <c r="J16" s="9">
        <v>13</v>
      </c>
      <c r="K16" s="15">
        <f t="shared" si="1"/>
        <v>200</v>
      </c>
      <c r="M16" s="16">
        <f>((($A$66-B16)*15)/365)</f>
        <v>1.7671232876712328</v>
      </c>
      <c r="N16" s="15">
        <f t="shared" si="2"/>
        <v>353.42465753424659</v>
      </c>
      <c r="O16" s="53">
        <f>+FISCAL!E16</f>
        <v>360.66</v>
      </c>
      <c r="P16" s="32">
        <f>+SINDICAL!E16</f>
        <v>0</v>
      </c>
      <c r="Q16" s="110">
        <f t="shared" si="3"/>
        <v>7.2353424657534333</v>
      </c>
      <c r="R16" s="48">
        <f>+FISCAL!E16</f>
        <v>360.66</v>
      </c>
      <c r="S16" s="48">
        <f t="shared" si="4"/>
        <v>7.2132000000000005</v>
      </c>
      <c r="T16" s="48">
        <f t="shared" si="5"/>
        <v>27.049500000000002</v>
      </c>
      <c r="U16" s="48">
        <f t="shared" si="6"/>
        <v>394.92270000000002</v>
      </c>
      <c r="V16" s="48">
        <f t="shared" si="7"/>
        <v>63.187632000000008</v>
      </c>
      <c r="W16" s="48">
        <f t="shared" si="8"/>
        <v>458.11033200000003</v>
      </c>
      <c r="X16" s="41"/>
      <c r="Y16" s="49">
        <f t="shared" si="9"/>
        <v>0</v>
      </c>
      <c r="Z16" s="49">
        <f t="shared" si="10"/>
        <v>0</v>
      </c>
      <c r="AA16" s="49">
        <f t="shared" si="11"/>
        <v>0</v>
      </c>
      <c r="AC16" s="106" t="s">
        <v>266</v>
      </c>
    </row>
    <row r="17" spans="1:29">
      <c r="A17" s="11" t="s">
        <v>31</v>
      </c>
      <c r="B17" s="12">
        <v>39645</v>
      </c>
      <c r="C17" s="14">
        <v>2316.25</v>
      </c>
      <c r="D17" s="14">
        <v>2530.0500000000002</v>
      </c>
      <c r="E17" s="14">
        <v>2484.92</v>
      </c>
      <c r="F17" s="14">
        <v>2530.0500000000002</v>
      </c>
      <c r="G17" s="14">
        <v>3050.73</v>
      </c>
      <c r="H17" s="14">
        <v>2530.0500000000002</v>
      </c>
      <c r="I17" s="13">
        <f t="shared" si="0"/>
        <v>15442.05</v>
      </c>
      <c r="J17" s="9">
        <v>91</v>
      </c>
      <c r="K17" s="15">
        <f t="shared" si="1"/>
        <v>169.69285714285712</v>
      </c>
      <c r="M17" s="16">
        <v>15</v>
      </c>
      <c r="N17" s="15">
        <f t="shared" si="2"/>
        <v>2545.3928571428569</v>
      </c>
      <c r="O17" s="53">
        <f>+FISCAL!E17</f>
        <v>2530.0500000000002</v>
      </c>
      <c r="P17" s="32">
        <f>+SINDICAL!E17</f>
        <v>15.322857142857067</v>
      </c>
      <c r="Q17" s="110">
        <f t="shared" si="3"/>
        <v>-1.9999999999527063E-2</v>
      </c>
      <c r="R17" s="48">
        <f>+FISCAL!E17</f>
        <v>2530.0500000000002</v>
      </c>
      <c r="S17" s="48">
        <f t="shared" si="4"/>
        <v>50.601000000000006</v>
      </c>
      <c r="T17" s="48">
        <f t="shared" si="5"/>
        <v>189.75375</v>
      </c>
      <c r="U17" s="48">
        <f t="shared" si="6"/>
        <v>2770.4047500000001</v>
      </c>
      <c r="V17" s="48">
        <f t="shared" si="7"/>
        <v>443.26476000000002</v>
      </c>
      <c r="W17" s="48">
        <f t="shared" si="8"/>
        <v>3213.6695100000002</v>
      </c>
      <c r="X17" s="41"/>
      <c r="Y17" s="49">
        <f t="shared" si="9"/>
        <v>15.322857142857067</v>
      </c>
      <c r="Z17" s="49">
        <f t="shared" si="10"/>
        <v>2.451657142857131</v>
      </c>
      <c r="AA17" s="49">
        <f t="shared" si="11"/>
        <v>17.774514285714197</v>
      </c>
      <c r="AC17" s="106" t="s">
        <v>269</v>
      </c>
    </row>
    <row r="18" spans="1:29">
      <c r="A18" s="11" t="s">
        <v>33</v>
      </c>
      <c r="B18" s="12">
        <v>42284</v>
      </c>
      <c r="C18" s="14">
        <v>5510.87</v>
      </c>
      <c r="D18" s="14">
        <v>5556</v>
      </c>
      <c r="E18" s="14">
        <v>5510.87</v>
      </c>
      <c r="F18" s="14">
        <v>5556</v>
      </c>
      <c r="G18" s="14">
        <v>7555.1449999999995</v>
      </c>
      <c r="H18" s="14">
        <v>7056</v>
      </c>
      <c r="I18" s="13">
        <f t="shared" si="0"/>
        <v>36744.884999999995</v>
      </c>
      <c r="J18" s="9">
        <v>91</v>
      </c>
      <c r="K18" s="15">
        <f t="shared" si="1"/>
        <v>403.78994505494501</v>
      </c>
      <c r="M18" s="16">
        <v>15</v>
      </c>
      <c r="N18" s="15">
        <f t="shared" si="2"/>
        <v>6056.8491758241753</v>
      </c>
      <c r="O18" s="53">
        <f>+FISCAL!E18</f>
        <v>5556</v>
      </c>
      <c r="P18" s="32">
        <f>+SINDICAL!E18</f>
        <v>500.72917582417563</v>
      </c>
      <c r="Q18" s="110">
        <f t="shared" si="3"/>
        <v>-0.11999999999989086</v>
      </c>
      <c r="R18" s="48">
        <f>+FISCAL!E18</f>
        <v>5556</v>
      </c>
      <c r="S18" s="48">
        <f t="shared" si="4"/>
        <v>111.12</v>
      </c>
      <c r="T18" s="48">
        <f t="shared" si="5"/>
        <v>416.7</v>
      </c>
      <c r="U18" s="48">
        <f t="shared" si="6"/>
        <v>6083.82</v>
      </c>
      <c r="V18" s="48">
        <f t="shared" si="7"/>
        <v>973.41120000000001</v>
      </c>
      <c r="W18" s="48">
        <f t="shared" si="8"/>
        <v>7057.2312000000002</v>
      </c>
      <c r="X18" s="41"/>
      <c r="Y18" s="49">
        <f t="shared" si="9"/>
        <v>500.72917582417563</v>
      </c>
      <c r="Z18" s="49">
        <f t="shared" si="10"/>
        <v>80.116668131868096</v>
      </c>
      <c r="AA18" s="49">
        <f t="shared" si="11"/>
        <v>580.84584395604372</v>
      </c>
      <c r="AC18" s="106" t="s">
        <v>267</v>
      </c>
    </row>
    <row r="19" spans="1:29">
      <c r="A19" s="11" t="s">
        <v>35</v>
      </c>
      <c r="B19" s="12">
        <v>42090</v>
      </c>
      <c r="C19" s="14">
        <v>3954.92</v>
      </c>
      <c r="D19" s="14">
        <v>4000.05</v>
      </c>
      <c r="E19" s="14">
        <v>3954.92</v>
      </c>
      <c r="F19" s="14">
        <v>4000.05</v>
      </c>
      <c r="G19" s="14">
        <v>3954.92</v>
      </c>
      <c r="H19" s="14">
        <v>4600.0600000000004</v>
      </c>
      <c r="I19" s="13">
        <f t="shared" si="0"/>
        <v>24464.920000000002</v>
      </c>
      <c r="J19" s="9">
        <v>91</v>
      </c>
      <c r="K19" s="15">
        <f t="shared" si="1"/>
        <v>268.84527472527475</v>
      </c>
      <c r="M19" s="16">
        <v>15</v>
      </c>
      <c r="N19" s="15">
        <f t="shared" si="2"/>
        <v>4032.679120879121</v>
      </c>
      <c r="O19" s="53">
        <f>+FISCAL!E19</f>
        <v>4000.05</v>
      </c>
      <c r="P19" s="32">
        <f>+SINDICAL!E19</f>
        <v>32.659120879121076</v>
      </c>
      <c r="Q19" s="110">
        <f t="shared" si="3"/>
        <v>3.0000000000200089E-2</v>
      </c>
      <c r="R19" s="48">
        <f>+FISCAL!E19</f>
        <v>4000.05</v>
      </c>
      <c r="S19" s="48">
        <f t="shared" si="4"/>
        <v>80.001000000000005</v>
      </c>
      <c r="T19" s="48">
        <f t="shared" si="5"/>
        <v>300.00375000000003</v>
      </c>
      <c r="U19" s="48">
        <f t="shared" si="6"/>
        <v>4380.0547500000002</v>
      </c>
      <c r="V19" s="48">
        <f t="shared" si="7"/>
        <v>700.80876000000001</v>
      </c>
      <c r="W19" s="48">
        <f t="shared" si="8"/>
        <v>5080.8635100000001</v>
      </c>
      <c r="X19" s="41"/>
      <c r="Y19" s="49">
        <f t="shared" si="9"/>
        <v>32.659120879121076</v>
      </c>
      <c r="Z19" s="49">
        <f t="shared" si="10"/>
        <v>5.2254593406593726</v>
      </c>
      <c r="AA19" s="49">
        <f t="shared" si="11"/>
        <v>37.884580219780446</v>
      </c>
      <c r="AC19" s="106" t="s">
        <v>267</v>
      </c>
    </row>
    <row r="20" spans="1:29">
      <c r="A20" s="11" t="s">
        <v>142</v>
      </c>
      <c r="B20" s="12">
        <v>41221</v>
      </c>
      <c r="C20" s="14">
        <v>13165.63</v>
      </c>
      <c r="D20" s="14">
        <v>3500.1</v>
      </c>
      <c r="E20" s="14">
        <v>10645.140000000001</v>
      </c>
      <c r="F20" s="14">
        <v>3500.1</v>
      </c>
      <c r="G20" s="14">
        <v>11327.47</v>
      </c>
      <c r="H20" s="14">
        <v>4924.9799999999996</v>
      </c>
      <c r="I20" s="13">
        <f t="shared" si="0"/>
        <v>47063.42</v>
      </c>
      <c r="J20" s="9">
        <v>91</v>
      </c>
      <c r="K20" s="15">
        <f t="shared" si="1"/>
        <v>517.18043956043959</v>
      </c>
      <c r="M20" s="16">
        <v>15</v>
      </c>
      <c r="N20" s="15">
        <f t="shared" si="2"/>
        <v>7757.706593406594</v>
      </c>
      <c r="O20" s="53">
        <f>+FISCAL!E20</f>
        <v>3500.1</v>
      </c>
      <c r="P20" s="32">
        <f>+SINDICAL!E20</f>
        <v>4257.496593406594</v>
      </c>
      <c r="Q20" s="110">
        <f t="shared" si="3"/>
        <v>-0.11000000000058208</v>
      </c>
      <c r="R20" s="48">
        <f>+FISCAL!E20</f>
        <v>3500.1</v>
      </c>
      <c r="S20" s="48">
        <f t="shared" si="4"/>
        <v>70.001999999999995</v>
      </c>
      <c r="T20" s="48">
        <f>+R20*5%</f>
        <v>175.005</v>
      </c>
      <c r="U20" s="48">
        <f t="shared" si="6"/>
        <v>3745.107</v>
      </c>
      <c r="V20" s="48">
        <f t="shared" si="7"/>
        <v>599.21712000000002</v>
      </c>
      <c r="W20" s="48">
        <f t="shared" si="8"/>
        <v>4344.3241200000002</v>
      </c>
      <c r="X20" s="41"/>
      <c r="Y20" s="49">
        <f t="shared" si="9"/>
        <v>4257.496593406594</v>
      </c>
      <c r="Z20" s="49">
        <f t="shared" si="10"/>
        <v>681.19945494505509</v>
      </c>
      <c r="AA20" s="49">
        <f t="shared" si="11"/>
        <v>4938.6960483516486</v>
      </c>
      <c r="AC20" s="106" t="s">
        <v>270</v>
      </c>
    </row>
    <row r="21" spans="1:29">
      <c r="A21" s="11" t="s">
        <v>143</v>
      </c>
      <c r="B21" s="12">
        <v>33728</v>
      </c>
      <c r="C21" s="14">
        <v>46795.34</v>
      </c>
      <c r="D21" s="14">
        <v>10000.049999999999</v>
      </c>
      <c r="E21" s="14">
        <v>35086.69</v>
      </c>
      <c r="F21" s="14">
        <v>10000.049999999999</v>
      </c>
      <c r="G21" s="14">
        <v>40339.39</v>
      </c>
      <c r="H21" s="14">
        <v>10000.049999999999</v>
      </c>
      <c r="I21" s="13">
        <f t="shared" si="0"/>
        <v>152221.57</v>
      </c>
      <c r="J21" s="9">
        <v>91</v>
      </c>
      <c r="K21" s="15">
        <f t="shared" si="1"/>
        <v>1672.7645054945056</v>
      </c>
      <c r="M21" s="16">
        <v>15</v>
      </c>
      <c r="N21" s="15">
        <f t="shared" si="2"/>
        <v>25091.467582417583</v>
      </c>
      <c r="O21" s="53">
        <f>+FISCAL!E21</f>
        <v>10000.049999999999</v>
      </c>
      <c r="P21" s="32">
        <f>+SINDICAL!E21</f>
        <v>15091.497582417584</v>
      </c>
      <c r="Q21" s="110">
        <f t="shared" si="3"/>
        <v>7.9999999998108251E-2</v>
      </c>
      <c r="R21" s="48">
        <f>+FISCAL!E21</f>
        <v>10000.049999999999</v>
      </c>
      <c r="S21" s="48">
        <f t="shared" si="4"/>
        <v>200.00099999999998</v>
      </c>
      <c r="T21" s="48">
        <f t="shared" ref="T21:T64" si="12">+R21*5%</f>
        <v>500.0025</v>
      </c>
      <c r="U21" s="48">
        <f t="shared" si="6"/>
        <v>10700.0535</v>
      </c>
      <c r="V21" s="48">
        <f t="shared" si="7"/>
        <v>1712.00856</v>
      </c>
      <c r="W21" s="48">
        <f t="shared" si="8"/>
        <v>12412.06206</v>
      </c>
      <c r="X21" s="41"/>
      <c r="Y21" s="49">
        <f t="shared" si="9"/>
        <v>15091.497582417584</v>
      </c>
      <c r="Z21" s="49">
        <f t="shared" si="10"/>
        <v>2414.6396131868132</v>
      </c>
      <c r="AA21" s="49">
        <f t="shared" si="11"/>
        <v>17506.137195604395</v>
      </c>
      <c r="AC21" s="106" t="s">
        <v>268</v>
      </c>
    </row>
    <row r="22" spans="1:29">
      <c r="A22" s="11" t="s">
        <v>39</v>
      </c>
      <c r="B22" s="12">
        <v>41877</v>
      </c>
      <c r="C22" s="14">
        <v>10966.72</v>
      </c>
      <c r="D22" s="14">
        <v>2750.1</v>
      </c>
      <c r="E22" s="14">
        <v>10864</v>
      </c>
      <c r="F22" s="14">
        <v>2750.1</v>
      </c>
      <c r="G22" s="14">
        <v>8204.9699999999993</v>
      </c>
      <c r="H22" s="14">
        <v>2750.1</v>
      </c>
      <c r="I22" s="13">
        <f t="shared" si="0"/>
        <v>38285.99</v>
      </c>
      <c r="J22" s="9">
        <v>91</v>
      </c>
      <c r="K22" s="15">
        <f t="shared" si="1"/>
        <v>420.72516483516483</v>
      </c>
      <c r="M22" s="16">
        <v>15</v>
      </c>
      <c r="N22" s="15">
        <f t="shared" si="2"/>
        <v>6310.8774725274725</v>
      </c>
      <c r="O22" s="53">
        <f>+FISCAL!E22</f>
        <v>2111.42</v>
      </c>
      <c r="P22" s="32">
        <f>+SINDICAL!E22</f>
        <v>4199.2774725274721</v>
      </c>
      <c r="Q22" s="110">
        <f t="shared" si="3"/>
        <v>-0.18000000000029104</v>
      </c>
      <c r="R22" s="48">
        <f>+FISCAL!E22</f>
        <v>2111.42</v>
      </c>
      <c r="S22" s="48">
        <f t="shared" si="4"/>
        <v>42.228400000000001</v>
      </c>
      <c r="T22" s="48">
        <f t="shared" si="12"/>
        <v>105.57100000000001</v>
      </c>
      <c r="U22" s="48">
        <f t="shared" si="6"/>
        <v>2259.2194</v>
      </c>
      <c r="V22" s="48">
        <f t="shared" si="7"/>
        <v>361.47510399999999</v>
      </c>
      <c r="W22" s="48">
        <f t="shared" si="8"/>
        <v>2620.6945040000001</v>
      </c>
      <c r="X22" s="41"/>
      <c r="Y22" s="49">
        <f t="shared" si="9"/>
        <v>4199.2774725274721</v>
      </c>
      <c r="Z22" s="49">
        <f t="shared" si="10"/>
        <v>671.88439560439554</v>
      </c>
      <c r="AA22" s="49">
        <f t="shared" si="11"/>
        <v>4871.1618681318678</v>
      </c>
      <c r="AC22" s="106" t="s">
        <v>270</v>
      </c>
    </row>
    <row r="23" spans="1:29">
      <c r="A23" s="11" t="s">
        <v>41</v>
      </c>
      <c r="B23" s="12">
        <v>42619</v>
      </c>
      <c r="C23" s="14">
        <v>1666.7</v>
      </c>
      <c r="D23" s="14">
        <v>2500.0500000000002</v>
      </c>
      <c r="E23" s="14">
        <v>2454.92</v>
      </c>
      <c r="F23" s="14">
        <v>2500.0500000000002</v>
      </c>
      <c r="G23" s="14">
        <v>2454.92</v>
      </c>
      <c r="H23" s="14">
        <v>2500.0500000000002</v>
      </c>
      <c r="I23" s="13">
        <f t="shared" si="0"/>
        <v>14076.690000000002</v>
      </c>
      <c r="J23" s="9">
        <v>91</v>
      </c>
      <c r="K23" s="15">
        <f t="shared" si="1"/>
        <v>154.68890109890111</v>
      </c>
      <c r="M23" s="16">
        <f>((($A$66-B23)*15)/365)</f>
        <v>4.7671232876712333</v>
      </c>
      <c r="N23" s="15">
        <f t="shared" si="2"/>
        <v>737.4210627728437</v>
      </c>
      <c r="O23" s="53">
        <f>+FISCAL!E23</f>
        <v>799.2</v>
      </c>
      <c r="P23" s="32">
        <f>+SINDICAL!E23</f>
        <v>0</v>
      </c>
      <c r="Q23" s="110">
        <f t="shared" si="3"/>
        <v>61.778937227156348</v>
      </c>
      <c r="R23" s="48">
        <f>+FISCAL!E23</f>
        <v>799.2</v>
      </c>
      <c r="S23" s="48">
        <f t="shared" si="4"/>
        <v>15.984000000000002</v>
      </c>
      <c r="T23" s="48">
        <f t="shared" si="12"/>
        <v>39.960000000000008</v>
      </c>
      <c r="U23" s="48">
        <f t="shared" si="6"/>
        <v>855.14400000000012</v>
      </c>
      <c r="V23" s="48">
        <f t="shared" si="7"/>
        <v>136.82304000000002</v>
      </c>
      <c r="W23" s="48">
        <f t="shared" si="8"/>
        <v>991.96704000000011</v>
      </c>
      <c r="X23" s="41"/>
      <c r="Y23" s="49">
        <f t="shared" si="9"/>
        <v>0</v>
      </c>
      <c r="Z23" s="49">
        <f t="shared" si="10"/>
        <v>0</v>
      </c>
      <c r="AA23" s="49">
        <f t="shared" si="11"/>
        <v>0</v>
      </c>
      <c r="AC23" s="106" t="s">
        <v>267</v>
      </c>
    </row>
    <row r="24" spans="1:29">
      <c r="A24" s="11" t="s">
        <v>43</v>
      </c>
      <c r="B24" s="12">
        <v>42696</v>
      </c>
      <c r="C24" s="14"/>
      <c r="D24" s="14"/>
      <c r="E24" s="14"/>
      <c r="F24" s="14"/>
      <c r="G24" s="14"/>
      <c r="H24" s="14">
        <v>2999.97</v>
      </c>
      <c r="I24" s="13">
        <f t="shared" si="0"/>
        <v>2999.97</v>
      </c>
      <c r="J24" s="9">
        <v>9</v>
      </c>
      <c r="K24" s="15">
        <f t="shared" si="1"/>
        <v>333.33</v>
      </c>
      <c r="M24" s="16">
        <f>((($A$66-B24)*15)/365)</f>
        <v>1.6027397260273972</v>
      </c>
      <c r="N24" s="15">
        <f t="shared" si="2"/>
        <v>534.24123287671227</v>
      </c>
      <c r="O24" s="53">
        <f>+FISCAL!E24</f>
        <v>546.44000000000005</v>
      </c>
      <c r="P24" s="32">
        <f>+SINDICAL!E24</f>
        <v>0</v>
      </c>
      <c r="Q24" s="110">
        <f t="shared" si="3"/>
        <v>12.19876712328778</v>
      </c>
      <c r="R24" s="48">
        <f>+FISCAL!E24</f>
        <v>546.44000000000005</v>
      </c>
      <c r="S24" s="48">
        <f t="shared" si="4"/>
        <v>10.928800000000001</v>
      </c>
      <c r="T24" s="48">
        <f t="shared" si="12"/>
        <v>27.322000000000003</v>
      </c>
      <c r="U24" s="48">
        <f t="shared" si="6"/>
        <v>584.69080000000008</v>
      </c>
      <c r="V24" s="48">
        <f t="shared" si="7"/>
        <v>93.550528000000014</v>
      </c>
      <c r="W24" s="48">
        <f t="shared" si="8"/>
        <v>678.24132800000007</v>
      </c>
      <c r="X24" s="41"/>
      <c r="Y24" s="49">
        <f t="shared" si="9"/>
        <v>0</v>
      </c>
      <c r="Z24" s="49">
        <f t="shared" si="10"/>
        <v>0</v>
      </c>
      <c r="AA24" s="49">
        <f t="shared" si="11"/>
        <v>0</v>
      </c>
      <c r="AC24" s="106" t="s">
        <v>267</v>
      </c>
    </row>
    <row r="25" spans="1:29">
      <c r="A25" s="11" t="s">
        <v>45</v>
      </c>
      <c r="B25" s="12">
        <v>42653</v>
      </c>
      <c r="C25" s="14"/>
      <c r="D25" s="14"/>
      <c r="E25" s="14">
        <v>1054.9099999999999</v>
      </c>
      <c r="F25" s="14">
        <v>2566.7600000000002</v>
      </c>
      <c r="G25" s="14">
        <v>5954.9699999999993</v>
      </c>
      <c r="H25" s="14">
        <v>2750.1</v>
      </c>
      <c r="I25" s="13">
        <f t="shared" si="0"/>
        <v>12326.74</v>
      </c>
      <c r="J25" s="9">
        <v>50</v>
      </c>
      <c r="K25" s="15">
        <f t="shared" si="1"/>
        <v>246.53479999999999</v>
      </c>
      <c r="M25" s="16">
        <f>((($A$66-B25)*15)/365)</f>
        <v>3.3698630136986303</v>
      </c>
      <c r="N25" s="15">
        <f t="shared" si="2"/>
        <v>830.7885041095891</v>
      </c>
      <c r="O25" s="53">
        <f>+FISCAL!E25</f>
        <v>623.66</v>
      </c>
      <c r="P25" s="32">
        <f>+SINDICAL!E25</f>
        <v>206.98850410958914</v>
      </c>
      <c r="Q25" s="110">
        <f t="shared" si="3"/>
        <v>-0.13999999999998636</v>
      </c>
      <c r="R25" s="48">
        <f>+FISCAL!E25</f>
        <v>623.66</v>
      </c>
      <c r="S25" s="48">
        <f t="shared" si="4"/>
        <v>12.4732</v>
      </c>
      <c r="T25" s="48">
        <f t="shared" si="12"/>
        <v>31.183</v>
      </c>
      <c r="U25" s="48">
        <f t="shared" si="6"/>
        <v>667.31619999999998</v>
      </c>
      <c r="V25" s="48">
        <f t="shared" si="7"/>
        <v>106.77059199999999</v>
      </c>
      <c r="W25" s="48">
        <f t="shared" si="8"/>
        <v>774.08679199999995</v>
      </c>
      <c r="X25" s="41"/>
      <c r="Y25" s="49">
        <f t="shared" si="9"/>
        <v>206.98850410958914</v>
      </c>
      <c r="Z25" s="49">
        <f t="shared" si="10"/>
        <v>33.118160657534261</v>
      </c>
      <c r="AA25" s="49">
        <f t="shared" si="11"/>
        <v>240.10666476712339</v>
      </c>
      <c r="AC25" s="106" t="s">
        <v>271</v>
      </c>
    </row>
    <row r="26" spans="1:29">
      <c r="A26" s="11" t="s">
        <v>144</v>
      </c>
      <c r="B26" s="12">
        <v>40352</v>
      </c>
      <c r="C26" s="14">
        <v>9954.869999999999</v>
      </c>
      <c r="D26" s="14">
        <v>11970.71</v>
      </c>
      <c r="E26" s="14">
        <v>9954.8700000000008</v>
      </c>
      <c r="F26" s="14">
        <v>10000</v>
      </c>
      <c r="G26" s="14">
        <v>9954.869999999999</v>
      </c>
      <c r="H26" s="14">
        <v>10000</v>
      </c>
      <c r="I26" s="13">
        <f t="shared" si="0"/>
        <v>61835.319999999992</v>
      </c>
      <c r="J26" s="9">
        <v>91</v>
      </c>
      <c r="K26" s="15">
        <f t="shared" si="1"/>
        <v>679.5090109890109</v>
      </c>
      <c r="M26" s="16">
        <v>15</v>
      </c>
      <c r="N26" s="15">
        <f t="shared" si="2"/>
        <v>10192.635164835163</v>
      </c>
      <c r="O26" s="53">
        <f>+FISCAL!E26</f>
        <v>6000</v>
      </c>
      <c r="P26" s="32">
        <f>+SINDICAL!E26</f>
        <v>4192.475164835163</v>
      </c>
      <c r="Q26" s="110">
        <f t="shared" si="3"/>
        <v>-0.15999999999985448</v>
      </c>
      <c r="R26" s="48">
        <f>+FISCAL!E26</f>
        <v>6000</v>
      </c>
      <c r="S26" s="48">
        <f t="shared" si="4"/>
        <v>120</v>
      </c>
      <c r="T26" s="48">
        <f t="shared" si="12"/>
        <v>300</v>
      </c>
      <c r="U26" s="48">
        <f t="shared" si="6"/>
        <v>6420</v>
      </c>
      <c r="V26" s="48">
        <f t="shared" si="7"/>
        <v>1027.2</v>
      </c>
      <c r="W26" s="48">
        <f t="shared" si="8"/>
        <v>7447.2</v>
      </c>
      <c r="X26" s="41"/>
      <c r="Y26" s="49">
        <f t="shared" si="9"/>
        <v>4192.475164835163</v>
      </c>
      <c r="Z26" s="49">
        <f t="shared" si="10"/>
        <v>670.79602637362609</v>
      </c>
      <c r="AA26" s="49">
        <f t="shared" si="11"/>
        <v>4863.2711912087889</v>
      </c>
      <c r="AC26" s="106" t="s">
        <v>267</v>
      </c>
    </row>
    <row r="27" spans="1:29">
      <c r="A27" s="11" t="s">
        <v>49</v>
      </c>
      <c r="B27" s="12">
        <v>42279</v>
      </c>
      <c r="C27" s="14">
        <v>5954.87</v>
      </c>
      <c r="D27" s="14">
        <v>6000</v>
      </c>
      <c r="E27" s="14">
        <v>5954.87</v>
      </c>
      <c r="F27" s="14">
        <v>6587.94</v>
      </c>
      <c r="G27" s="14">
        <v>5954.87</v>
      </c>
      <c r="H27" s="14">
        <v>6000</v>
      </c>
      <c r="I27" s="13">
        <f t="shared" si="0"/>
        <v>36452.549999999996</v>
      </c>
      <c r="J27" s="9">
        <v>91</v>
      </c>
      <c r="K27" s="15">
        <f t="shared" si="1"/>
        <v>400.57747252747248</v>
      </c>
      <c r="M27" s="16">
        <v>15</v>
      </c>
      <c r="N27" s="15">
        <f t="shared" si="2"/>
        <v>6008.6620879120874</v>
      </c>
      <c r="O27" s="53">
        <f>+FISCAL!E27</f>
        <v>3262.3</v>
      </c>
      <c r="P27" s="32">
        <f>+SINDICAL!E27</f>
        <v>2746.2720879120875</v>
      </c>
      <c r="Q27" s="110">
        <f t="shared" si="3"/>
        <v>-9.0000000000145519E-2</v>
      </c>
      <c r="R27" s="48">
        <f>+FISCAL!E27</f>
        <v>3262.3</v>
      </c>
      <c r="S27" s="48">
        <f t="shared" si="4"/>
        <v>65.246000000000009</v>
      </c>
      <c r="T27" s="48">
        <f t="shared" si="12"/>
        <v>163.11500000000001</v>
      </c>
      <c r="U27" s="48">
        <f t="shared" si="6"/>
        <v>3490.6610000000001</v>
      </c>
      <c r="V27" s="48">
        <f t="shared" si="7"/>
        <v>558.50576000000001</v>
      </c>
      <c r="W27" s="48">
        <f t="shared" si="8"/>
        <v>4049.1667600000001</v>
      </c>
      <c r="X27" s="41"/>
      <c r="Y27" s="49">
        <f t="shared" si="9"/>
        <v>2746.2720879120875</v>
      </c>
      <c r="Z27" s="49">
        <f t="shared" si="10"/>
        <v>439.40353406593402</v>
      </c>
      <c r="AA27" s="49">
        <f t="shared" si="11"/>
        <v>3185.6756219780214</v>
      </c>
      <c r="AC27" s="106" t="s">
        <v>267</v>
      </c>
    </row>
    <row r="28" spans="1:29">
      <c r="A28" s="11" t="s">
        <v>51</v>
      </c>
      <c r="B28" s="12">
        <v>42285</v>
      </c>
      <c r="C28" s="14">
        <v>6454.87</v>
      </c>
      <c r="D28" s="14">
        <v>3000</v>
      </c>
      <c r="E28" s="14">
        <v>6454.87</v>
      </c>
      <c r="F28" s="14">
        <v>3465</v>
      </c>
      <c r="G28" s="14">
        <v>6454.87</v>
      </c>
      <c r="H28" s="14">
        <v>3000</v>
      </c>
      <c r="I28" s="13">
        <f t="shared" si="0"/>
        <v>28829.609999999997</v>
      </c>
      <c r="J28" s="9">
        <v>91</v>
      </c>
      <c r="K28" s="15">
        <f t="shared" si="1"/>
        <v>316.80890109890106</v>
      </c>
      <c r="M28" s="16">
        <v>15</v>
      </c>
      <c r="N28" s="15">
        <f t="shared" si="2"/>
        <v>4752.1335164835164</v>
      </c>
      <c r="O28" s="53">
        <f>+FISCAL!E28</f>
        <v>3000</v>
      </c>
      <c r="P28" s="32">
        <f>+SINDICAL!E28</f>
        <v>1752.1335164835164</v>
      </c>
      <c r="Q28" s="110">
        <f t="shared" si="3"/>
        <v>0</v>
      </c>
      <c r="R28" s="48">
        <f>+FISCAL!E28</f>
        <v>3000</v>
      </c>
      <c r="S28" s="48">
        <f t="shared" si="4"/>
        <v>60</v>
      </c>
      <c r="T28" s="48">
        <f t="shared" si="12"/>
        <v>150</v>
      </c>
      <c r="U28" s="48">
        <f t="shared" si="6"/>
        <v>3210</v>
      </c>
      <c r="V28" s="48">
        <f t="shared" si="7"/>
        <v>513.6</v>
      </c>
      <c r="W28" s="48">
        <f t="shared" si="8"/>
        <v>3723.6</v>
      </c>
      <c r="X28" s="41"/>
      <c r="Y28" s="49">
        <f t="shared" si="9"/>
        <v>1752.1335164835164</v>
      </c>
      <c r="Z28" s="49">
        <f t="shared" si="10"/>
        <v>280.34136263736264</v>
      </c>
      <c r="AA28" s="49">
        <f t="shared" si="11"/>
        <v>2032.474879120879</v>
      </c>
      <c r="AC28" s="106" t="s">
        <v>270</v>
      </c>
    </row>
    <row r="29" spans="1:29">
      <c r="A29" s="11" t="s">
        <v>53</v>
      </c>
      <c r="B29" s="12">
        <v>42089</v>
      </c>
      <c r="C29" s="14">
        <v>21765.23</v>
      </c>
      <c r="D29" s="14">
        <v>3000</v>
      </c>
      <c r="E29" s="14">
        <v>16939.990000000002</v>
      </c>
      <c r="F29" s="14">
        <v>3000</v>
      </c>
      <c r="G29" s="14">
        <v>17867.91</v>
      </c>
      <c r="H29" s="14">
        <v>3000</v>
      </c>
      <c r="I29" s="13">
        <f t="shared" si="0"/>
        <v>65573.13</v>
      </c>
      <c r="J29" s="9">
        <v>91</v>
      </c>
      <c r="K29" s="15">
        <f t="shared" si="1"/>
        <v>720.58384615384625</v>
      </c>
      <c r="M29" s="16">
        <v>15</v>
      </c>
      <c r="N29" s="15">
        <f t="shared" si="2"/>
        <v>10808.757692307694</v>
      </c>
      <c r="O29" s="53">
        <f>+FISCAL!E29</f>
        <v>3000</v>
      </c>
      <c r="P29" s="32">
        <f>+SINDICAL!E29</f>
        <v>7808.757692307694</v>
      </c>
      <c r="Q29" s="110">
        <f t="shared" si="3"/>
        <v>0</v>
      </c>
      <c r="R29" s="48">
        <f>+FISCAL!E29</f>
        <v>3000</v>
      </c>
      <c r="S29" s="48">
        <f t="shared" si="4"/>
        <v>60</v>
      </c>
      <c r="T29" s="48">
        <f t="shared" si="12"/>
        <v>150</v>
      </c>
      <c r="U29" s="48">
        <f t="shared" si="6"/>
        <v>3210</v>
      </c>
      <c r="V29" s="48">
        <f t="shared" si="7"/>
        <v>513.6</v>
      </c>
      <c r="W29" s="48">
        <f t="shared" si="8"/>
        <v>3723.6</v>
      </c>
      <c r="X29" s="41"/>
      <c r="Y29" s="49">
        <f t="shared" si="9"/>
        <v>7808.757692307694</v>
      </c>
      <c r="Z29" s="49">
        <f t="shared" si="10"/>
        <v>1249.401230769231</v>
      </c>
      <c r="AA29" s="49">
        <f t="shared" si="11"/>
        <v>9058.1589230769241</v>
      </c>
      <c r="AC29" s="106" t="s">
        <v>272</v>
      </c>
    </row>
    <row r="30" spans="1:29">
      <c r="A30" s="11" t="s">
        <v>55</v>
      </c>
      <c r="B30" s="12">
        <v>42053</v>
      </c>
      <c r="C30" s="14">
        <v>5454.9699999999993</v>
      </c>
      <c r="D30" s="14">
        <v>2750.1</v>
      </c>
      <c r="E30" s="14">
        <v>5454.97</v>
      </c>
      <c r="F30" s="14">
        <v>2750.1</v>
      </c>
      <c r="G30" s="14">
        <v>5954.9699999999993</v>
      </c>
      <c r="H30" s="14">
        <v>2750.1</v>
      </c>
      <c r="I30" s="13">
        <f t="shared" si="0"/>
        <v>25115.21</v>
      </c>
      <c r="J30" s="9">
        <v>91</v>
      </c>
      <c r="K30" s="15">
        <f t="shared" si="1"/>
        <v>275.99131868131866</v>
      </c>
      <c r="M30" s="16">
        <v>15</v>
      </c>
      <c r="N30" s="15">
        <f t="shared" si="2"/>
        <v>4139.8697802197803</v>
      </c>
      <c r="O30" s="53">
        <f>+FISCAL!E30</f>
        <v>2750.1</v>
      </c>
      <c r="P30" s="32">
        <f>+SINDICAL!E30</f>
        <v>1389.8597802197805</v>
      </c>
      <c r="Q30" s="110">
        <f t="shared" si="3"/>
        <v>9.0000000000145519E-2</v>
      </c>
      <c r="R30" s="48">
        <f>+FISCAL!E30</f>
        <v>2750.1</v>
      </c>
      <c r="S30" s="48">
        <f t="shared" si="4"/>
        <v>55.002000000000002</v>
      </c>
      <c r="T30" s="48">
        <f t="shared" si="12"/>
        <v>137.505</v>
      </c>
      <c r="U30" s="48">
        <f t="shared" si="6"/>
        <v>2942.607</v>
      </c>
      <c r="V30" s="48">
        <f t="shared" si="7"/>
        <v>470.81711999999999</v>
      </c>
      <c r="W30" s="48">
        <f t="shared" si="8"/>
        <v>3413.4241200000001</v>
      </c>
      <c r="X30" s="41"/>
      <c r="Y30" s="49">
        <f t="shared" si="9"/>
        <v>1389.8597802197805</v>
      </c>
      <c r="Z30" s="49">
        <f t="shared" si="10"/>
        <v>222.37756483516489</v>
      </c>
      <c r="AA30" s="49">
        <f t="shared" si="11"/>
        <v>1612.2373450549453</v>
      </c>
      <c r="AC30" s="106" t="s">
        <v>271</v>
      </c>
    </row>
    <row r="31" spans="1:29">
      <c r="A31" s="11" t="s">
        <v>57</v>
      </c>
      <c r="B31" s="12">
        <v>42093</v>
      </c>
      <c r="C31" s="14">
        <v>3954.92</v>
      </c>
      <c r="D31" s="14">
        <v>4000.05</v>
      </c>
      <c r="E31" s="14">
        <v>3954.92</v>
      </c>
      <c r="F31" s="14">
        <v>4000.05</v>
      </c>
      <c r="G31" s="14">
        <v>3954.92</v>
      </c>
      <c r="H31" s="14">
        <v>4791.2900000000009</v>
      </c>
      <c r="I31" s="13">
        <f t="shared" si="0"/>
        <v>24656.15</v>
      </c>
      <c r="J31" s="9">
        <v>91</v>
      </c>
      <c r="K31" s="15">
        <f t="shared" si="1"/>
        <v>270.94670329670333</v>
      </c>
      <c r="M31" s="16">
        <v>15</v>
      </c>
      <c r="N31" s="15">
        <f t="shared" si="2"/>
        <v>4064.2005494505502</v>
      </c>
      <c r="O31" s="53">
        <f>+FISCAL!E31</f>
        <v>4000.05</v>
      </c>
      <c r="P31" s="32">
        <f>+SINDICAL!E31</f>
        <v>64.180549450550245</v>
      </c>
      <c r="Q31" s="110">
        <f t="shared" si="3"/>
        <v>3.0000000000200089E-2</v>
      </c>
      <c r="R31" s="48">
        <f>+FISCAL!E31</f>
        <v>4000.05</v>
      </c>
      <c r="S31" s="48">
        <f t="shared" si="4"/>
        <v>80.001000000000005</v>
      </c>
      <c r="T31" s="48">
        <f t="shared" si="12"/>
        <v>200.00250000000003</v>
      </c>
      <c r="U31" s="48">
        <f t="shared" si="6"/>
        <v>4280.0535</v>
      </c>
      <c r="V31" s="48">
        <f t="shared" si="7"/>
        <v>684.80856000000006</v>
      </c>
      <c r="W31" s="48">
        <f t="shared" si="8"/>
        <v>4964.8620600000004</v>
      </c>
      <c r="X31" s="41"/>
      <c r="Y31" s="49">
        <f t="shared" si="9"/>
        <v>64.180549450550245</v>
      </c>
      <c r="Z31" s="49">
        <f t="shared" si="10"/>
        <v>10.26888791208804</v>
      </c>
      <c r="AA31" s="49">
        <f t="shared" si="11"/>
        <v>74.449437362638292</v>
      </c>
      <c r="AC31" s="106" t="s">
        <v>267</v>
      </c>
    </row>
    <row r="32" spans="1:29">
      <c r="A32" s="11" t="s">
        <v>59</v>
      </c>
      <c r="B32" s="12">
        <v>42683</v>
      </c>
      <c r="C32" s="14"/>
      <c r="D32" s="14"/>
      <c r="E32" s="14"/>
      <c r="F32" s="14"/>
      <c r="G32" s="14">
        <v>1458.33</v>
      </c>
      <c r="H32" s="14">
        <v>6224.95</v>
      </c>
      <c r="I32" s="13">
        <f t="shared" si="0"/>
        <v>7683.28</v>
      </c>
      <c r="J32" s="9">
        <v>22</v>
      </c>
      <c r="K32" s="15">
        <f t="shared" si="1"/>
        <v>349.24</v>
      </c>
      <c r="M32" s="16">
        <f>((($A$66-B32)*15)/365)</f>
        <v>2.1369863013698631</v>
      </c>
      <c r="N32" s="15">
        <f t="shared" si="2"/>
        <v>746.32109589041102</v>
      </c>
      <c r="O32" s="53">
        <f>+FISCAL!E32</f>
        <v>452.52</v>
      </c>
      <c r="P32" s="32">
        <f>+SINDICAL!E32</f>
        <v>293.92109589041104</v>
      </c>
      <c r="Q32" s="110">
        <f t="shared" si="3"/>
        <v>0.12000000000000455</v>
      </c>
      <c r="R32" s="48">
        <f>+FISCAL!E32</f>
        <v>452.52</v>
      </c>
      <c r="S32" s="48">
        <f t="shared" si="4"/>
        <v>9.0503999999999998</v>
      </c>
      <c r="T32" s="48">
        <f t="shared" si="12"/>
        <v>22.626000000000001</v>
      </c>
      <c r="U32" s="48">
        <f t="shared" si="6"/>
        <v>484.19639999999998</v>
      </c>
      <c r="V32" s="48">
        <f t="shared" si="7"/>
        <v>77.471423999999999</v>
      </c>
      <c r="W32" s="48">
        <f t="shared" si="8"/>
        <v>561.667824</v>
      </c>
      <c r="X32" s="41"/>
      <c r="Y32" s="49">
        <f t="shared" si="9"/>
        <v>293.92109589041104</v>
      </c>
      <c r="Z32" s="49">
        <f t="shared" si="10"/>
        <v>47.027375342465767</v>
      </c>
      <c r="AA32" s="49">
        <f t="shared" si="11"/>
        <v>340.94847123287678</v>
      </c>
      <c r="AC32" s="106" t="s">
        <v>266</v>
      </c>
    </row>
    <row r="33" spans="1:29">
      <c r="A33" s="11" t="s">
        <v>61</v>
      </c>
      <c r="B33" s="12">
        <v>42599</v>
      </c>
      <c r="C33" s="14">
        <v>2954.87</v>
      </c>
      <c r="D33" s="14">
        <v>3000</v>
      </c>
      <c r="E33" s="14">
        <v>4130.87</v>
      </c>
      <c r="F33" s="14">
        <v>3000</v>
      </c>
      <c r="G33" s="14">
        <v>2954.87</v>
      </c>
      <c r="H33" s="14">
        <v>3000</v>
      </c>
      <c r="I33" s="13">
        <f t="shared" si="0"/>
        <v>19040.61</v>
      </c>
      <c r="J33" s="9">
        <v>91</v>
      </c>
      <c r="K33" s="15">
        <f t="shared" si="1"/>
        <v>209.23747252747253</v>
      </c>
      <c r="M33" s="16">
        <f>((($A$66-B33)*15)/365)</f>
        <v>5.5890410958904111</v>
      </c>
      <c r="N33" s="15">
        <f t="shared" si="2"/>
        <v>1169.436832756285</v>
      </c>
      <c r="O33" s="53">
        <f>+FISCAL!E33</f>
        <v>1122.95</v>
      </c>
      <c r="P33" s="32">
        <f>+SINDICAL!E33</f>
        <v>46.436832756284957</v>
      </c>
      <c r="Q33" s="110">
        <f t="shared" si="3"/>
        <v>-4.9999999999954525E-2</v>
      </c>
      <c r="R33" s="48">
        <f>+FISCAL!E33</f>
        <v>1122.95</v>
      </c>
      <c r="S33" s="48">
        <f t="shared" si="4"/>
        <v>22.459</v>
      </c>
      <c r="T33" s="48">
        <f t="shared" si="12"/>
        <v>56.147500000000008</v>
      </c>
      <c r="U33" s="48">
        <f t="shared" si="6"/>
        <v>1201.5565000000001</v>
      </c>
      <c r="V33" s="48">
        <f t="shared" si="7"/>
        <v>192.24904000000004</v>
      </c>
      <c r="W33" s="48">
        <f t="shared" si="8"/>
        <v>1393.8055400000003</v>
      </c>
      <c r="X33" s="41"/>
      <c r="Y33" s="49">
        <f t="shared" si="9"/>
        <v>46.436832756284957</v>
      </c>
      <c r="Z33" s="49">
        <f t="shared" si="10"/>
        <v>7.4298932410055931</v>
      </c>
      <c r="AA33" s="49">
        <f t="shared" si="11"/>
        <v>53.866725997290551</v>
      </c>
      <c r="AC33" s="106" t="s">
        <v>266</v>
      </c>
    </row>
    <row r="34" spans="1:29">
      <c r="A34" s="11" t="s">
        <v>63</v>
      </c>
      <c r="B34" s="12">
        <v>42705</v>
      </c>
      <c r="C34" s="14"/>
      <c r="D34" s="14"/>
      <c r="E34" s="14"/>
      <c r="F34" s="14"/>
      <c r="G34" s="14"/>
      <c r="H34" s="14"/>
      <c r="I34" s="13"/>
      <c r="J34" s="9"/>
      <c r="K34" s="15">
        <v>250</v>
      </c>
      <c r="M34" s="16">
        <f>((($A$66-B34)*15)/365)</f>
        <v>1.2328767123287672</v>
      </c>
      <c r="N34" s="15">
        <f t="shared" si="2"/>
        <v>308.21917808219177</v>
      </c>
      <c r="O34" s="53">
        <f>+FISCAL!E34</f>
        <v>317.62</v>
      </c>
      <c r="P34" s="32">
        <f>+SINDICAL!E34</f>
        <v>0</v>
      </c>
      <c r="Q34" s="110">
        <f t="shared" si="3"/>
        <v>9.40082191780823</v>
      </c>
      <c r="R34" s="48">
        <f>+FISCAL!E34</f>
        <v>317.62</v>
      </c>
      <c r="S34" s="48">
        <f t="shared" si="4"/>
        <v>6.3524000000000003</v>
      </c>
      <c r="T34" s="48">
        <f t="shared" si="12"/>
        <v>15.881</v>
      </c>
      <c r="U34" s="48">
        <f t="shared" si="6"/>
        <v>339.85339999999997</v>
      </c>
      <c r="V34" s="48">
        <f t="shared" si="7"/>
        <v>54.376543999999996</v>
      </c>
      <c r="W34" s="48">
        <f t="shared" si="8"/>
        <v>394.22994399999993</v>
      </c>
      <c r="X34" s="41"/>
      <c r="Y34" s="49">
        <f t="shared" si="9"/>
        <v>0</v>
      </c>
      <c r="Z34" s="49">
        <f t="shared" si="10"/>
        <v>0</v>
      </c>
      <c r="AA34" s="49">
        <f t="shared" si="11"/>
        <v>0</v>
      </c>
      <c r="AC34" s="106" t="s">
        <v>273</v>
      </c>
    </row>
    <row r="35" spans="1:29">
      <c r="A35" s="11" t="s">
        <v>65</v>
      </c>
      <c r="B35" s="12">
        <v>42130</v>
      </c>
      <c r="C35" s="14">
        <v>10202.99</v>
      </c>
      <c r="D35" s="14">
        <v>3250.05</v>
      </c>
      <c r="E35" s="14">
        <v>11984.49</v>
      </c>
      <c r="F35" s="14">
        <v>3250.05</v>
      </c>
      <c r="G35" s="14">
        <v>10068.89</v>
      </c>
      <c r="H35" s="14">
        <v>3250.05</v>
      </c>
      <c r="I35" s="13">
        <f t="shared" ref="I35:I64" si="13">SUM(C35:H35)</f>
        <v>42006.520000000004</v>
      </c>
      <c r="J35" s="9">
        <v>91</v>
      </c>
      <c r="K35" s="15">
        <f t="shared" ref="K35:K64" si="14">I35/J35</f>
        <v>461.61010989010992</v>
      </c>
      <c r="M35" s="16">
        <v>15</v>
      </c>
      <c r="N35" s="15">
        <f t="shared" si="2"/>
        <v>6924.1516483516489</v>
      </c>
      <c r="O35" s="53">
        <f>+FISCAL!E35</f>
        <v>3250.05</v>
      </c>
      <c r="P35" s="32">
        <f>+SINDICAL!E35</f>
        <v>3673.9516483516491</v>
      </c>
      <c r="Q35" s="110">
        <f t="shared" si="3"/>
        <v>-0.1499999999996362</v>
      </c>
      <c r="R35" s="48">
        <f>+FISCAL!E35</f>
        <v>3250.05</v>
      </c>
      <c r="S35" s="48">
        <f t="shared" si="4"/>
        <v>65.001000000000005</v>
      </c>
      <c r="T35" s="48">
        <f t="shared" si="12"/>
        <v>162.50250000000003</v>
      </c>
      <c r="U35" s="48">
        <f t="shared" si="6"/>
        <v>3477.5535000000004</v>
      </c>
      <c r="V35" s="48">
        <f t="shared" si="7"/>
        <v>556.40856000000008</v>
      </c>
      <c r="W35" s="48">
        <f t="shared" si="8"/>
        <v>4033.9620600000007</v>
      </c>
      <c r="X35" s="41"/>
      <c r="Y35" s="49">
        <f t="shared" si="9"/>
        <v>3673.9516483516491</v>
      </c>
      <c r="Z35" s="49">
        <f t="shared" si="10"/>
        <v>587.83226373626383</v>
      </c>
      <c r="AA35" s="49">
        <f t="shared" si="11"/>
        <v>4261.7839120879125</v>
      </c>
      <c r="AC35" s="106" t="s">
        <v>270</v>
      </c>
    </row>
    <row r="36" spans="1:29">
      <c r="A36" s="11" t="s">
        <v>67</v>
      </c>
      <c r="B36" s="12">
        <v>42562</v>
      </c>
      <c r="C36" s="14">
        <v>6369.92</v>
      </c>
      <c r="D36" s="14">
        <v>3250.05</v>
      </c>
      <c r="E36" s="14">
        <v>5509.92</v>
      </c>
      <c r="F36" s="14">
        <v>3250.05</v>
      </c>
      <c r="G36" s="14">
        <v>5319.92</v>
      </c>
      <c r="H36" s="14">
        <v>3250.05</v>
      </c>
      <c r="I36" s="13">
        <f t="shared" si="13"/>
        <v>26949.91</v>
      </c>
      <c r="J36" s="9">
        <v>91</v>
      </c>
      <c r="K36" s="15">
        <f t="shared" si="14"/>
        <v>296.15285714285716</v>
      </c>
      <c r="M36" s="16">
        <f>((($A$66-B36)*15)/365)</f>
        <v>7.1095890410958908</v>
      </c>
      <c r="N36" s="15">
        <f t="shared" si="2"/>
        <v>2105.5251076320942</v>
      </c>
      <c r="O36" s="53">
        <f>+FISCAL!E36</f>
        <v>1545.11</v>
      </c>
      <c r="P36" s="32">
        <f>+SINDICAL!E36</f>
        <v>560.5251076320942</v>
      </c>
      <c r="Q36" s="110">
        <f t="shared" si="3"/>
        <v>0.11000000000012733</v>
      </c>
      <c r="R36" s="48">
        <f>+FISCAL!E36</f>
        <v>1545.11</v>
      </c>
      <c r="S36" s="48">
        <f t="shared" si="4"/>
        <v>30.902199999999997</v>
      </c>
      <c r="T36" s="48">
        <f t="shared" si="12"/>
        <v>77.255499999999998</v>
      </c>
      <c r="U36" s="48">
        <f t="shared" si="6"/>
        <v>1653.2676999999999</v>
      </c>
      <c r="V36" s="48">
        <f t="shared" si="7"/>
        <v>264.52283199999999</v>
      </c>
      <c r="W36" s="48">
        <f t="shared" si="8"/>
        <v>1917.790532</v>
      </c>
      <c r="X36" s="41"/>
      <c r="Y36" s="49">
        <f t="shared" si="9"/>
        <v>560.5251076320942</v>
      </c>
      <c r="Z36" s="49">
        <f t="shared" si="10"/>
        <v>89.684017221135079</v>
      </c>
      <c r="AA36" s="49">
        <f t="shared" si="11"/>
        <v>650.20912485322924</v>
      </c>
      <c r="AC36" s="106" t="s">
        <v>266</v>
      </c>
    </row>
    <row r="37" spans="1:29">
      <c r="A37" s="11" t="s">
        <v>69</v>
      </c>
      <c r="B37" s="12">
        <v>41302</v>
      </c>
      <c r="C37" s="14">
        <v>7679.87</v>
      </c>
      <c r="D37" s="14">
        <v>7950</v>
      </c>
      <c r="E37" s="14">
        <v>7904.87</v>
      </c>
      <c r="F37" s="14">
        <v>7275</v>
      </c>
      <c r="G37" s="14">
        <v>4454.87</v>
      </c>
      <c r="H37" s="14">
        <v>4500</v>
      </c>
      <c r="I37" s="13">
        <f t="shared" si="13"/>
        <v>39764.61</v>
      </c>
      <c r="J37" s="9">
        <v>91</v>
      </c>
      <c r="K37" s="15">
        <f t="shared" si="14"/>
        <v>436.97373626373627</v>
      </c>
      <c r="M37" s="16">
        <v>15</v>
      </c>
      <c r="N37" s="15">
        <f t="shared" si="2"/>
        <v>6554.6060439560442</v>
      </c>
      <c r="O37" s="53">
        <f>+FISCAL!E37</f>
        <v>4500</v>
      </c>
      <c r="P37" s="32">
        <f>+SINDICAL!E37</f>
        <v>2054.6660439560446</v>
      </c>
      <c r="Q37" s="110">
        <f t="shared" si="3"/>
        <v>6.0000000000400178E-2</v>
      </c>
      <c r="R37" s="48">
        <f>+FISCAL!E37</f>
        <v>4500</v>
      </c>
      <c r="S37" s="48">
        <f t="shared" si="4"/>
        <v>90</v>
      </c>
      <c r="T37" s="48">
        <f t="shared" si="12"/>
        <v>225</v>
      </c>
      <c r="U37" s="48">
        <f t="shared" si="6"/>
        <v>4815</v>
      </c>
      <c r="V37" s="48">
        <f t="shared" si="7"/>
        <v>770.4</v>
      </c>
      <c r="W37" s="48">
        <f t="shared" si="8"/>
        <v>5585.4</v>
      </c>
      <c r="X37" s="41"/>
      <c r="Y37" s="49">
        <f t="shared" si="9"/>
        <v>2054.6660439560446</v>
      </c>
      <c r="Z37" s="49">
        <f t="shared" si="10"/>
        <v>328.74656703296716</v>
      </c>
      <c r="AA37" s="49">
        <f t="shared" si="11"/>
        <v>2383.4126109890117</v>
      </c>
      <c r="AC37" s="106" t="s">
        <v>267</v>
      </c>
    </row>
    <row r="38" spans="1:29">
      <c r="A38" s="11" t="s">
        <v>71</v>
      </c>
      <c r="B38" s="12">
        <v>33721</v>
      </c>
      <c r="C38" s="14">
        <v>4679.9699999999993</v>
      </c>
      <c r="D38" s="14">
        <v>1525</v>
      </c>
      <c r="E38" s="14">
        <v>4429.97</v>
      </c>
      <c r="F38" s="14">
        <v>1475.1</v>
      </c>
      <c r="G38" s="14">
        <v>3054.97</v>
      </c>
      <c r="H38" s="14">
        <v>1475.1</v>
      </c>
      <c r="I38" s="13">
        <f t="shared" si="13"/>
        <v>16640.109999999997</v>
      </c>
      <c r="J38" s="9">
        <v>91</v>
      </c>
      <c r="K38" s="15">
        <f t="shared" si="14"/>
        <v>182.8583516483516</v>
      </c>
      <c r="M38" s="16">
        <v>15</v>
      </c>
      <c r="N38" s="15">
        <f t="shared" si="2"/>
        <v>2742.8752747252738</v>
      </c>
      <c r="O38" s="53">
        <f>+FISCAL!E38</f>
        <v>1475.1</v>
      </c>
      <c r="P38" s="32">
        <f>+SINDICAL!E38</f>
        <v>1267.6752747252738</v>
      </c>
      <c r="Q38" s="110">
        <f t="shared" si="3"/>
        <v>-0.1000000000003638</v>
      </c>
      <c r="R38" s="48">
        <f>+FISCAL!E38</f>
        <v>1475.1</v>
      </c>
      <c r="S38" s="48">
        <f t="shared" si="4"/>
        <v>29.501999999999999</v>
      </c>
      <c r="T38" s="48">
        <f t="shared" si="12"/>
        <v>73.754999999999995</v>
      </c>
      <c r="U38" s="48">
        <f t="shared" si="6"/>
        <v>1578.357</v>
      </c>
      <c r="V38" s="48">
        <f t="shared" si="7"/>
        <v>252.53711999999999</v>
      </c>
      <c r="W38" s="48">
        <f t="shared" si="8"/>
        <v>1830.8941199999999</v>
      </c>
      <c r="X38" s="41"/>
      <c r="Y38" s="49">
        <f t="shared" si="9"/>
        <v>1267.6752747252738</v>
      </c>
      <c r="Z38" s="49">
        <f t="shared" si="10"/>
        <v>202.82804395604381</v>
      </c>
      <c r="AA38" s="49">
        <f t="shared" si="11"/>
        <v>1470.5033186813175</v>
      </c>
      <c r="AC38" s="106" t="s">
        <v>271</v>
      </c>
    </row>
    <row r="39" spans="1:29">
      <c r="A39" s="11" t="s">
        <v>73</v>
      </c>
      <c r="B39" s="12">
        <v>42017</v>
      </c>
      <c r="C39" s="14">
        <v>5676.91</v>
      </c>
      <c r="D39" s="14">
        <v>2850</v>
      </c>
      <c r="E39" s="14">
        <v>4901.4299999999994</v>
      </c>
      <c r="F39" s="14">
        <v>2850</v>
      </c>
      <c r="G39" s="14">
        <v>5621.6399999999994</v>
      </c>
      <c r="H39" s="14">
        <v>2850</v>
      </c>
      <c r="I39" s="13">
        <f t="shared" si="13"/>
        <v>24749.98</v>
      </c>
      <c r="J39" s="9">
        <v>91</v>
      </c>
      <c r="K39" s="15">
        <f t="shared" si="14"/>
        <v>271.97780219780219</v>
      </c>
      <c r="M39" s="16">
        <v>15</v>
      </c>
      <c r="N39" s="15">
        <f t="shared" si="2"/>
        <v>4079.6670329670328</v>
      </c>
      <c r="O39" s="53">
        <f>+FISCAL!E39</f>
        <v>2850</v>
      </c>
      <c r="P39" s="32">
        <f>+SINDICAL!E39</f>
        <v>1229.7870329670329</v>
      </c>
      <c r="Q39" s="110">
        <f t="shared" si="3"/>
        <v>0.12000000000034561</v>
      </c>
      <c r="R39" s="48">
        <f>+FISCAL!E39</f>
        <v>2850</v>
      </c>
      <c r="S39" s="48">
        <f t="shared" si="4"/>
        <v>57</v>
      </c>
      <c r="T39" s="48">
        <f t="shared" si="12"/>
        <v>142.5</v>
      </c>
      <c r="U39" s="48">
        <f t="shared" si="6"/>
        <v>3049.5</v>
      </c>
      <c r="V39" s="48">
        <f t="shared" si="7"/>
        <v>487.92</v>
      </c>
      <c r="W39" s="48">
        <f t="shared" si="8"/>
        <v>3537.42</v>
      </c>
      <c r="X39" s="41"/>
      <c r="Y39" s="49">
        <f t="shared" si="9"/>
        <v>1229.7870329670329</v>
      </c>
      <c r="Z39" s="49">
        <f t="shared" si="10"/>
        <v>196.76592527472528</v>
      </c>
      <c r="AA39" s="49">
        <f t="shared" si="11"/>
        <v>1426.5529582417582</v>
      </c>
      <c r="AC39" s="106" t="s">
        <v>268</v>
      </c>
    </row>
    <row r="40" spans="1:29">
      <c r="A40" s="11" t="s">
        <v>75</v>
      </c>
      <c r="B40" s="12">
        <v>41880</v>
      </c>
      <c r="C40" s="14">
        <v>2504.87</v>
      </c>
      <c r="D40" s="14">
        <v>2550</v>
      </c>
      <c r="E40" s="14">
        <v>2504.87</v>
      </c>
      <c r="F40" s="14">
        <v>2550</v>
      </c>
      <c r="G40" s="14">
        <v>2504.87</v>
      </c>
      <c r="H40" s="14">
        <v>3381.46</v>
      </c>
      <c r="I40" s="13">
        <f t="shared" si="13"/>
        <v>15996.07</v>
      </c>
      <c r="J40" s="9">
        <v>91</v>
      </c>
      <c r="K40" s="15">
        <f t="shared" si="14"/>
        <v>175.780989010989</v>
      </c>
      <c r="M40" s="16">
        <v>15</v>
      </c>
      <c r="N40" s="15">
        <f t="shared" si="2"/>
        <v>2636.7148351648352</v>
      </c>
      <c r="O40" s="53">
        <f>+FISCAL!E40</f>
        <v>2550</v>
      </c>
      <c r="P40" s="32">
        <f>+SINDICAL!E40</f>
        <v>86.67483516483523</v>
      </c>
      <c r="Q40" s="110">
        <f t="shared" si="3"/>
        <v>-3.999999999996362E-2</v>
      </c>
      <c r="R40" s="48">
        <f>+FISCAL!E40</f>
        <v>2550</v>
      </c>
      <c r="S40" s="48">
        <f t="shared" si="4"/>
        <v>51</v>
      </c>
      <c r="T40" s="48">
        <f t="shared" si="12"/>
        <v>127.5</v>
      </c>
      <c r="U40" s="48">
        <f t="shared" si="6"/>
        <v>2728.5</v>
      </c>
      <c r="V40" s="48">
        <f t="shared" si="7"/>
        <v>436.56</v>
      </c>
      <c r="W40" s="48">
        <f t="shared" si="8"/>
        <v>3165.06</v>
      </c>
      <c r="X40" s="41"/>
      <c r="Y40" s="49">
        <f t="shared" si="9"/>
        <v>86.67483516483523</v>
      </c>
      <c r="Z40" s="49">
        <f t="shared" si="10"/>
        <v>13.867973626373637</v>
      </c>
      <c r="AA40" s="49">
        <f t="shared" si="11"/>
        <v>100.54280879120887</v>
      </c>
      <c r="AC40" s="106" t="s">
        <v>266</v>
      </c>
    </row>
    <row r="41" spans="1:29">
      <c r="A41" s="11" t="s">
        <v>77</v>
      </c>
      <c r="B41" s="12">
        <v>42644</v>
      </c>
      <c r="C41" s="14"/>
      <c r="D41" s="14"/>
      <c r="E41" s="14">
        <v>3500</v>
      </c>
      <c r="F41" s="14">
        <v>3500</v>
      </c>
      <c r="G41" s="14">
        <v>3454.87</v>
      </c>
      <c r="H41" s="14">
        <v>3499.95</v>
      </c>
      <c r="I41" s="13">
        <f t="shared" si="13"/>
        <v>13954.82</v>
      </c>
      <c r="J41" s="9">
        <v>61</v>
      </c>
      <c r="K41" s="15">
        <f t="shared" si="14"/>
        <v>228.76754098360655</v>
      </c>
      <c r="M41" s="16">
        <f>((($A$66-B41)*15)/365)</f>
        <v>3.7397260273972601</v>
      </c>
      <c r="N41" s="15">
        <f t="shared" si="2"/>
        <v>855.52792724006281</v>
      </c>
      <c r="O41" s="53">
        <f>+FISCAL!E41</f>
        <v>583.33000000000004</v>
      </c>
      <c r="P41" s="32">
        <f>+SINDICAL!E41</f>
        <v>272.12792724006283</v>
      </c>
      <c r="Q41" s="110">
        <f t="shared" si="3"/>
        <v>-6.9999999999936335E-2</v>
      </c>
      <c r="R41" s="48">
        <f>+FISCAL!E41</f>
        <v>583.33000000000004</v>
      </c>
      <c r="S41" s="48">
        <f t="shared" si="4"/>
        <v>11.666600000000001</v>
      </c>
      <c r="T41" s="48">
        <f t="shared" si="12"/>
        <v>29.166500000000003</v>
      </c>
      <c r="U41" s="48">
        <f t="shared" si="6"/>
        <v>624.1631000000001</v>
      </c>
      <c r="V41" s="48">
        <f t="shared" si="7"/>
        <v>99.866096000000013</v>
      </c>
      <c r="W41" s="48">
        <f t="shared" si="8"/>
        <v>724.02919600000007</v>
      </c>
      <c r="X41" s="41"/>
      <c r="Y41" s="49">
        <f t="shared" si="9"/>
        <v>272.12792724006283</v>
      </c>
      <c r="Z41" s="49">
        <f t="shared" si="10"/>
        <v>43.540468358410052</v>
      </c>
      <c r="AA41" s="49">
        <f t="shared" si="11"/>
        <v>315.6683955984729</v>
      </c>
      <c r="AC41" s="106" t="s">
        <v>266</v>
      </c>
    </row>
    <row r="42" spans="1:29">
      <c r="A42" s="11" t="s">
        <v>79</v>
      </c>
      <c r="B42" s="12">
        <v>40751</v>
      </c>
      <c r="C42" s="14">
        <v>20204.47</v>
      </c>
      <c r="D42" s="14">
        <v>2500.0500000000002</v>
      </c>
      <c r="E42" s="14">
        <v>18901.39</v>
      </c>
      <c r="F42" s="14">
        <v>2500.0500000000002</v>
      </c>
      <c r="G42" s="14">
        <v>21354.190000000002</v>
      </c>
      <c r="H42" s="14">
        <v>2500.0500000000002</v>
      </c>
      <c r="I42" s="13">
        <f t="shared" si="13"/>
        <v>67960.200000000012</v>
      </c>
      <c r="J42" s="9">
        <v>91</v>
      </c>
      <c r="K42" s="15">
        <f t="shared" si="14"/>
        <v>746.81538461538469</v>
      </c>
      <c r="M42" s="16">
        <v>15</v>
      </c>
      <c r="N42" s="15">
        <f t="shared" si="2"/>
        <v>11202.23076923077</v>
      </c>
      <c r="O42" s="53">
        <f>+FISCAL!E42</f>
        <v>2500.0500000000002</v>
      </c>
      <c r="P42" s="32">
        <f>+SINDICAL!E42</f>
        <v>8702.2307692307695</v>
      </c>
      <c r="Q42" s="110">
        <f t="shared" si="3"/>
        <v>4.9999999999272404E-2</v>
      </c>
      <c r="R42" s="48">
        <f>+FISCAL!E42</f>
        <v>2500.0500000000002</v>
      </c>
      <c r="S42" s="48">
        <f t="shared" si="4"/>
        <v>50.001000000000005</v>
      </c>
      <c r="T42" s="48">
        <f t="shared" si="12"/>
        <v>125.00250000000001</v>
      </c>
      <c r="U42" s="48">
        <f t="shared" si="6"/>
        <v>2675.0535000000004</v>
      </c>
      <c r="V42" s="48">
        <f t="shared" si="7"/>
        <v>428.0085600000001</v>
      </c>
      <c r="W42" s="48">
        <f t="shared" si="8"/>
        <v>3103.0620600000007</v>
      </c>
      <c r="X42" s="41"/>
      <c r="Y42" s="49">
        <f t="shared" si="9"/>
        <v>8702.2307692307695</v>
      </c>
      <c r="Z42" s="49">
        <f t="shared" si="10"/>
        <v>1392.3569230769231</v>
      </c>
      <c r="AA42" s="49">
        <f t="shared" si="11"/>
        <v>10094.587692307692</v>
      </c>
      <c r="AC42" s="106" t="s">
        <v>270</v>
      </c>
    </row>
    <row r="43" spans="1:29">
      <c r="A43" s="11" t="s">
        <v>81</v>
      </c>
      <c r="B43" s="12">
        <v>42698</v>
      </c>
      <c r="C43" s="14"/>
      <c r="D43" s="14"/>
      <c r="E43" s="14"/>
      <c r="F43" s="14"/>
      <c r="G43" s="14"/>
      <c r="H43" s="14">
        <v>1283.31</v>
      </c>
      <c r="I43" s="13">
        <f t="shared" si="13"/>
        <v>1283.31</v>
      </c>
      <c r="J43" s="9">
        <v>8</v>
      </c>
      <c r="K43" s="15">
        <f t="shared" si="14"/>
        <v>160.41374999999999</v>
      </c>
      <c r="M43" s="16">
        <f>((($A$66-B43)*15)/365)</f>
        <v>1.5205479452054795</v>
      </c>
      <c r="N43" s="15">
        <f t="shared" ref="N43:N64" si="15">K43*M43</f>
        <v>243.91679794520547</v>
      </c>
      <c r="O43" s="53">
        <f>+FISCAL!E43</f>
        <v>285.51</v>
      </c>
      <c r="P43" s="32">
        <f>+SINDICAL!E43</f>
        <v>0</v>
      </c>
      <c r="Q43" s="110">
        <f t="shared" si="3"/>
        <v>41.593202054794517</v>
      </c>
      <c r="R43" s="48">
        <f>+FISCAL!E43</f>
        <v>285.51</v>
      </c>
      <c r="S43" s="48">
        <f t="shared" si="4"/>
        <v>5.7101999999999995</v>
      </c>
      <c r="T43" s="48">
        <f t="shared" si="12"/>
        <v>14.275500000000001</v>
      </c>
      <c r="U43" s="48">
        <f t="shared" si="6"/>
        <v>305.4957</v>
      </c>
      <c r="V43" s="48">
        <f t="shared" si="7"/>
        <v>48.879311999999999</v>
      </c>
      <c r="W43" s="48">
        <f t="shared" si="8"/>
        <v>354.37501199999997</v>
      </c>
      <c r="X43" s="41"/>
      <c r="Y43" s="49">
        <f t="shared" si="9"/>
        <v>0</v>
      </c>
      <c r="Z43" s="49">
        <f t="shared" si="10"/>
        <v>0</v>
      </c>
      <c r="AA43" s="49">
        <f t="shared" si="11"/>
        <v>0</v>
      </c>
      <c r="AC43" s="106" t="s">
        <v>269</v>
      </c>
    </row>
    <row r="44" spans="1:29">
      <c r="A44" s="11" t="s">
        <v>85</v>
      </c>
      <c r="B44" s="12">
        <v>42486</v>
      </c>
      <c r="C44" s="14">
        <v>1954.9699999999998</v>
      </c>
      <c r="D44" s="14">
        <v>2000.1</v>
      </c>
      <c r="E44" s="14">
        <v>1954.9699999999998</v>
      </c>
      <c r="F44" s="14">
        <v>2000.1</v>
      </c>
      <c r="G44" s="14">
        <v>1821.6299999999999</v>
      </c>
      <c r="H44" s="14">
        <v>2124.5499999999997</v>
      </c>
      <c r="I44" s="13">
        <f t="shared" si="13"/>
        <v>11856.319999999998</v>
      </c>
      <c r="J44" s="9">
        <v>91</v>
      </c>
      <c r="K44" s="15">
        <f t="shared" si="14"/>
        <v>130.28923076923076</v>
      </c>
      <c r="M44" s="16">
        <f>((($A$66-B44)*15)/365)</f>
        <v>10.232876712328768</v>
      </c>
      <c r="N44" s="15">
        <f t="shared" si="15"/>
        <v>1333.2336354056902</v>
      </c>
      <c r="O44" s="53">
        <f>+FISCAL!E44</f>
        <v>1366.19</v>
      </c>
      <c r="P44" s="32">
        <f>+SINDICAL!E44</f>
        <v>0</v>
      </c>
      <c r="Q44" s="110">
        <f t="shared" si="3"/>
        <v>32.956364594309889</v>
      </c>
      <c r="R44" s="48">
        <f>+FISCAL!E44</f>
        <v>1366.19</v>
      </c>
      <c r="S44" s="48">
        <f t="shared" si="4"/>
        <v>27.323800000000002</v>
      </c>
      <c r="T44" s="48">
        <f t="shared" si="12"/>
        <v>68.3095</v>
      </c>
      <c r="U44" s="48">
        <f t="shared" si="6"/>
        <v>1461.8233</v>
      </c>
      <c r="V44" s="48">
        <f t="shared" si="7"/>
        <v>233.891728</v>
      </c>
      <c r="W44" s="48">
        <f t="shared" si="8"/>
        <v>1695.7150280000001</v>
      </c>
      <c r="X44" s="41"/>
      <c r="Y44" s="49">
        <f t="shared" si="9"/>
        <v>0</v>
      </c>
      <c r="Z44" s="49">
        <f t="shared" si="10"/>
        <v>0</v>
      </c>
      <c r="AA44" s="49">
        <f t="shared" si="11"/>
        <v>0</v>
      </c>
      <c r="AC44" s="106" t="s">
        <v>270</v>
      </c>
    </row>
    <row r="45" spans="1:29">
      <c r="A45" s="11" t="s">
        <v>87</v>
      </c>
      <c r="B45" s="12">
        <v>41227</v>
      </c>
      <c r="C45" s="14">
        <v>10702.939999999999</v>
      </c>
      <c r="D45" s="14">
        <v>3750</v>
      </c>
      <c r="E45" s="14">
        <v>12484.44</v>
      </c>
      <c r="F45" s="14">
        <v>3750</v>
      </c>
      <c r="G45" s="14">
        <v>12078.05</v>
      </c>
      <c r="H45" s="14">
        <v>3750</v>
      </c>
      <c r="I45" s="13">
        <f t="shared" si="13"/>
        <v>46515.429999999993</v>
      </c>
      <c r="J45" s="9">
        <v>91</v>
      </c>
      <c r="K45" s="15">
        <f t="shared" si="14"/>
        <v>511.15857142857135</v>
      </c>
      <c r="M45" s="16">
        <v>15</v>
      </c>
      <c r="N45" s="15">
        <f t="shared" si="15"/>
        <v>7667.3785714285705</v>
      </c>
      <c r="O45" s="53">
        <f>+FISCAL!E45</f>
        <v>3750</v>
      </c>
      <c r="P45" s="32">
        <f>+SINDICAL!E45</f>
        <v>3917.3685714285712</v>
      </c>
      <c r="Q45" s="110">
        <f t="shared" si="3"/>
        <v>-9.999999999308784E-3</v>
      </c>
      <c r="R45" s="48">
        <f>+FISCAL!E45</f>
        <v>3750</v>
      </c>
      <c r="S45" s="48">
        <f t="shared" si="4"/>
        <v>75</v>
      </c>
      <c r="T45" s="48">
        <f t="shared" si="12"/>
        <v>187.5</v>
      </c>
      <c r="U45" s="48">
        <f t="shared" si="6"/>
        <v>4012.5</v>
      </c>
      <c r="V45" s="48">
        <f t="shared" si="7"/>
        <v>642</v>
      </c>
      <c r="W45" s="48">
        <f t="shared" si="8"/>
        <v>4654.5</v>
      </c>
      <c r="X45" s="41"/>
      <c r="Y45" s="49">
        <f t="shared" si="9"/>
        <v>3917.3685714285712</v>
      </c>
      <c r="Z45" s="49">
        <f t="shared" si="10"/>
        <v>626.77897142857137</v>
      </c>
      <c r="AA45" s="49">
        <f t="shared" si="11"/>
        <v>4544.147542857143</v>
      </c>
      <c r="AC45" s="106" t="s">
        <v>268</v>
      </c>
    </row>
    <row r="46" spans="1:29">
      <c r="A46" s="11" t="s">
        <v>89</v>
      </c>
      <c r="B46" s="12">
        <v>40949</v>
      </c>
      <c r="C46" s="14">
        <v>18475.55</v>
      </c>
      <c r="D46" s="14">
        <v>2500.0500000000002</v>
      </c>
      <c r="E46" s="14">
        <v>19596.429999999997</v>
      </c>
      <c r="F46" s="14">
        <v>6000</v>
      </c>
      <c r="G46" s="14">
        <v>21513.17</v>
      </c>
      <c r="H46" s="14">
        <v>6000</v>
      </c>
      <c r="I46" s="13">
        <f t="shared" si="13"/>
        <v>74085.2</v>
      </c>
      <c r="J46" s="9">
        <v>91</v>
      </c>
      <c r="K46" s="15">
        <f t="shared" si="14"/>
        <v>814.12307692307684</v>
      </c>
      <c r="M46" s="16">
        <v>15</v>
      </c>
      <c r="N46" s="15">
        <f t="shared" si="15"/>
        <v>12211.846153846152</v>
      </c>
      <c r="O46" s="53">
        <f>+FISCAL!E46</f>
        <v>6000</v>
      </c>
      <c r="P46" s="32">
        <f>+SINDICAL!E46</f>
        <v>6211.6861538461526</v>
      </c>
      <c r="Q46" s="110">
        <f t="shared" si="3"/>
        <v>-0.15999999999985448</v>
      </c>
      <c r="R46" s="48">
        <f>+FISCAL!E46</f>
        <v>6000</v>
      </c>
      <c r="S46" s="48">
        <f t="shared" si="4"/>
        <v>120</v>
      </c>
      <c r="T46" s="48">
        <f t="shared" si="12"/>
        <v>300</v>
      </c>
      <c r="U46" s="48">
        <f t="shared" si="6"/>
        <v>6420</v>
      </c>
      <c r="V46" s="48">
        <f t="shared" si="7"/>
        <v>1027.2</v>
      </c>
      <c r="W46" s="48">
        <f t="shared" si="8"/>
        <v>7447.2</v>
      </c>
      <c r="X46" s="41"/>
      <c r="Y46" s="49">
        <f t="shared" si="9"/>
        <v>6211.6861538461526</v>
      </c>
      <c r="Z46" s="49">
        <f t="shared" si="10"/>
        <v>993.86978461538445</v>
      </c>
      <c r="AA46" s="49">
        <f t="shared" si="11"/>
        <v>7205.5559384615372</v>
      </c>
      <c r="AC46" s="106" t="s">
        <v>273</v>
      </c>
    </row>
    <row r="47" spans="1:29">
      <c r="A47" s="11" t="s">
        <v>91</v>
      </c>
      <c r="B47" s="12">
        <v>42380</v>
      </c>
      <c r="C47" s="14">
        <v>2954.87</v>
      </c>
      <c r="D47" s="14">
        <v>3000</v>
      </c>
      <c r="E47" s="14">
        <v>2954.87</v>
      </c>
      <c r="F47" s="14">
        <v>3000</v>
      </c>
      <c r="G47" s="14">
        <v>2954.87</v>
      </c>
      <c r="H47" s="14">
        <v>3000</v>
      </c>
      <c r="I47" s="13">
        <f t="shared" si="13"/>
        <v>17864.61</v>
      </c>
      <c r="J47" s="9">
        <v>91</v>
      </c>
      <c r="K47" s="15">
        <f t="shared" si="14"/>
        <v>196.3143956043956</v>
      </c>
      <c r="M47" s="16">
        <f>((($A$66-B47)*15)/365)</f>
        <v>14.58904109589041</v>
      </c>
      <c r="N47" s="15">
        <f t="shared" si="15"/>
        <v>2864.0387851874152</v>
      </c>
      <c r="O47" s="53">
        <f>+FISCAL!E47</f>
        <v>2918.03</v>
      </c>
      <c r="P47" s="32">
        <f>+SINDICAL!E47</f>
        <v>0</v>
      </c>
      <c r="Q47" s="110">
        <f t="shared" si="3"/>
        <v>53.991214812584985</v>
      </c>
      <c r="R47" s="48">
        <f>+FISCAL!E47</f>
        <v>2918.03</v>
      </c>
      <c r="S47" s="48">
        <f t="shared" si="4"/>
        <v>58.360600000000005</v>
      </c>
      <c r="T47" s="48">
        <f t="shared" si="12"/>
        <v>145.90150000000003</v>
      </c>
      <c r="U47" s="48">
        <f t="shared" si="6"/>
        <v>3122.2921000000001</v>
      </c>
      <c r="V47" s="48">
        <f t="shared" si="7"/>
        <v>499.56673600000005</v>
      </c>
      <c r="W47" s="48">
        <f t="shared" si="8"/>
        <v>3621.8588360000003</v>
      </c>
      <c r="X47" s="41"/>
      <c r="Y47" s="49">
        <f t="shared" si="9"/>
        <v>0</v>
      </c>
      <c r="Z47" s="49">
        <f t="shared" si="10"/>
        <v>0</v>
      </c>
      <c r="AA47" s="49">
        <f t="shared" si="11"/>
        <v>0</v>
      </c>
      <c r="AC47" s="106" t="s">
        <v>266</v>
      </c>
    </row>
    <row r="48" spans="1:29">
      <c r="A48" s="11" t="s">
        <v>93</v>
      </c>
      <c r="B48" s="12">
        <v>42674</v>
      </c>
      <c r="C48" s="14"/>
      <c r="D48" s="14"/>
      <c r="E48" s="14"/>
      <c r="F48" s="14"/>
      <c r="G48" s="14">
        <v>9954.92</v>
      </c>
      <c r="H48" s="14">
        <v>10000.049999999999</v>
      </c>
      <c r="I48" s="13">
        <f t="shared" si="13"/>
        <v>19954.97</v>
      </c>
      <c r="J48" s="9">
        <v>31</v>
      </c>
      <c r="K48" s="15">
        <f t="shared" si="14"/>
        <v>643.70870967741939</v>
      </c>
      <c r="M48" s="16">
        <f>((($A$66-B48)*15)/365)</f>
        <v>2.506849315068493</v>
      </c>
      <c r="N48" s="15">
        <f t="shared" si="15"/>
        <v>1613.6807379584623</v>
      </c>
      <c r="O48" s="53">
        <f>+FISCAL!E48</f>
        <v>1694</v>
      </c>
      <c r="P48" s="32">
        <f>+SINDICAL!E48</f>
        <v>0</v>
      </c>
      <c r="Q48" s="110">
        <f t="shared" si="3"/>
        <v>80.319262041537741</v>
      </c>
      <c r="R48" s="48">
        <f>+FISCAL!E48</f>
        <v>1694</v>
      </c>
      <c r="S48" s="48">
        <f t="shared" si="4"/>
        <v>33.880000000000003</v>
      </c>
      <c r="T48" s="48">
        <f t="shared" si="12"/>
        <v>84.7</v>
      </c>
      <c r="U48" s="48">
        <f t="shared" si="6"/>
        <v>1812.5800000000002</v>
      </c>
      <c r="V48" s="48">
        <f t="shared" si="7"/>
        <v>290.01280000000003</v>
      </c>
      <c r="W48" s="48">
        <f t="shared" si="8"/>
        <v>2102.5928000000004</v>
      </c>
      <c r="X48" s="41"/>
      <c r="Y48" s="49">
        <f t="shared" si="9"/>
        <v>0</v>
      </c>
      <c r="Z48" s="49">
        <f t="shared" si="10"/>
        <v>0</v>
      </c>
      <c r="AA48" s="49">
        <f t="shared" si="11"/>
        <v>0</v>
      </c>
      <c r="AC48" s="106" t="s">
        <v>270</v>
      </c>
    </row>
    <row r="49" spans="1:29">
      <c r="A49" s="11" t="s">
        <v>95</v>
      </c>
      <c r="B49" s="12">
        <v>42661</v>
      </c>
      <c r="C49" s="14"/>
      <c r="D49" s="14"/>
      <c r="E49" s="14"/>
      <c r="F49" s="14">
        <v>2600</v>
      </c>
      <c r="G49" s="14">
        <v>2954.87</v>
      </c>
      <c r="H49" s="14">
        <v>3000</v>
      </c>
      <c r="I49" s="13">
        <f t="shared" si="13"/>
        <v>8554.869999999999</v>
      </c>
      <c r="J49" s="9">
        <v>43</v>
      </c>
      <c r="K49" s="15">
        <f t="shared" si="14"/>
        <v>198.95046511627905</v>
      </c>
      <c r="M49" s="16">
        <f>((($A$66-B49)*15)/365)</f>
        <v>3.0410958904109591</v>
      </c>
      <c r="N49" s="15">
        <f t="shared" si="15"/>
        <v>605.02744186046505</v>
      </c>
      <c r="O49" s="53">
        <f>+FISCAL!E49</f>
        <v>614.75</v>
      </c>
      <c r="P49" s="32">
        <f>+SINDICAL!E49</f>
        <v>0</v>
      </c>
      <c r="Q49" s="110">
        <f t="shared" si="3"/>
        <v>9.7225581395349536</v>
      </c>
      <c r="R49" s="48">
        <f>+FISCAL!E49</f>
        <v>614.75</v>
      </c>
      <c r="S49" s="48">
        <f t="shared" si="4"/>
        <v>12.295</v>
      </c>
      <c r="T49" s="48">
        <f t="shared" si="12"/>
        <v>30.737500000000001</v>
      </c>
      <c r="U49" s="48">
        <f t="shared" si="6"/>
        <v>657.78249999999991</v>
      </c>
      <c r="V49" s="48">
        <f t="shared" si="7"/>
        <v>105.24519999999998</v>
      </c>
      <c r="W49" s="48">
        <f t="shared" si="8"/>
        <v>763.02769999999987</v>
      </c>
      <c r="X49" s="41"/>
      <c r="Y49" s="49">
        <f t="shared" si="9"/>
        <v>0</v>
      </c>
      <c r="Z49" s="49">
        <f t="shared" si="10"/>
        <v>0</v>
      </c>
      <c r="AA49" s="49">
        <f t="shared" si="11"/>
        <v>0</v>
      </c>
      <c r="AC49" s="106" t="s">
        <v>266</v>
      </c>
    </row>
    <row r="50" spans="1:29">
      <c r="A50" s="11" t="s">
        <v>97</v>
      </c>
      <c r="B50" s="12">
        <v>42091</v>
      </c>
      <c r="C50" s="14">
        <v>9799.81</v>
      </c>
      <c r="D50" s="14">
        <v>4200</v>
      </c>
      <c r="E50" s="14">
        <v>8528.93</v>
      </c>
      <c r="F50" s="14">
        <v>4500</v>
      </c>
      <c r="G50" s="14">
        <v>8765.39</v>
      </c>
      <c r="H50" s="14">
        <v>5139.21</v>
      </c>
      <c r="I50" s="13">
        <f t="shared" si="13"/>
        <v>40933.339999999997</v>
      </c>
      <c r="J50" s="9">
        <v>91</v>
      </c>
      <c r="K50" s="15">
        <f t="shared" si="14"/>
        <v>449.81692307692305</v>
      </c>
      <c r="M50" s="16">
        <v>15</v>
      </c>
      <c r="N50" s="15">
        <f t="shared" si="15"/>
        <v>6747.2538461538461</v>
      </c>
      <c r="O50" s="53">
        <f>+FISCAL!E50</f>
        <v>4500</v>
      </c>
      <c r="P50" s="32">
        <f>+SINDICAL!E50</f>
        <v>2247.1138461538458</v>
      </c>
      <c r="Q50" s="110">
        <f t="shared" si="3"/>
        <v>-0.14000000000032742</v>
      </c>
      <c r="R50" s="48">
        <f>+FISCAL!E50</f>
        <v>4500</v>
      </c>
      <c r="S50" s="48">
        <f t="shared" si="4"/>
        <v>90</v>
      </c>
      <c r="T50" s="48">
        <f t="shared" si="12"/>
        <v>225</v>
      </c>
      <c r="U50" s="48">
        <f t="shared" si="6"/>
        <v>4815</v>
      </c>
      <c r="V50" s="48">
        <f t="shared" si="7"/>
        <v>770.4</v>
      </c>
      <c r="W50" s="48">
        <f t="shared" si="8"/>
        <v>5585.4</v>
      </c>
      <c r="X50" s="41"/>
      <c r="Y50" s="49">
        <f t="shared" si="9"/>
        <v>2247.1138461538458</v>
      </c>
      <c r="Z50" s="49">
        <f t="shared" si="10"/>
        <v>359.53821538461534</v>
      </c>
      <c r="AA50" s="49">
        <f t="shared" si="11"/>
        <v>2606.6520615384611</v>
      </c>
      <c r="AC50" s="106" t="s">
        <v>270</v>
      </c>
    </row>
    <row r="51" spans="1:29">
      <c r="A51" s="11" t="s">
        <v>99</v>
      </c>
      <c r="B51" s="12">
        <v>42086</v>
      </c>
      <c r="C51" s="14">
        <v>9914.869999999999</v>
      </c>
      <c r="D51" s="14">
        <v>4500</v>
      </c>
      <c r="E51" s="14">
        <v>9874.8700000000008</v>
      </c>
      <c r="F51" s="14">
        <v>4500</v>
      </c>
      <c r="G51" s="14">
        <v>9914.869999999999</v>
      </c>
      <c r="H51" s="14">
        <v>4500</v>
      </c>
      <c r="I51" s="13">
        <f t="shared" si="13"/>
        <v>43204.61</v>
      </c>
      <c r="J51" s="9">
        <v>91</v>
      </c>
      <c r="K51" s="15">
        <f t="shared" si="14"/>
        <v>474.77593406593405</v>
      </c>
      <c r="M51" s="16">
        <v>15</v>
      </c>
      <c r="N51" s="15">
        <f t="shared" si="15"/>
        <v>7121.6390109890108</v>
      </c>
      <c r="O51" s="53">
        <f>+FISCAL!E51</f>
        <v>4500</v>
      </c>
      <c r="P51" s="32">
        <f>+SINDICAL!E51</f>
        <v>2621.6990109890112</v>
      </c>
      <c r="Q51" s="110">
        <f t="shared" si="3"/>
        <v>6.0000000000400178E-2</v>
      </c>
      <c r="R51" s="48">
        <f>+FISCAL!E51</f>
        <v>4500</v>
      </c>
      <c r="S51" s="48">
        <f t="shared" si="4"/>
        <v>90</v>
      </c>
      <c r="T51" s="48">
        <f t="shared" si="12"/>
        <v>225</v>
      </c>
      <c r="U51" s="48">
        <f t="shared" si="6"/>
        <v>4815</v>
      </c>
      <c r="V51" s="48">
        <f t="shared" si="7"/>
        <v>770.4</v>
      </c>
      <c r="W51" s="48">
        <f t="shared" si="8"/>
        <v>5585.4</v>
      </c>
      <c r="X51" s="41"/>
      <c r="Y51" s="49">
        <f t="shared" si="9"/>
        <v>2621.6990109890112</v>
      </c>
      <c r="Z51" s="49">
        <f t="shared" si="10"/>
        <v>419.47184175824179</v>
      </c>
      <c r="AA51" s="49">
        <f t="shared" si="11"/>
        <v>3041.1708527472529</v>
      </c>
      <c r="AC51" s="106" t="s">
        <v>266</v>
      </c>
    </row>
    <row r="52" spans="1:29">
      <c r="A52" s="11" t="s">
        <v>101</v>
      </c>
      <c r="B52" s="12">
        <v>42265</v>
      </c>
      <c r="C52" s="14">
        <v>5954.87</v>
      </c>
      <c r="D52" s="14">
        <v>6000</v>
      </c>
      <c r="E52" s="14">
        <v>5954.87</v>
      </c>
      <c r="F52" s="14">
        <v>6000</v>
      </c>
      <c r="G52" s="14">
        <v>10792.810000000001</v>
      </c>
      <c r="H52" s="14">
        <v>6000</v>
      </c>
      <c r="I52" s="13">
        <f t="shared" si="13"/>
        <v>40702.550000000003</v>
      </c>
      <c r="J52" s="9">
        <v>91</v>
      </c>
      <c r="K52" s="15">
        <f t="shared" si="14"/>
        <v>447.28076923076924</v>
      </c>
      <c r="M52" s="16">
        <v>15</v>
      </c>
      <c r="N52" s="15">
        <f t="shared" si="15"/>
        <v>6709.211538461539</v>
      </c>
      <c r="O52" s="53">
        <f>+FISCAL!E52</f>
        <v>6000</v>
      </c>
      <c r="P52" s="32">
        <f>+SINDICAL!E52</f>
        <v>709.25153846153944</v>
      </c>
      <c r="Q52" s="110">
        <f t="shared" si="3"/>
        <v>4.0000000000873115E-2</v>
      </c>
      <c r="R52" s="48">
        <f>+FISCAL!E52</f>
        <v>6000</v>
      </c>
      <c r="S52" s="48">
        <f t="shared" si="4"/>
        <v>120</v>
      </c>
      <c r="T52" s="48">
        <f t="shared" si="12"/>
        <v>300</v>
      </c>
      <c r="U52" s="48">
        <f t="shared" si="6"/>
        <v>6420</v>
      </c>
      <c r="V52" s="48">
        <f t="shared" si="7"/>
        <v>1027.2</v>
      </c>
      <c r="W52" s="48">
        <f t="shared" si="8"/>
        <v>7447.2</v>
      </c>
      <c r="X52" s="41"/>
      <c r="Y52" s="49">
        <f t="shared" si="9"/>
        <v>709.25153846153944</v>
      </c>
      <c r="Z52" s="49">
        <f t="shared" si="10"/>
        <v>113.48024615384631</v>
      </c>
      <c r="AA52" s="49">
        <f t="shared" si="11"/>
        <v>822.73178461538578</v>
      </c>
      <c r="AC52" s="106" t="s">
        <v>267</v>
      </c>
    </row>
    <row r="53" spans="1:29">
      <c r="A53" s="11" t="s">
        <v>103</v>
      </c>
      <c r="B53" s="12">
        <v>42486</v>
      </c>
      <c r="C53" s="14">
        <v>1954.9699999999998</v>
      </c>
      <c r="D53" s="14">
        <v>2000.1</v>
      </c>
      <c r="E53" s="14">
        <v>1954.9699999999998</v>
      </c>
      <c r="F53" s="14">
        <v>2000.1</v>
      </c>
      <c r="G53" s="14">
        <v>1954.9699999999998</v>
      </c>
      <c r="H53" s="14">
        <v>2000.1</v>
      </c>
      <c r="I53" s="13">
        <f t="shared" si="13"/>
        <v>11865.21</v>
      </c>
      <c r="J53" s="9">
        <v>91</v>
      </c>
      <c r="K53" s="15">
        <f t="shared" si="14"/>
        <v>130.38692307692307</v>
      </c>
      <c r="M53" s="16">
        <f>((($A$66-B53)*15)/365)</f>
        <v>10.232876712328768</v>
      </c>
      <c r="N53" s="15">
        <f t="shared" si="15"/>
        <v>1334.2333087460484</v>
      </c>
      <c r="O53" s="53">
        <f>+FISCAL!E53</f>
        <v>1366.19</v>
      </c>
      <c r="P53" s="32">
        <f>+SINDICAL!E53</f>
        <v>0</v>
      </c>
      <c r="Q53" s="110">
        <f t="shared" si="3"/>
        <v>31.956691253951703</v>
      </c>
      <c r="R53" s="48">
        <f>+FISCAL!E53</f>
        <v>1366.19</v>
      </c>
      <c r="S53" s="48">
        <f t="shared" si="4"/>
        <v>27.323800000000002</v>
      </c>
      <c r="T53" s="48">
        <f t="shared" si="12"/>
        <v>68.3095</v>
      </c>
      <c r="U53" s="48">
        <f t="shared" si="6"/>
        <v>1461.8233</v>
      </c>
      <c r="V53" s="48">
        <f t="shared" si="7"/>
        <v>233.891728</v>
      </c>
      <c r="W53" s="48">
        <f t="shared" si="8"/>
        <v>1695.7150280000001</v>
      </c>
      <c r="X53" s="41"/>
      <c r="Y53" s="49">
        <f t="shared" si="9"/>
        <v>0</v>
      </c>
      <c r="Z53" s="49">
        <f t="shared" si="10"/>
        <v>0</v>
      </c>
      <c r="AA53" s="49">
        <f t="shared" si="11"/>
        <v>0</v>
      </c>
      <c r="AC53" s="106" t="s">
        <v>266</v>
      </c>
    </row>
    <row r="54" spans="1:29">
      <c r="A54" s="11" t="s">
        <v>105</v>
      </c>
      <c r="B54" s="12">
        <v>42392</v>
      </c>
      <c r="C54" s="14">
        <v>10424.92</v>
      </c>
      <c r="D54" s="14">
        <v>1750.05</v>
      </c>
      <c r="E54" s="14">
        <v>10584.92</v>
      </c>
      <c r="F54" s="14">
        <v>1750.05</v>
      </c>
      <c r="G54" s="14">
        <v>10759.92</v>
      </c>
      <c r="H54" s="14">
        <v>1750.05</v>
      </c>
      <c r="I54" s="13">
        <f t="shared" si="13"/>
        <v>37019.910000000003</v>
      </c>
      <c r="J54" s="9">
        <v>91</v>
      </c>
      <c r="K54" s="15">
        <f t="shared" si="14"/>
        <v>406.81219780219783</v>
      </c>
      <c r="M54" s="16">
        <f>((($A$66-B54)*15)/365)</f>
        <v>14.095890410958905</v>
      </c>
      <c r="N54" s="15">
        <f t="shared" si="15"/>
        <v>5734.380158061118</v>
      </c>
      <c r="O54" s="53">
        <f>+FISCAL!E54</f>
        <v>1644.86</v>
      </c>
      <c r="P54" s="32">
        <f>+SINDICAL!E54</f>
        <v>4089.5801580611178</v>
      </c>
      <c r="Q54" s="110">
        <f t="shared" si="3"/>
        <v>5.9999999999490683E-2</v>
      </c>
      <c r="R54" s="48">
        <f>+FISCAL!E54</f>
        <v>1644.86</v>
      </c>
      <c r="S54" s="48">
        <f t="shared" si="4"/>
        <v>32.897199999999998</v>
      </c>
      <c r="T54" s="48">
        <f t="shared" si="12"/>
        <v>82.242999999999995</v>
      </c>
      <c r="U54" s="48">
        <f t="shared" si="6"/>
        <v>1760.0001999999999</v>
      </c>
      <c r="V54" s="48">
        <f t="shared" si="7"/>
        <v>281.600032</v>
      </c>
      <c r="W54" s="48">
        <f t="shared" si="8"/>
        <v>2041.600232</v>
      </c>
      <c r="X54" s="41"/>
      <c r="Y54" s="49">
        <f t="shared" si="9"/>
        <v>4089.5801580611178</v>
      </c>
      <c r="Z54" s="49">
        <f t="shared" si="10"/>
        <v>654.33282528977884</v>
      </c>
      <c r="AA54" s="49">
        <f t="shared" si="11"/>
        <v>4743.9129833508969</v>
      </c>
      <c r="AC54" s="106" t="s">
        <v>266</v>
      </c>
    </row>
    <row r="55" spans="1:29">
      <c r="A55" s="11" t="s">
        <v>107</v>
      </c>
      <c r="B55" s="12">
        <v>42457</v>
      </c>
      <c r="C55" s="14">
        <v>5204.9699999999993</v>
      </c>
      <c r="D55" s="14">
        <v>2000.1</v>
      </c>
      <c r="E55" s="14">
        <v>5204.97</v>
      </c>
      <c r="F55" s="14">
        <v>2000.1</v>
      </c>
      <c r="G55" s="14">
        <v>5199.17</v>
      </c>
      <c r="H55" s="14">
        <v>2000.1</v>
      </c>
      <c r="I55" s="13">
        <f t="shared" si="13"/>
        <v>21609.41</v>
      </c>
      <c r="J55" s="9">
        <v>91</v>
      </c>
      <c r="K55" s="15">
        <f t="shared" si="14"/>
        <v>237.46604395604396</v>
      </c>
      <c r="M55" s="16">
        <f>((($A$66-B55)*15)/365)</f>
        <v>11.424657534246576</v>
      </c>
      <c r="N55" s="15">
        <f t="shared" si="15"/>
        <v>2712.9682282101462</v>
      </c>
      <c r="O55" s="53">
        <f>+FISCAL!E55</f>
        <v>1524.67</v>
      </c>
      <c r="P55" s="32">
        <f>+SINDICAL!E55</f>
        <v>1188.3682282101463</v>
      </c>
      <c r="Q55" s="110">
        <f t="shared" si="3"/>
        <v>7.0000000000163709E-2</v>
      </c>
      <c r="R55" s="48">
        <f>+FISCAL!E55</f>
        <v>1524.67</v>
      </c>
      <c r="S55" s="48">
        <f t="shared" si="4"/>
        <v>30.493400000000001</v>
      </c>
      <c r="T55" s="48">
        <f t="shared" si="12"/>
        <v>76.233500000000006</v>
      </c>
      <c r="U55" s="48">
        <f t="shared" si="6"/>
        <v>1631.3969000000002</v>
      </c>
      <c r="V55" s="48">
        <f t="shared" si="7"/>
        <v>261.02350400000006</v>
      </c>
      <c r="W55" s="48">
        <f t="shared" si="8"/>
        <v>1892.4204040000002</v>
      </c>
      <c r="X55" s="41"/>
      <c r="Y55" s="49">
        <f t="shared" si="9"/>
        <v>1188.3682282101463</v>
      </c>
      <c r="Z55" s="49">
        <f t="shared" si="10"/>
        <v>190.1389165136234</v>
      </c>
      <c r="AA55" s="49">
        <f t="shared" si="11"/>
        <v>1378.5071447237697</v>
      </c>
      <c r="AC55" s="106" t="s">
        <v>271</v>
      </c>
    </row>
    <row r="56" spans="1:29">
      <c r="A56" s="11" t="s">
        <v>109</v>
      </c>
      <c r="B56" s="12">
        <v>42187</v>
      </c>
      <c r="C56" s="14">
        <v>5769.92</v>
      </c>
      <c r="D56" s="14">
        <v>3250.05</v>
      </c>
      <c r="E56" s="14">
        <v>5704.92</v>
      </c>
      <c r="F56" s="14">
        <v>3250.05</v>
      </c>
      <c r="G56" s="14">
        <v>10754.92</v>
      </c>
      <c r="H56" s="14">
        <v>3250.05</v>
      </c>
      <c r="I56" s="13">
        <f t="shared" si="13"/>
        <v>31979.91</v>
      </c>
      <c r="J56" s="9">
        <v>91</v>
      </c>
      <c r="K56" s="15">
        <f t="shared" si="14"/>
        <v>351.42758241758241</v>
      </c>
      <c r="M56" s="16">
        <v>15</v>
      </c>
      <c r="N56" s="15">
        <f t="shared" si="15"/>
        <v>5271.4137362637366</v>
      </c>
      <c r="O56" s="53">
        <f>+FISCAL!E56</f>
        <v>3250.05</v>
      </c>
      <c r="P56" s="32">
        <f>+SINDICAL!E56</f>
        <v>2021.2137362637366</v>
      </c>
      <c r="Q56" s="110">
        <f t="shared" si="3"/>
        <v>-0.1499999999996362</v>
      </c>
      <c r="R56" s="48">
        <f>+FISCAL!E56</f>
        <v>3250.05</v>
      </c>
      <c r="S56" s="48">
        <f t="shared" si="4"/>
        <v>65.001000000000005</v>
      </c>
      <c r="T56" s="48">
        <f t="shared" si="12"/>
        <v>162.50250000000003</v>
      </c>
      <c r="U56" s="48">
        <f t="shared" si="6"/>
        <v>3477.5535000000004</v>
      </c>
      <c r="V56" s="48">
        <f t="shared" si="7"/>
        <v>556.40856000000008</v>
      </c>
      <c r="W56" s="48">
        <f t="shared" si="8"/>
        <v>4033.9620600000007</v>
      </c>
      <c r="X56" s="41"/>
      <c r="Y56" s="49">
        <f t="shared" si="9"/>
        <v>2021.2137362637366</v>
      </c>
      <c r="Z56" s="49">
        <f t="shared" si="10"/>
        <v>323.39419780219788</v>
      </c>
      <c r="AA56" s="49">
        <f t="shared" si="11"/>
        <v>2344.6079340659344</v>
      </c>
      <c r="AC56" s="106" t="s">
        <v>266</v>
      </c>
    </row>
    <row r="57" spans="1:29">
      <c r="A57" s="11" t="s">
        <v>111</v>
      </c>
      <c r="B57" s="12">
        <v>42646</v>
      </c>
      <c r="C57" s="14"/>
      <c r="D57" s="14"/>
      <c r="E57" s="14">
        <v>2771.58</v>
      </c>
      <c r="F57" s="14">
        <v>3250.05</v>
      </c>
      <c r="G57" s="14">
        <v>5319.92</v>
      </c>
      <c r="H57" s="14">
        <v>3250.05</v>
      </c>
      <c r="I57" s="13">
        <f t="shared" si="13"/>
        <v>14591.599999999999</v>
      </c>
      <c r="J57" s="9">
        <v>59</v>
      </c>
      <c r="K57" s="15">
        <f t="shared" si="14"/>
        <v>247.31525423728812</v>
      </c>
      <c r="M57" s="16">
        <f>((($A$66-B57)*15)/365)</f>
        <v>3.6575342465753424</v>
      </c>
      <c r="N57" s="15">
        <f t="shared" si="15"/>
        <v>904.56401207336887</v>
      </c>
      <c r="O57" s="53">
        <f>+FISCAL!E57</f>
        <v>799.19</v>
      </c>
      <c r="P57" s="32">
        <f>+SINDICAL!E57</f>
        <v>105.36401207336883</v>
      </c>
      <c r="Q57" s="110">
        <f t="shared" si="3"/>
        <v>-9.9999999999909051E-3</v>
      </c>
      <c r="R57" s="48">
        <f>+FISCAL!E57</f>
        <v>799.19</v>
      </c>
      <c r="S57" s="48">
        <f t="shared" si="4"/>
        <v>15.983800000000002</v>
      </c>
      <c r="T57" s="48">
        <f t="shared" si="12"/>
        <v>39.959500000000006</v>
      </c>
      <c r="U57" s="48">
        <f t="shared" si="6"/>
        <v>855.13330000000008</v>
      </c>
      <c r="V57" s="48">
        <f t="shared" si="7"/>
        <v>136.82132800000002</v>
      </c>
      <c r="W57" s="48">
        <f t="shared" si="8"/>
        <v>991.95462800000007</v>
      </c>
      <c r="X57" s="41"/>
      <c r="Y57" s="49">
        <f t="shared" si="9"/>
        <v>105.36401207336883</v>
      </c>
      <c r="Z57" s="49">
        <f t="shared" si="10"/>
        <v>16.858241931739013</v>
      </c>
      <c r="AA57" s="49">
        <f t="shared" si="11"/>
        <v>122.22225400510784</v>
      </c>
      <c r="AC57" s="106" t="s">
        <v>266</v>
      </c>
    </row>
    <row r="58" spans="1:29">
      <c r="A58" s="11" t="s">
        <v>113</v>
      </c>
      <c r="B58" s="12">
        <v>40317</v>
      </c>
      <c r="C58" s="14">
        <v>18479.38</v>
      </c>
      <c r="D58" s="14">
        <v>6000</v>
      </c>
      <c r="E58" s="14">
        <v>15870.900000000001</v>
      </c>
      <c r="F58" s="14">
        <v>6000</v>
      </c>
      <c r="G58" s="14">
        <v>19359.53</v>
      </c>
      <c r="H58" s="14">
        <v>6000</v>
      </c>
      <c r="I58" s="13">
        <f t="shared" si="13"/>
        <v>71709.81</v>
      </c>
      <c r="J58" s="9">
        <v>91</v>
      </c>
      <c r="K58" s="15">
        <f t="shared" si="14"/>
        <v>788.01989010989007</v>
      </c>
      <c r="M58" s="16">
        <v>15</v>
      </c>
      <c r="N58" s="15">
        <f t="shared" si="15"/>
        <v>11820.298351648351</v>
      </c>
      <c r="O58" s="53">
        <f>+FISCAL!E58</f>
        <v>6000</v>
      </c>
      <c r="P58" s="32">
        <f>+SINDICAL!E58</f>
        <v>5820.1383516483511</v>
      </c>
      <c r="Q58" s="110">
        <f t="shared" si="3"/>
        <v>-0.15999999999985448</v>
      </c>
      <c r="R58" s="48">
        <f>+FISCAL!E58</f>
        <v>6000</v>
      </c>
      <c r="S58" s="48">
        <f t="shared" si="4"/>
        <v>120</v>
      </c>
      <c r="T58" s="48">
        <f t="shared" si="12"/>
        <v>300</v>
      </c>
      <c r="U58" s="48">
        <f t="shared" si="6"/>
        <v>6420</v>
      </c>
      <c r="V58" s="48">
        <f t="shared" si="7"/>
        <v>1027.2</v>
      </c>
      <c r="W58" s="48">
        <f t="shared" si="8"/>
        <v>7447.2</v>
      </c>
      <c r="X58" s="41"/>
      <c r="Y58" s="49">
        <f t="shared" si="9"/>
        <v>5820.1383516483511</v>
      </c>
      <c r="Z58" s="49">
        <f t="shared" si="10"/>
        <v>931.22213626373616</v>
      </c>
      <c r="AA58" s="49">
        <f t="shared" si="11"/>
        <v>6751.3604879120876</v>
      </c>
      <c r="AC58" s="106" t="s">
        <v>271</v>
      </c>
    </row>
    <row r="59" spans="1:29">
      <c r="A59" s="11" t="s">
        <v>115</v>
      </c>
      <c r="B59" s="12">
        <v>42668</v>
      </c>
      <c r="C59" s="14"/>
      <c r="D59" s="14"/>
      <c r="E59" s="14"/>
      <c r="F59" s="14">
        <v>1200</v>
      </c>
      <c r="G59" s="14">
        <v>2954.87</v>
      </c>
      <c r="H59" s="14">
        <v>3000</v>
      </c>
      <c r="I59" s="13">
        <f t="shared" si="13"/>
        <v>7154.87</v>
      </c>
      <c r="J59" s="9">
        <v>36</v>
      </c>
      <c r="K59" s="15">
        <f t="shared" si="14"/>
        <v>198.74638888888887</v>
      </c>
      <c r="M59" s="16">
        <f>((($A$66-B59)*15)/365)</f>
        <v>2.7534246575342465</v>
      </c>
      <c r="N59" s="15">
        <f t="shared" si="15"/>
        <v>547.23320776255707</v>
      </c>
      <c r="O59" s="53">
        <f>+FISCAL!E59</f>
        <v>557.38</v>
      </c>
      <c r="P59" s="32">
        <f>+SINDICAL!E59</f>
        <v>0</v>
      </c>
      <c r="Q59" s="110">
        <f t="shared" si="3"/>
        <v>10.146792237442924</v>
      </c>
      <c r="R59" s="48">
        <f>+FISCAL!E59</f>
        <v>557.38</v>
      </c>
      <c r="S59" s="48">
        <f t="shared" si="4"/>
        <v>11.147600000000001</v>
      </c>
      <c r="T59" s="48">
        <f t="shared" si="12"/>
        <v>27.869</v>
      </c>
      <c r="U59" s="48">
        <f t="shared" si="6"/>
        <v>596.39660000000003</v>
      </c>
      <c r="V59" s="48">
        <f t="shared" si="7"/>
        <v>95.423456000000002</v>
      </c>
      <c r="W59" s="48">
        <f t="shared" si="8"/>
        <v>691.82005600000002</v>
      </c>
      <c r="X59" s="41"/>
      <c r="Y59" s="49">
        <f t="shared" si="9"/>
        <v>0</v>
      </c>
      <c r="Z59" s="49">
        <f t="shared" si="10"/>
        <v>0</v>
      </c>
      <c r="AA59" s="49">
        <f t="shared" si="11"/>
        <v>0</v>
      </c>
      <c r="AC59" s="106" t="s">
        <v>266</v>
      </c>
    </row>
    <row r="60" spans="1:29">
      <c r="A60" s="11" t="s">
        <v>145</v>
      </c>
      <c r="B60" s="12">
        <v>42261</v>
      </c>
      <c r="C60" s="14">
        <v>2954.87</v>
      </c>
      <c r="D60" s="14">
        <v>2800</v>
      </c>
      <c r="E60" s="14">
        <v>2954.87</v>
      </c>
      <c r="F60" s="14">
        <v>3000</v>
      </c>
      <c r="G60" s="14">
        <v>8925.880000000001</v>
      </c>
      <c r="H60" s="14">
        <v>3000</v>
      </c>
      <c r="I60" s="13">
        <f t="shared" si="13"/>
        <v>23635.620000000003</v>
      </c>
      <c r="J60" s="9">
        <v>91</v>
      </c>
      <c r="K60" s="15">
        <f t="shared" si="14"/>
        <v>259.73208791208793</v>
      </c>
      <c r="M60" s="16">
        <v>15</v>
      </c>
      <c r="N60" s="15">
        <f t="shared" si="15"/>
        <v>3895.981318681319</v>
      </c>
      <c r="O60" s="53">
        <f>+FISCAL!E60</f>
        <v>3000</v>
      </c>
      <c r="P60" s="32">
        <f>+SINDICAL!E60</f>
        <v>895.98131868131895</v>
      </c>
      <c r="Q60" s="110">
        <f t="shared" si="3"/>
        <v>0</v>
      </c>
      <c r="R60" s="48">
        <f>+FISCAL!E60</f>
        <v>3000</v>
      </c>
      <c r="S60" s="48">
        <f t="shared" si="4"/>
        <v>60</v>
      </c>
      <c r="T60" s="48">
        <f t="shared" si="12"/>
        <v>150</v>
      </c>
      <c r="U60" s="48">
        <f t="shared" si="6"/>
        <v>3210</v>
      </c>
      <c r="V60" s="48">
        <f t="shared" si="7"/>
        <v>513.6</v>
      </c>
      <c r="W60" s="48">
        <f t="shared" si="8"/>
        <v>3723.6</v>
      </c>
      <c r="X60" s="41"/>
      <c r="Y60" s="49">
        <f t="shared" si="9"/>
        <v>895.98131868131895</v>
      </c>
      <c r="Z60" s="49">
        <f t="shared" si="10"/>
        <v>143.35701098901103</v>
      </c>
      <c r="AA60" s="49">
        <f t="shared" si="11"/>
        <v>1039.33832967033</v>
      </c>
      <c r="AC60" s="106" t="s">
        <v>272</v>
      </c>
    </row>
    <row r="61" spans="1:29">
      <c r="A61" s="11" t="s">
        <v>119</v>
      </c>
      <c r="B61" s="12">
        <v>41465</v>
      </c>
      <c r="C61" s="14">
        <v>14674.869999999999</v>
      </c>
      <c r="D61" s="14">
        <v>6000</v>
      </c>
      <c r="E61" s="14">
        <v>14834.87</v>
      </c>
      <c r="F61" s="14">
        <v>6000</v>
      </c>
      <c r="G61" s="14">
        <v>15009.869999999999</v>
      </c>
      <c r="H61" s="14">
        <v>6000</v>
      </c>
      <c r="I61" s="13">
        <f t="shared" si="13"/>
        <v>62519.61</v>
      </c>
      <c r="J61" s="9">
        <v>91</v>
      </c>
      <c r="K61" s="15">
        <f t="shared" si="14"/>
        <v>687.02868131868138</v>
      </c>
      <c r="M61" s="16">
        <v>15</v>
      </c>
      <c r="N61" s="15">
        <f t="shared" si="15"/>
        <v>10305.430219780221</v>
      </c>
      <c r="O61" s="53">
        <f>+FISCAL!E61</f>
        <v>6000</v>
      </c>
      <c r="P61" s="32">
        <f>+SINDICAL!E61</f>
        <v>4305.2702197802209</v>
      </c>
      <c r="Q61" s="110">
        <f t="shared" si="3"/>
        <v>-0.15999999999985448</v>
      </c>
      <c r="R61" s="48">
        <f>+FISCAL!E61</f>
        <v>6000</v>
      </c>
      <c r="S61" s="48">
        <f t="shared" si="4"/>
        <v>120</v>
      </c>
      <c r="T61" s="48">
        <f t="shared" si="12"/>
        <v>300</v>
      </c>
      <c r="U61" s="48">
        <f t="shared" si="6"/>
        <v>6420</v>
      </c>
      <c r="V61" s="48">
        <f t="shared" si="7"/>
        <v>1027.2</v>
      </c>
      <c r="W61" s="48">
        <f t="shared" si="8"/>
        <v>7447.2</v>
      </c>
      <c r="X61" s="41"/>
      <c r="Y61" s="49">
        <f t="shared" si="9"/>
        <v>4305.2702197802209</v>
      </c>
      <c r="Z61" s="49">
        <f t="shared" si="10"/>
        <v>688.84323516483539</v>
      </c>
      <c r="AA61" s="49">
        <f t="shared" si="11"/>
        <v>4994.1134549450562</v>
      </c>
      <c r="AC61" s="106" t="s">
        <v>266</v>
      </c>
    </row>
    <row r="62" spans="1:29">
      <c r="A62" s="11" t="s">
        <v>121</v>
      </c>
      <c r="B62" s="12">
        <v>42026</v>
      </c>
      <c r="C62" s="14">
        <v>3954.92</v>
      </c>
      <c r="D62" s="14">
        <v>4000.05</v>
      </c>
      <c r="E62" s="14">
        <v>3954.92</v>
      </c>
      <c r="F62" s="14">
        <v>4000.05</v>
      </c>
      <c r="G62" s="14">
        <v>3954.92</v>
      </c>
      <c r="H62" s="14">
        <v>3733.38</v>
      </c>
      <c r="I62" s="13">
        <f t="shared" si="13"/>
        <v>23598.240000000002</v>
      </c>
      <c r="J62" s="9">
        <v>91</v>
      </c>
      <c r="K62" s="15">
        <f t="shared" si="14"/>
        <v>259.3213186813187</v>
      </c>
      <c r="M62" s="16">
        <v>15</v>
      </c>
      <c r="N62" s="15">
        <f t="shared" si="15"/>
        <v>3889.8197802197806</v>
      </c>
      <c r="O62" s="53">
        <f>+FISCAL!E62</f>
        <v>4000.05</v>
      </c>
      <c r="P62" s="32">
        <f>+SINDICAL!E62</f>
        <v>0</v>
      </c>
      <c r="Q62" s="110">
        <f t="shared" si="3"/>
        <v>110.23021978021961</v>
      </c>
      <c r="R62" s="48">
        <f>+FISCAL!E62</f>
        <v>4000.05</v>
      </c>
      <c r="S62" s="48">
        <f t="shared" si="4"/>
        <v>80.001000000000005</v>
      </c>
      <c r="T62" s="48">
        <f t="shared" si="12"/>
        <v>200.00250000000003</v>
      </c>
      <c r="U62" s="48">
        <f t="shared" si="6"/>
        <v>4280.0535</v>
      </c>
      <c r="V62" s="48">
        <f t="shared" si="7"/>
        <v>684.80856000000006</v>
      </c>
      <c r="W62" s="48">
        <f t="shared" si="8"/>
        <v>4964.8620600000004</v>
      </c>
      <c r="X62" s="50"/>
      <c r="Y62" s="49">
        <f t="shared" si="9"/>
        <v>0</v>
      </c>
      <c r="Z62" s="49">
        <f t="shared" si="10"/>
        <v>0</v>
      </c>
      <c r="AA62" s="49">
        <f t="shared" si="11"/>
        <v>0</v>
      </c>
      <c r="AC62" s="106" t="s">
        <v>267</v>
      </c>
    </row>
    <row r="63" spans="1:29">
      <c r="A63" s="11" t="s">
        <v>123</v>
      </c>
      <c r="B63" s="12">
        <v>42116</v>
      </c>
      <c r="C63" s="14">
        <v>5510.87</v>
      </c>
      <c r="D63" s="14">
        <v>5556</v>
      </c>
      <c r="E63" s="14">
        <v>5510.87</v>
      </c>
      <c r="F63" s="14">
        <v>5556</v>
      </c>
      <c r="G63" s="14">
        <v>7555.1449999999995</v>
      </c>
      <c r="H63" s="14">
        <v>7056</v>
      </c>
      <c r="I63" s="13">
        <f t="shared" si="13"/>
        <v>36744.884999999995</v>
      </c>
      <c r="J63" s="9">
        <v>91</v>
      </c>
      <c r="K63" s="15">
        <f t="shared" si="14"/>
        <v>403.78994505494501</v>
      </c>
      <c r="M63" s="16">
        <v>15</v>
      </c>
      <c r="N63" s="15">
        <f t="shared" si="15"/>
        <v>6056.8491758241753</v>
      </c>
      <c r="O63" s="53">
        <f>+FISCAL!E63</f>
        <v>5556</v>
      </c>
      <c r="P63" s="32">
        <f>+SINDICAL!E63</f>
        <v>500.72917582417563</v>
      </c>
      <c r="Q63" s="110">
        <f t="shared" si="3"/>
        <v>-0.11999999999989086</v>
      </c>
      <c r="R63" s="48">
        <f>+FISCAL!E63</f>
        <v>5556</v>
      </c>
      <c r="S63" s="48">
        <f t="shared" si="4"/>
        <v>111.12</v>
      </c>
      <c r="T63" s="48">
        <f t="shared" si="12"/>
        <v>277.8</v>
      </c>
      <c r="U63" s="48">
        <f t="shared" si="6"/>
        <v>5944.92</v>
      </c>
      <c r="V63" s="48">
        <f t="shared" si="7"/>
        <v>951.18720000000008</v>
      </c>
      <c r="W63" s="48">
        <f t="shared" si="8"/>
        <v>6896.1072000000004</v>
      </c>
      <c r="X63" s="50"/>
      <c r="Y63" s="49">
        <f>+P63</f>
        <v>500.72917582417563</v>
      </c>
      <c r="Z63" s="49">
        <f>+Y63*0.16</f>
        <v>80.116668131868096</v>
      </c>
      <c r="AA63" s="49">
        <f>+Y63+Z63</f>
        <v>580.84584395604372</v>
      </c>
      <c r="AC63" s="106" t="s">
        <v>267</v>
      </c>
    </row>
    <row r="64" spans="1:29">
      <c r="A64" s="11" t="s">
        <v>125</v>
      </c>
      <c r="B64" s="12">
        <v>34057</v>
      </c>
      <c r="C64" s="14">
        <v>211450.75</v>
      </c>
      <c r="D64" s="14">
        <v>20000.099999999999</v>
      </c>
      <c r="E64" s="14">
        <v>111715.23999999999</v>
      </c>
      <c r="F64" s="14">
        <v>20000.099999999999</v>
      </c>
      <c r="G64" s="14">
        <v>189667.98</v>
      </c>
      <c r="H64" s="14">
        <v>20000.099999999999</v>
      </c>
      <c r="I64" s="13">
        <f t="shared" si="13"/>
        <v>572834.2699999999</v>
      </c>
      <c r="J64" s="9">
        <v>91</v>
      </c>
      <c r="K64" s="15">
        <f t="shared" si="14"/>
        <v>6294.8820879120867</v>
      </c>
      <c r="M64" s="16">
        <v>15</v>
      </c>
      <c r="N64" s="15">
        <f t="shared" si="15"/>
        <v>94423.231318681297</v>
      </c>
      <c r="O64" s="53">
        <f>+FISCAL!E64</f>
        <v>20000.099999999999</v>
      </c>
      <c r="P64" s="32">
        <f>+SINDICAL!E77</f>
        <v>74423.161318681305</v>
      </c>
      <c r="Q64" s="110">
        <f>+O64+P64-N64</f>
        <v>2.9999999998835847E-2</v>
      </c>
      <c r="R64" s="48">
        <f>+FISCAL!E64</f>
        <v>20000.099999999999</v>
      </c>
      <c r="S64" s="48">
        <f t="shared" si="4"/>
        <v>400.00199999999995</v>
      </c>
      <c r="T64" s="48">
        <f t="shared" si="12"/>
        <v>1000.005</v>
      </c>
      <c r="U64" s="48">
        <f t="shared" si="6"/>
        <v>21400.107</v>
      </c>
      <c r="V64" s="48">
        <f t="shared" si="7"/>
        <v>3424.01712</v>
      </c>
      <c r="W64" s="48">
        <f t="shared" si="8"/>
        <v>24824.12412</v>
      </c>
      <c r="Y64" s="49">
        <f>+SINDICAL!C77</f>
        <v>74423.161318681305</v>
      </c>
      <c r="Z64" s="49">
        <f t="shared" si="10"/>
        <v>11907.705810989009</v>
      </c>
      <c r="AA64" s="49">
        <f t="shared" ref="AA64" si="16">+Y64+Z64</f>
        <v>86330.867129670311</v>
      </c>
      <c r="AC64" s="106" t="s">
        <v>267</v>
      </c>
    </row>
    <row r="66" spans="1:31">
      <c r="A66" s="17">
        <v>42735</v>
      </c>
      <c r="R66" s="25"/>
      <c r="S66" s="25"/>
      <c r="T66" s="25"/>
      <c r="U66" s="25"/>
      <c r="V66" s="25"/>
      <c r="W66" s="25"/>
      <c r="X66" s="51"/>
      <c r="Y66" s="25"/>
      <c r="Z66" s="25"/>
      <c r="AA66" s="25"/>
    </row>
    <row r="67" spans="1:31" ht="15.75" thickBot="1">
      <c r="R67" s="69">
        <f>SUM(R11:R66)</f>
        <v>174752.56000000003</v>
      </c>
      <c r="S67" s="69">
        <f t="shared" ref="S67:Z67" si="17">SUM(S11:S66)</f>
        <v>3495.0511999999999</v>
      </c>
      <c r="T67" s="69">
        <f t="shared" si="17"/>
        <v>9454.7664999999997</v>
      </c>
      <c r="U67" s="69">
        <f t="shared" si="17"/>
        <v>187702.37770000001</v>
      </c>
      <c r="V67" s="69">
        <f t="shared" si="17"/>
        <v>30032.380432000009</v>
      </c>
      <c r="W67" s="69">
        <f t="shared" si="17"/>
        <v>217734.75813200008</v>
      </c>
      <c r="X67" s="69">
        <f t="shared" si="17"/>
        <v>0</v>
      </c>
      <c r="Y67" s="69">
        <f>SUM(Y11:Y66)</f>
        <v>181362.95998334233</v>
      </c>
      <c r="Z67" s="69">
        <f t="shared" si="17"/>
        <v>29018.073597334784</v>
      </c>
      <c r="AA67" s="69">
        <f>SUM(AA11:AA66)</f>
        <v>210381.03358067712</v>
      </c>
    </row>
    <row r="68" spans="1:31" ht="15.75" thickTop="1"/>
    <row r="69" spans="1:31" s="61" customFormat="1">
      <c r="A69" s="55" t="s">
        <v>25</v>
      </c>
      <c r="B69" s="56">
        <v>37362</v>
      </c>
      <c r="C69" s="57">
        <v>3898.95</v>
      </c>
      <c r="D69" s="57">
        <v>3898.95</v>
      </c>
      <c r="E69" s="57">
        <v>3898.95</v>
      </c>
      <c r="F69" s="57">
        <v>3898.95</v>
      </c>
      <c r="G69" s="57">
        <v>3898.95</v>
      </c>
      <c r="H69" s="57">
        <v>3898.95</v>
      </c>
      <c r="I69" s="58">
        <v>23393.7</v>
      </c>
      <c r="J69" s="59">
        <v>91</v>
      </c>
      <c r="K69" s="60">
        <v>257.07362637362638</v>
      </c>
      <c r="M69" s="62">
        <v>15</v>
      </c>
      <c r="N69" s="60">
        <v>3856.1043956043959</v>
      </c>
      <c r="O69" s="63">
        <f>+FISCAL!C69</f>
        <v>3898.95</v>
      </c>
      <c r="P69" s="32">
        <f>+SINDICAL!C68</f>
        <v>0</v>
      </c>
      <c r="Q69" s="110">
        <f t="shared" ref="Q69:Q72" si="18">+O69+P69-N69</f>
        <v>42.845604395603914</v>
      </c>
      <c r="R69" s="48">
        <f>+FISCAL!E69</f>
        <v>3898.95</v>
      </c>
      <c r="S69" s="48">
        <f t="shared" ref="S69:S72" si="19">+R69*0.02</f>
        <v>77.978999999999999</v>
      </c>
      <c r="T69" s="48">
        <f t="shared" ref="T69:T72" si="20">+R69*5%</f>
        <v>194.94749999999999</v>
      </c>
      <c r="U69" s="48">
        <f t="shared" ref="U69:U72" si="21">SUM(R69:T69)</f>
        <v>4171.8764999999994</v>
      </c>
      <c r="V69" s="48">
        <f t="shared" ref="V69:V72" si="22">+U69*0.16</f>
        <v>667.50023999999996</v>
      </c>
      <c r="W69" s="48">
        <f t="shared" ref="W69:W72" si="23">+U69+V69</f>
        <v>4839.3767399999997</v>
      </c>
      <c r="X69" s="64"/>
      <c r="Y69" s="49">
        <f t="shared" ref="Y69:Y72" si="24">+P69</f>
        <v>0</v>
      </c>
      <c r="Z69" s="49">
        <f t="shared" ref="Z69:Z72" si="25">+Y69*0.16</f>
        <v>0</v>
      </c>
      <c r="AA69" s="49">
        <f t="shared" ref="AA69:AA72" si="26">+Y69+Z69</f>
        <v>0</v>
      </c>
      <c r="AC69" s="61" t="s">
        <v>266</v>
      </c>
    </row>
    <row r="70" spans="1:31" s="61" customFormat="1">
      <c r="A70" s="55" t="s">
        <v>37</v>
      </c>
      <c r="B70" s="56">
        <v>38825</v>
      </c>
      <c r="C70" s="57">
        <v>4500</v>
      </c>
      <c r="D70" s="57">
        <v>4500</v>
      </c>
      <c r="E70" s="57">
        <v>4500</v>
      </c>
      <c r="F70" s="57">
        <v>4500</v>
      </c>
      <c r="G70" s="57">
        <v>4500</v>
      </c>
      <c r="H70" s="57">
        <v>4500</v>
      </c>
      <c r="I70" s="58">
        <v>27000</v>
      </c>
      <c r="J70" s="59">
        <v>91</v>
      </c>
      <c r="K70" s="60">
        <v>296.7032967032967</v>
      </c>
      <c r="M70" s="62">
        <v>15</v>
      </c>
      <c r="N70" s="60">
        <v>4450.5494505494507</v>
      </c>
      <c r="O70" s="63">
        <f>+FISCAL!C70</f>
        <v>4500</v>
      </c>
      <c r="P70" s="32">
        <f>+SINDICAL!C69</f>
        <v>0</v>
      </c>
      <c r="Q70" s="110">
        <f t="shared" si="18"/>
        <v>49.450549450549261</v>
      </c>
      <c r="R70" s="48">
        <f>+FISCAL!E70</f>
        <v>4500</v>
      </c>
      <c r="S70" s="48">
        <f t="shared" si="19"/>
        <v>90</v>
      </c>
      <c r="T70" s="48">
        <f t="shared" si="20"/>
        <v>225</v>
      </c>
      <c r="U70" s="48">
        <f t="shared" si="21"/>
        <v>4815</v>
      </c>
      <c r="V70" s="48">
        <f t="shared" si="22"/>
        <v>770.4</v>
      </c>
      <c r="W70" s="48">
        <f t="shared" si="23"/>
        <v>5585.4</v>
      </c>
      <c r="X70" s="64"/>
      <c r="Y70" s="49">
        <f t="shared" si="24"/>
        <v>0</v>
      </c>
      <c r="Z70" s="49">
        <f t="shared" si="25"/>
        <v>0</v>
      </c>
      <c r="AA70" s="49">
        <f t="shared" si="26"/>
        <v>0</v>
      </c>
      <c r="AC70" s="61" t="s">
        <v>267</v>
      </c>
    </row>
    <row r="71" spans="1:31" s="61" customFormat="1">
      <c r="A71" s="55" t="s">
        <v>47</v>
      </c>
      <c r="B71" s="56">
        <v>28615</v>
      </c>
      <c r="C71" s="57">
        <v>4834.05</v>
      </c>
      <c r="D71" s="57">
        <v>4834.05</v>
      </c>
      <c r="E71" s="57">
        <v>4834.05</v>
      </c>
      <c r="F71" s="57">
        <v>4834.05</v>
      </c>
      <c r="G71" s="57">
        <v>4834.05</v>
      </c>
      <c r="H71" s="57">
        <v>4834.05</v>
      </c>
      <c r="I71" s="58">
        <v>29004.3</v>
      </c>
      <c r="J71" s="59">
        <v>91</v>
      </c>
      <c r="K71" s="60">
        <v>318.7285714285714</v>
      </c>
      <c r="M71" s="62">
        <v>15</v>
      </c>
      <c r="N71" s="60">
        <v>4780.9285714285706</v>
      </c>
      <c r="O71" s="63">
        <f>+FISCAL!C71</f>
        <v>4834.05</v>
      </c>
      <c r="P71" s="32">
        <f>+SINDICAL!C70</f>
        <v>0</v>
      </c>
      <c r="Q71" s="110">
        <f t="shared" si="18"/>
        <v>53.121428571429533</v>
      </c>
      <c r="R71" s="48">
        <f>+FISCAL!E71</f>
        <v>4834.05</v>
      </c>
      <c r="S71" s="48">
        <f t="shared" si="19"/>
        <v>96.681000000000012</v>
      </c>
      <c r="T71" s="48">
        <f t="shared" si="20"/>
        <v>241.70250000000001</v>
      </c>
      <c r="U71" s="48">
        <f t="shared" si="21"/>
        <v>5172.4335000000001</v>
      </c>
      <c r="V71" s="48">
        <f t="shared" si="22"/>
        <v>827.58936000000006</v>
      </c>
      <c r="W71" s="48">
        <f t="shared" si="23"/>
        <v>6000.02286</v>
      </c>
      <c r="X71" s="64"/>
      <c r="Y71" s="49">
        <f t="shared" si="24"/>
        <v>0</v>
      </c>
      <c r="Z71" s="49">
        <f t="shared" si="25"/>
        <v>0</v>
      </c>
      <c r="AA71" s="49">
        <f t="shared" si="26"/>
        <v>0</v>
      </c>
      <c r="AC71" s="61" t="s">
        <v>267</v>
      </c>
    </row>
    <row r="72" spans="1:31" s="61" customFormat="1">
      <c r="A72" s="55" t="s">
        <v>83</v>
      </c>
      <c r="B72" s="56">
        <v>38385</v>
      </c>
      <c r="C72" s="57">
        <v>2782.5</v>
      </c>
      <c r="D72" s="57">
        <v>2782.5</v>
      </c>
      <c r="E72" s="57">
        <v>2782.5</v>
      </c>
      <c r="F72" s="57">
        <v>2782.5</v>
      </c>
      <c r="G72" s="57">
        <v>2782.5</v>
      </c>
      <c r="H72" s="57">
        <v>2782.5</v>
      </c>
      <c r="I72" s="58">
        <v>16695</v>
      </c>
      <c r="J72" s="59">
        <v>91</v>
      </c>
      <c r="K72" s="60">
        <v>183.46153846153845</v>
      </c>
      <c r="M72" s="62">
        <v>15</v>
      </c>
      <c r="N72" s="60">
        <v>2751.9230769230767</v>
      </c>
      <c r="O72" s="63">
        <f>+FISCAL!C72</f>
        <v>2782.5</v>
      </c>
      <c r="P72" s="32">
        <f>+SINDICAL!C71</f>
        <v>0</v>
      </c>
      <c r="Q72" s="110">
        <f t="shared" si="18"/>
        <v>30.576923076923322</v>
      </c>
      <c r="R72" s="48">
        <f>+FISCAL!E72</f>
        <v>2782.5</v>
      </c>
      <c r="S72" s="48">
        <f t="shared" si="19"/>
        <v>55.65</v>
      </c>
      <c r="T72" s="48">
        <f t="shared" si="20"/>
        <v>139.125</v>
      </c>
      <c r="U72" s="48">
        <f t="shared" si="21"/>
        <v>2977.2750000000001</v>
      </c>
      <c r="V72" s="48">
        <f t="shared" si="22"/>
        <v>476.36400000000003</v>
      </c>
      <c r="W72" s="48">
        <f t="shared" si="23"/>
        <v>3453.6390000000001</v>
      </c>
      <c r="X72" s="64"/>
      <c r="Y72" s="49">
        <f t="shared" si="24"/>
        <v>0</v>
      </c>
      <c r="Z72" s="49">
        <f t="shared" si="25"/>
        <v>0</v>
      </c>
      <c r="AA72" s="49">
        <f t="shared" si="26"/>
        <v>0</v>
      </c>
      <c r="AC72" s="61" t="s">
        <v>267</v>
      </c>
    </row>
    <row r="73" spans="1:31">
      <c r="N73" s="70">
        <f>SUM(N11:N72)</f>
        <v>371346.5441480953</v>
      </c>
      <c r="O73" s="70">
        <f>SUM(O11:O72)</f>
        <v>190768.06000000003</v>
      </c>
      <c r="P73" s="70">
        <f>SUM(P11:P72)</f>
        <v>181362.95998334233</v>
      </c>
      <c r="Q73" s="111">
        <f>SUM(Q11:Q72)</f>
        <v>784.47583524705851</v>
      </c>
      <c r="R73" s="25"/>
      <c r="S73" s="25"/>
      <c r="T73" s="25"/>
      <c r="U73" s="25"/>
      <c r="V73" s="25"/>
      <c r="W73" s="25"/>
      <c r="X73" s="51"/>
      <c r="Y73" s="25"/>
      <c r="Z73" s="25"/>
      <c r="AA73" s="25"/>
      <c r="AB73" s="19"/>
      <c r="AC73" s="19"/>
      <c r="AD73" s="19"/>
      <c r="AE73" s="19"/>
    </row>
    <row r="74" spans="1:31" ht="15.75" thickBot="1">
      <c r="R74" s="69">
        <f>SUM(R69:R73)</f>
        <v>16015.5</v>
      </c>
      <c r="S74" s="69">
        <f t="shared" ref="S74:AA74" si="27">SUM(S69:S73)</f>
        <v>320.30999999999995</v>
      </c>
      <c r="T74" s="69">
        <f t="shared" si="27"/>
        <v>800.77499999999998</v>
      </c>
      <c r="U74" s="69">
        <f t="shared" si="27"/>
        <v>17136.584999999999</v>
      </c>
      <c r="V74" s="69">
        <f t="shared" si="27"/>
        <v>2741.8535999999999</v>
      </c>
      <c r="W74" s="69">
        <f t="shared" si="27"/>
        <v>19878.438599999998</v>
      </c>
      <c r="X74" s="69">
        <f t="shared" si="27"/>
        <v>0</v>
      </c>
      <c r="Y74" s="69">
        <f t="shared" si="27"/>
        <v>0</v>
      </c>
      <c r="Z74" s="69">
        <f t="shared" si="27"/>
        <v>0</v>
      </c>
      <c r="AA74" s="69">
        <f t="shared" si="27"/>
        <v>0</v>
      </c>
    </row>
    <row r="75" spans="1:31" ht="15.75" thickTop="1">
      <c r="O75" s="112">
        <f>+FISCAL!I78+SINDICAL!I82</f>
        <v>344431.2119841752</v>
      </c>
      <c r="P75" s="113">
        <f>+P73+O73-O75</f>
        <v>27699.807999167184</v>
      </c>
    </row>
    <row r="76" spans="1:31">
      <c r="O76" s="112">
        <f>+FISCAL!F78+SINDICAL!F82</f>
        <v>27700.667999167119</v>
      </c>
      <c r="P76" s="114">
        <f>+P75-O76</f>
        <v>-0.85999999993509846</v>
      </c>
    </row>
    <row r="77" spans="1:31" ht="15.75" thickBot="1">
      <c r="O77" s="32"/>
      <c r="R77" s="69">
        <f>+R74+R67</f>
        <v>190768.06000000003</v>
      </c>
      <c r="S77" s="69">
        <f t="shared" ref="S77:AA77" si="28">+S74+S67</f>
        <v>3815.3611999999998</v>
      </c>
      <c r="T77" s="69">
        <f t="shared" si="28"/>
        <v>10255.541499999999</v>
      </c>
      <c r="U77" s="69">
        <f t="shared" si="28"/>
        <v>204838.9627</v>
      </c>
      <c r="V77" s="69">
        <f t="shared" si="28"/>
        <v>32774.234032000008</v>
      </c>
      <c r="W77" s="115">
        <f t="shared" si="28"/>
        <v>237613.19673200007</v>
      </c>
      <c r="X77" s="69">
        <f t="shared" si="28"/>
        <v>0</v>
      </c>
      <c r="Y77" s="69">
        <f t="shared" si="28"/>
        <v>181362.95998334233</v>
      </c>
      <c r="Z77" s="69">
        <f t="shared" si="28"/>
        <v>29018.073597334784</v>
      </c>
      <c r="AA77" s="115">
        <f t="shared" si="28"/>
        <v>210381.03358067712</v>
      </c>
    </row>
    <row r="78" spans="1:31" ht="15.75" thickTop="1">
      <c r="O78" s="32"/>
    </row>
    <row r="79" spans="1:31">
      <c r="O79" s="32"/>
      <c r="Y79" s="27">
        <f>+Y77-SINDICAL!C82</f>
        <v>0</v>
      </c>
    </row>
    <row r="80" spans="1:31">
      <c r="O80" s="32"/>
    </row>
  </sheetData>
  <autoFilter ref="A10:AE64"/>
  <sortState ref="A26:N27">
    <sortCondition ref="A26:A27"/>
  </sortState>
  <mergeCells count="3">
    <mergeCell ref="R1:S1"/>
    <mergeCell ref="R7:W7"/>
    <mergeCell ref="Y7:AA7"/>
  </mergeCells>
  <conditionalFormatting sqref="A1:A1048576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2.140625" style="1" customWidth="1"/>
    <col min="4" max="4" width="13.5703125" style="1" customWidth="1"/>
    <col min="5" max="6" width="12.140625" style="1" customWidth="1"/>
    <col min="7" max="7" width="9.5703125" style="1" customWidth="1"/>
    <col min="8" max="8" width="13.140625" style="1" customWidth="1"/>
    <col min="9" max="9" width="12.140625" style="1" customWidth="1"/>
    <col min="10" max="16384" width="11.42578125" style="1"/>
  </cols>
  <sheetData>
    <row r="1" spans="1:9" ht="18" customHeight="1">
      <c r="A1" s="22" t="s">
        <v>0</v>
      </c>
      <c r="B1" s="130" t="s">
        <v>128</v>
      </c>
      <c r="C1" s="131"/>
      <c r="D1" s="131"/>
      <c r="E1" s="131"/>
      <c r="F1" s="131"/>
      <c r="G1" s="19"/>
      <c r="H1" s="19"/>
      <c r="I1" s="19"/>
    </row>
    <row r="2" spans="1:9" ht="24.95" customHeight="1">
      <c r="A2" s="23" t="s">
        <v>1</v>
      </c>
      <c r="B2" s="71" t="s">
        <v>160</v>
      </c>
      <c r="C2" s="72"/>
      <c r="D2" s="72"/>
      <c r="E2" s="72"/>
      <c r="F2" s="72"/>
      <c r="G2" s="19"/>
      <c r="H2" s="19"/>
      <c r="I2" s="19"/>
    </row>
    <row r="3" spans="1:9" ht="15.75">
      <c r="A3" s="19"/>
      <c r="B3" s="132" t="s">
        <v>2</v>
      </c>
      <c r="C3" s="131"/>
      <c r="D3" s="131"/>
      <c r="E3" s="131"/>
      <c r="F3" s="131"/>
      <c r="G3" s="25"/>
      <c r="H3" s="19"/>
      <c r="I3" s="19"/>
    </row>
    <row r="4" spans="1:9" ht="15">
      <c r="A4" s="19"/>
      <c r="B4" s="133" t="s">
        <v>3</v>
      </c>
      <c r="C4" s="131"/>
      <c r="D4" s="131"/>
      <c r="E4" s="131"/>
      <c r="F4" s="131"/>
      <c r="G4" s="25"/>
      <c r="H4" s="19"/>
      <c r="I4" s="19"/>
    </row>
    <row r="5" spans="1:9" ht="15">
      <c r="A5" s="19"/>
      <c r="B5" s="24" t="s">
        <v>4</v>
      </c>
      <c r="C5" s="19"/>
      <c r="D5" s="19"/>
      <c r="E5" s="19"/>
      <c r="F5" s="19"/>
      <c r="G5" s="19"/>
      <c r="H5" s="19"/>
      <c r="I5" s="19"/>
    </row>
    <row r="6" spans="1:9" ht="15">
      <c r="A6" s="19"/>
      <c r="B6" s="24" t="s">
        <v>5</v>
      </c>
      <c r="C6" s="19"/>
      <c r="D6" s="19"/>
      <c r="E6" s="19"/>
      <c r="F6" s="19"/>
      <c r="G6" s="19"/>
      <c r="H6" s="19"/>
      <c r="I6" s="19"/>
    </row>
    <row r="8" spans="1:9" s="8" customFormat="1" ht="34.5" thickBot="1">
      <c r="A8" s="4" t="s">
        <v>6</v>
      </c>
      <c r="B8" s="5" t="s">
        <v>7</v>
      </c>
      <c r="C8" s="5" t="s">
        <v>8</v>
      </c>
      <c r="D8" s="6" t="s">
        <v>9</v>
      </c>
      <c r="E8" s="6" t="s">
        <v>10</v>
      </c>
      <c r="F8" s="5" t="s">
        <v>11</v>
      </c>
      <c r="G8" s="5" t="s">
        <v>12</v>
      </c>
      <c r="H8" s="6" t="s">
        <v>13</v>
      </c>
      <c r="I8" s="7" t="s">
        <v>14</v>
      </c>
    </row>
    <row r="9" spans="1:9" ht="15.75" thickTop="1">
      <c r="A9" s="26" t="s">
        <v>15</v>
      </c>
      <c r="B9" s="19"/>
      <c r="C9" s="19"/>
      <c r="D9" s="19"/>
      <c r="E9" s="19"/>
      <c r="F9" s="19"/>
      <c r="G9" s="19"/>
      <c r="H9" s="19"/>
      <c r="I9" s="19"/>
    </row>
    <row r="11" spans="1:9">
      <c r="A11" s="21" t="s">
        <v>16</v>
      </c>
      <c r="B11" s="20" t="s">
        <v>17</v>
      </c>
      <c r="C11" s="27">
        <v>451.81</v>
      </c>
      <c r="D11" s="27">
        <v>0</v>
      </c>
      <c r="E11" s="27">
        <v>451.81</v>
      </c>
      <c r="F11" s="27">
        <v>0</v>
      </c>
      <c r="G11" s="27">
        <v>0.01</v>
      </c>
      <c r="H11" s="27">
        <v>0.01</v>
      </c>
      <c r="I11" s="27">
        <v>451.8</v>
      </c>
    </row>
    <row r="12" spans="1:9">
      <c r="A12" s="21" t="s">
        <v>18</v>
      </c>
      <c r="B12" s="20" t="s">
        <v>19</v>
      </c>
      <c r="C12" s="27">
        <v>3000</v>
      </c>
      <c r="D12" s="27">
        <v>0</v>
      </c>
      <c r="E12" s="27">
        <v>3000</v>
      </c>
      <c r="F12" s="27">
        <v>88</v>
      </c>
      <c r="G12" s="27">
        <v>0</v>
      </c>
      <c r="H12" s="27">
        <v>88</v>
      </c>
      <c r="I12" s="27">
        <v>2912</v>
      </c>
    </row>
    <row r="13" spans="1:9">
      <c r="A13" s="21" t="s">
        <v>20</v>
      </c>
      <c r="B13" s="20" t="s">
        <v>21</v>
      </c>
      <c r="C13" s="27">
        <v>6000</v>
      </c>
      <c r="D13" s="27">
        <v>0</v>
      </c>
      <c r="E13" s="27">
        <v>6000</v>
      </c>
      <c r="F13" s="27">
        <v>813.56</v>
      </c>
      <c r="G13" s="27">
        <v>0.04</v>
      </c>
      <c r="H13" s="27">
        <v>813.6</v>
      </c>
      <c r="I13" s="27">
        <v>5186.3999999999996</v>
      </c>
    </row>
    <row r="14" spans="1:9">
      <c r="A14" s="21" t="s">
        <v>22</v>
      </c>
      <c r="B14" s="20" t="s">
        <v>23</v>
      </c>
      <c r="C14" s="27">
        <v>2114.75</v>
      </c>
      <c r="D14" s="27">
        <v>0</v>
      </c>
      <c r="E14" s="27">
        <v>2114.75</v>
      </c>
      <c r="F14" s="27">
        <v>0</v>
      </c>
      <c r="G14" s="28">
        <v>-0.05</v>
      </c>
      <c r="H14" s="27">
        <v>-0.05</v>
      </c>
      <c r="I14" s="27">
        <v>2114.8000000000002</v>
      </c>
    </row>
    <row r="15" spans="1:9">
      <c r="A15" s="21" t="s">
        <v>26</v>
      </c>
      <c r="B15" s="20" t="s">
        <v>27</v>
      </c>
      <c r="C15" s="27">
        <v>4672.22</v>
      </c>
      <c r="D15" s="27">
        <v>0</v>
      </c>
      <c r="E15" s="27">
        <v>4672.22</v>
      </c>
      <c r="F15" s="27">
        <v>444.6</v>
      </c>
      <c r="G15" s="27">
        <v>0.02</v>
      </c>
      <c r="H15" s="27">
        <v>444.62</v>
      </c>
      <c r="I15" s="27">
        <v>4227.6000000000004</v>
      </c>
    </row>
    <row r="16" spans="1:9">
      <c r="A16" s="21" t="s">
        <v>28</v>
      </c>
      <c r="B16" s="20" t="s">
        <v>29</v>
      </c>
      <c r="C16" s="27">
        <v>360.66</v>
      </c>
      <c r="D16" s="27">
        <v>0</v>
      </c>
      <c r="E16" s="27">
        <v>360.66</v>
      </c>
      <c r="F16" s="27">
        <v>0</v>
      </c>
      <c r="G16" s="27">
        <v>0.06</v>
      </c>
      <c r="H16" s="27">
        <v>0.06</v>
      </c>
      <c r="I16" s="27">
        <v>360.6</v>
      </c>
    </row>
    <row r="17" spans="1:9">
      <c r="A17" s="21" t="s">
        <v>30</v>
      </c>
      <c r="B17" s="20" t="s">
        <v>31</v>
      </c>
      <c r="C17" s="27">
        <v>2530.0500000000002</v>
      </c>
      <c r="D17" s="27">
        <v>0</v>
      </c>
      <c r="E17" s="27">
        <v>2530.0500000000002</v>
      </c>
      <c r="F17" s="27">
        <v>36.869999999999997</v>
      </c>
      <c r="G17" s="28">
        <v>-0.02</v>
      </c>
      <c r="H17" s="27">
        <v>36.85</v>
      </c>
      <c r="I17" s="27">
        <v>2493.1999999999998</v>
      </c>
    </row>
    <row r="18" spans="1:9">
      <c r="A18" s="21" t="s">
        <v>32</v>
      </c>
      <c r="B18" s="20" t="s">
        <v>33</v>
      </c>
      <c r="C18" s="27">
        <v>5556</v>
      </c>
      <c r="D18" s="27">
        <v>0</v>
      </c>
      <c r="E18" s="27">
        <v>5556</v>
      </c>
      <c r="F18" s="27">
        <v>718.72</v>
      </c>
      <c r="G18" s="28">
        <v>-0.12</v>
      </c>
      <c r="H18" s="27">
        <v>718.6</v>
      </c>
      <c r="I18" s="27">
        <v>4837.3999999999996</v>
      </c>
    </row>
    <row r="19" spans="1:9">
      <c r="A19" s="21" t="s">
        <v>34</v>
      </c>
      <c r="B19" s="20" t="s">
        <v>35</v>
      </c>
      <c r="C19" s="27">
        <v>4000.05</v>
      </c>
      <c r="D19" s="27">
        <v>0</v>
      </c>
      <c r="E19" s="27">
        <v>4000.05</v>
      </c>
      <c r="F19" s="27">
        <v>289.42</v>
      </c>
      <c r="G19" s="27">
        <v>0.03</v>
      </c>
      <c r="H19" s="27">
        <v>289.45</v>
      </c>
      <c r="I19" s="27">
        <v>3710.6</v>
      </c>
    </row>
    <row r="20" spans="1:9">
      <c r="A20" s="21" t="s">
        <v>146</v>
      </c>
      <c r="B20" s="20" t="s">
        <v>142</v>
      </c>
      <c r="C20" s="27">
        <v>3500.1</v>
      </c>
      <c r="D20" s="27">
        <v>0</v>
      </c>
      <c r="E20" s="27">
        <v>3500.1</v>
      </c>
      <c r="F20" s="27">
        <v>142.41</v>
      </c>
      <c r="G20" s="28">
        <v>-0.11</v>
      </c>
      <c r="H20" s="27">
        <v>142.30000000000001</v>
      </c>
      <c r="I20" s="27">
        <v>3357.8</v>
      </c>
    </row>
    <row r="21" spans="1:9">
      <c r="A21" s="21" t="s">
        <v>147</v>
      </c>
      <c r="B21" s="20" t="s">
        <v>143</v>
      </c>
      <c r="C21" s="27">
        <v>10000.049999999999</v>
      </c>
      <c r="D21" s="27">
        <v>0</v>
      </c>
      <c r="E21" s="27">
        <v>10000.049999999999</v>
      </c>
      <c r="F21" s="27">
        <v>1667.97</v>
      </c>
      <c r="G21" s="27">
        <v>0.08</v>
      </c>
      <c r="H21" s="27">
        <v>1668.05</v>
      </c>
      <c r="I21" s="27">
        <v>8332</v>
      </c>
    </row>
    <row r="22" spans="1:9">
      <c r="A22" s="21" t="s">
        <v>38</v>
      </c>
      <c r="B22" s="20" t="s">
        <v>39</v>
      </c>
      <c r="C22" s="27">
        <v>2111.42</v>
      </c>
      <c r="D22" s="27">
        <v>0</v>
      </c>
      <c r="E22" s="27">
        <v>2111.42</v>
      </c>
      <c r="F22" s="27">
        <v>0</v>
      </c>
      <c r="G22" s="28">
        <v>-0.18</v>
      </c>
      <c r="H22" s="27">
        <v>-0.18</v>
      </c>
      <c r="I22" s="27">
        <v>2111.6</v>
      </c>
    </row>
    <row r="23" spans="1:9">
      <c r="A23" s="21" t="s">
        <v>40</v>
      </c>
      <c r="B23" s="20" t="s">
        <v>41</v>
      </c>
      <c r="C23" s="27">
        <v>799.2</v>
      </c>
      <c r="D23" s="27">
        <v>0</v>
      </c>
      <c r="E23" s="27">
        <v>799.2</v>
      </c>
      <c r="F23" s="27">
        <v>0</v>
      </c>
      <c r="G23" s="27">
        <v>0</v>
      </c>
      <c r="H23" s="27">
        <v>0</v>
      </c>
      <c r="I23" s="27">
        <v>799.2</v>
      </c>
    </row>
    <row r="24" spans="1:9">
      <c r="A24" s="21" t="s">
        <v>42</v>
      </c>
      <c r="B24" s="20" t="s">
        <v>43</v>
      </c>
      <c r="C24" s="27">
        <v>546.44000000000005</v>
      </c>
      <c r="D24" s="27">
        <v>0</v>
      </c>
      <c r="E24" s="27">
        <v>546.44000000000005</v>
      </c>
      <c r="F24" s="27">
        <v>0</v>
      </c>
      <c r="G24" s="28">
        <v>-0.16</v>
      </c>
      <c r="H24" s="27">
        <v>-0.16</v>
      </c>
      <c r="I24" s="27">
        <v>546.6</v>
      </c>
    </row>
    <row r="25" spans="1:9">
      <c r="A25" s="21" t="s">
        <v>44</v>
      </c>
      <c r="B25" s="20" t="s">
        <v>45</v>
      </c>
      <c r="C25" s="27">
        <v>623.66</v>
      </c>
      <c r="D25" s="27">
        <v>0</v>
      </c>
      <c r="E25" s="27">
        <v>623.66</v>
      </c>
      <c r="F25" s="27">
        <v>0</v>
      </c>
      <c r="G25" s="28">
        <v>-0.14000000000000001</v>
      </c>
      <c r="H25" s="27">
        <v>-0.14000000000000001</v>
      </c>
      <c r="I25" s="27">
        <v>623.79999999999995</v>
      </c>
    </row>
    <row r="26" spans="1:9">
      <c r="A26" s="21" t="s">
        <v>148</v>
      </c>
      <c r="B26" s="20" t="s">
        <v>144</v>
      </c>
      <c r="C26" s="27">
        <v>6000</v>
      </c>
      <c r="D26" s="27">
        <v>0</v>
      </c>
      <c r="E26" s="27">
        <v>6000</v>
      </c>
      <c r="F26" s="27">
        <v>813.56</v>
      </c>
      <c r="G26" s="28">
        <v>-0.16</v>
      </c>
      <c r="H26" s="27">
        <v>813.4</v>
      </c>
      <c r="I26" s="27">
        <v>5186.6000000000004</v>
      </c>
    </row>
    <row r="27" spans="1:9">
      <c r="A27" s="21" t="s">
        <v>48</v>
      </c>
      <c r="B27" s="20" t="s">
        <v>49</v>
      </c>
      <c r="C27" s="27">
        <v>3262.3</v>
      </c>
      <c r="D27" s="27">
        <v>0</v>
      </c>
      <c r="E27" s="27">
        <v>3262.3</v>
      </c>
      <c r="F27" s="27">
        <v>228.79</v>
      </c>
      <c r="G27" s="28">
        <v>-0.09</v>
      </c>
      <c r="H27" s="27">
        <v>228.7</v>
      </c>
      <c r="I27" s="27">
        <v>3033.6</v>
      </c>
    </row>
    <row r="28" spans="1:9">
      <c r="A28" s="21" t="s">
        <v>50</v>
      </c>
      <c r="B28" s="20" t="s">
        <v>51</v>
      </c>
      <c r="C28" s="27">
        <v>3000</v>
      </c>
      <c r="D28" s="27">
        <v>0</v>
      </c>
      <c r="E28" s="27">
        <v>3000</v>
      </c>
      <c r="F28" s="27">
        <v>88</v>
      </c>
      <c r="G28" s="27">
        <v>0</v>
      </c>
      <c r="H28" s="27">
        <v>88</v>
      </c>
      <c r="I28" s="27">
        <v>2912</v>
      </c>
    </row>
    <row r="29" spans="1:9">
      <c r="A29" s="21" t="s">
        <v>52</v>
      </c>
      <c r="B29" s="20" t="s">
        <v>53</v>
      </c>
      <c r="C29" s="27">
        <v>3000</v>
      </c>
      <c r="D29" s="27">
        <v>0</v>
      </c>
      <c r="E29" s="27">
        <v>3000</v>
      </c>
      <c r="F29" s="27">
        <v>88</v>
      </c>
      <c r="G29" s="27">
        <v>0</v>
      </c>
      <c r="H29" s="27">
        <v>88</v>
      </c>
      <c r="I29" s="27">
        <v>2912</v>
      </c>
    </row>
    <row r="30" spans="1:9">
      <c r="A30" s="21" t="s">
        <v>54</v>
      </c>
      <c r="B30" s="20" t="s">
        <v>55</v>
      </c>
      <c r="C30" s="27">
        <v>2750.1</v>
      </c>
      <c r="D30" s="27">
        <v>0</v>
      </c>
      <c r="E30" s="27">
        <v>2750.1</v>
      </c>
      <c r="F30" s="27">
        <v>60.81</v>
      </c>
      <c r="G30" s="27">
        <v>0.09</v>
      </c>
      <c r="H30" s="27">
        <v>60.9</v>
      </c>
      <c r="I30" s="27">
        <v>2689.2</v>
      </c>
    </row>
    <row r="31" spans="1:9">
      <c r="A31" s="21" t="s">
        <v>56</v>
      </c>
      <c r="B31" s="20" t="s">
        <v>57</v>
      </c>
      <c r="C31" s="27">
        <v>4000.05</v>
      </c>
      <c r="D31" s="27">
        <v>0</v>
      </c>
      <c r="E31" s="27">
        <v>4000.05</v>
      </c>
      <c r="F31" s="27">
        <v>289.42</v>
      </c>
      <c r="G31" s="27">
        <v>0.03</v>
      </c>
      <c r="H31" s="27">
        <v>289.45</v>
      </c>
      <c r="I31" s="27">
        <v>3710.6</v>
      </c>
    </row>
    <row r="32" spans="1:9">
      <c r="A32" s="21" t="s">
        <v>58</v>
      </c>
      <c r="B32" s="20" t="s">
        <v>59</v>
      </c>
      <c r="C32" s="27">
        <v>452.52</v>
      </c>
      <c r="D32" s="27">
        <v>0</v>
      </c>
      <c r="E32" s="27">
        <v>452.52</v>
      </c>
      <c r="F32" s="27">
        <v>0</v>
      </c>
      <c r="G32" s="27">
        <v>0.12</v>
      </c>
      <c r="H32" s="27">
        <v>0.12</v>
      </c>
      <c r="I32" s="27">
        <v>452.4</v>
      </c>
    </row>
    <row r="33" spans="1:9">
      <c r="A33" s="21" t="s">
        <v>60</v>
      </c>
      <c r="B33" s="20" t="s">
        <v>61</v>
      </c>
      <c r="C33" s="27">
        <v>1122.95</v>
      </c>
      <c r="D33" s="27">
        <v>0</v>
      </c>
      <c r="E33" s="27">
        <v>1122.95</v>
      </c>
      <c r="F33" s="27">
        <v>0</v>
      </c>
      <c r="G33" s="28">
        <v>-0.05</v>
      </c>
      <c r="H33" s="27">
        <v>-0.05</v>
      </c>
      <c r="I33" s="27">
        <v>1123</v>
      </c>
    </row>
    <row r="34" spans="1:9">
      <c r="A34" s="21" t="s">
        <v>62</v>
      </c>
      <c r="B34" s="20" t="s">
        <v>63</v>
      </c>
      <c r="C34" s="27">
        <v>317.62</v>
      </c>
      <c r="D34" s="27">
        <v>0</v>
      </c>
      <c r="E34" s="27">
        <v>317.62</v>
      </c>
      <c r="F34" s="27">
        <v>0</v>
      </c>
      <c r="G34" s="27">
        <v>0.02</v>
      </c>
      <c r="H34" s="27">
        <v>0.02</v>
      </c>
      <c r="I34" s="27">
        <v>317.60000000000002</v>
      </c>
    </row>
    <row r="35" spans="1:9">
      <c r="A35" s="21" t="s">
        <v>64</v>
      </c>
      <c r="B35" s="20" t="s">
        <v>65</v>
      </c>
      <c r="C35" s="27">
        <v>3250.05</v>
      </c>
      <c r="D35" s="27">
        <v>0</v>
      </c>
      <c r="E35" s="27">
        <v>3250.05</v>
      </c>
      <c r="F35" s="27">
        <v>115.2</v>
      </c>
      <c r="G35" s="28">
        <v>-0.15</v>
      </c>
      <c r="H35" s="27">
        <v>115.05</v>
      </c>
      <c r="I35" s="27">
        <v>3135</v>
      </c>
    </row>
    <row r="36" spans="1:9">
      <c r="A36" s="21" t="s">
        <v>66</v>
      </c>
      <c r="B36" s="20" t="s">
        <v>67</v>
      </c>
      <c r="C36" s="27">
        <v>1545.11</v>
      </c>
      <c r="D36" s="27">
        <v>0</v>
      </c>
      <c r="E36" s="27">
        <v>1545.11</v>
      </c>
      <c r="F36" s="27">
        <v>0</v>
      </c>
      <c r="G36" s="27">
        <v>0.11</v>
      </c>
      <c r="H36" s="27">
        <v>0.11</v>
      </c>
      <c r="I36" s="27">
        <v>1545</v>
      </c>
    </row>
    <row r="37" spans="1:9">
      <c r="A37" s="21" t="s">
        <v>68</v>
      </c>
      <c r="B37" s="20" t="s">
        <v>69</v>
      </c>
      <c r="C37" s="27">
        <v>4500</v>
      </c>
      <c r="D37" s="27">
        <v>0</v>
      </c>
      <c r="E37" s="27">
        <v>4500</v>
      </c>
      <c r="F37" s="27">
        <v>413.74</v>
      </c>
      <c r="G37" s="27">
        <v>0.06</v>
      </c>
      <c r="H37" s="27">
        <v>413.8</v>
      </c>
      <c r="I37" s="27">
        <v>4086.2</v>
      </c>
    </row>
    <row r="38" spans="1:9">
      <c r="A38" s="21" t="s">
        <v>70</v>
      </c>
      <c r="B38" s="20" t="s">
        <v>71</v>
      </c>
      <c r="C38" s="27">
        <v>1475.1</v>
      </c>
      <c r="D38" s="27">
        <v>0</v>
      </c>
      <c r="E38" s="27">
        <v>1475.1</v>
      </c>
      <c r="F38" s="27">
        <v>0</v>
      </c>
      <c r="G38" s="28">
        <v>-0.1</v>
      </c>
      <c r="H38" s="27">
        <v>-0.1</v>
      </c>
      <c r="I38" s="27">
        <v>1475.2</v>
      </c>
    </row>
    <row r="39" spans="1:9">
      <c r="A39" s="21" t="s">
        <v>72</v>
      </c>
      <c r="B39" s="20" t="s">
        <v>73</v>
      </c>
      <c r="C39" s="27">
        <v>2850</v>
      </c>
      <c r="D39" s="27">
        <v>0</v>
      </c>
      <c r="E39" s="27">
        <v>2850</v>
      </c>
      <c r="F39" s="27">
        <v>71.680000000000007</v>
      </c>
      <c r="G39" s="27">
        <v>0.12</v>
      </c>
      <c r="H39" s="27">
        <v>71.8</v>
      </c>
      <c r="I39" s="27">
        <v>2778.2</v>
      </c>
    </row>
    <row r="40" spans="1:9">
      <c r="A40" s="21" t="s">
        <v>74</v>
      </c>
      <c r="B40" s="20" t="s">
        <v>75</v>
      </c>
      <c r="C40" s="27">
        <v>2550</v>
      </c>
      <c r="D40" s="27">
        <v>0</v>
      </c>
      <c r="E40" s="27">
        <v>2550</v>
      </c>
      <c r="F40" s="27">
        <v>39.04</v>
      </c>
      <c r="G40" s="28">
        <v>-0.04</v>
      </c>
      <c r="H40" s="27">
        <v>39</v>
      </c>
      <c r="I40" s="27">
        <v>2511</v>
      </c>
    </row>
    <row r="41" spans="1:9">
      <c r="A41" s="21" t="s">
        <v>76</v>
      </c>
      <c r="B41" s="20" t="s">
        <v>77</v>
      </c>
      <c r="C41" s="27">
        <v>583.33000000000004</v>
      </c>
      <c r="D41" s="27">
        <v>0</v>
      </c>
      <c r="E41" s="27">
        <v>583.33000000000004</v>
      </c>
      <c r="F41" s="27">
        <v>0</v>
      </c>
      <c r="G41" s="28">
        <v>-7.0000000000000007E-2</v>
      </c>
      <c r="H41" s="27">
        <v>-7.0000000000000007E-2</v>
      </c>
      <c r="I41" s="27">
        <v>583.4</v>
      </c>
    </row>
    <row r="42" spans="1:9">
      <c r="A42" s="21" t="s">
        <v>78</v>
      </c>
      <c r="B42" s="20" t="s">
        <v>79</v>
      </c>
      <c r="C42" s="27">
        <v>2500.0500000000002</v>
      </c>
      <c r="D42" s="27">
        <v>0</v>
      </c>
      <c r="E42" s="27">
        <v>2500.0500000000002</v>
      </c>
      <c r="F42" s="27">
        <v>33.6</v>
      </c>
      <c r="G42" s="27">
        <v>0.05</v>
      </c>
      <c r="H42" s="27">
        <v>33.65</v>
      </c>
      <c r="I42" s="27">
        <v>2466.4</v>
      </c>
    </row>
    <row r="43" spans="1:9">
      <c r="A43" s="21" t="s">
        <v>80</v>
      </c>
      <c r="B43" s="20" t="s">
        <v>81</v>
      </c>
      <c r="C43" s="27">
        <v>285.51</v>
      </c>
      <c r="D43" s="27">
        <v>0</v>
      </c>
      <c r="E43" s="27">
        <v>285.51</v>
      </c>
      <c r="F43" s="27">
        <v>0</v>
      </c>
      <c r="G43" s="28">
        <v>-0.09</v>
      </c>
      <c r="H43" s="27">
        <v>-0.09</v>
      </c>
      <c r="I43" s="27">
        <v>285.60000000000002</v>
      </c>
    </row>
    <row r="44" spans="1:9">
      <c r="A44" s="21" t="s">
        <v>84</v>
      </c>
      <c r="B44" s="20" t="s">
        <v>85</v>
      </c>
      <c r="C44" s="27">
        <v>1366.19</v>
      </c>
      <c r="D44" s="27">
        <v>0</v>
      </c>
      <c r="E44" s="27">
        <v>1366.19</v>
      </c>
      <c r="F44" s="27">
        <v>0</v>
      </c>
      <c r="G44" s="28">
        <v>-0.01</v>
      </c>
      <c r="H44" s="27">
        <v>-0.01</v>
      </c>
      <c r="I44" s="27">
        <v>1366.2</v>
      </c>
    </row>
    <row r="45" spans="1:9">
      <c r="A45" s="21" t="s">
        <v>86</v>
      </c>
      <c r="B45" s="20" t="s">
        <v>87</v>
      </c>
      <c r="C45" s="27">
        <v>3750</v>
      </c>
      <c r="D45" s="27">
        <v>0</v>
      </c>
      <c r="E45" s="27">
        <v>3750</v>
      </c>
      <c r="F45" s="27">
        <v>249.41</v>
      </c>
      <c r="G45" s="28">
        <v>-0.01</v>
      </c>
      <c r="H45" s="27">
        <v>249.4</v>
      </c>
      <c r="I45" s="27">
        <v>3500.6</v>
      </c>
    </row>
    <row r="46" spans="1:9">
      <c r="A46" s="21" t="s">
        <v>88</v>
      </c>
      <c r="B46" s="20" t="s">
        <v>89</v>
      </c>
      <c r="C46" s="27">
        <v>6000</v>
      </c>
      <c r="D46" s="27">
        <v>0</v>
      </c>
      <c r="E46" s="27">
        <v>6000</v>
      </c>
      <c r="F46" s="27">
        <v>813.56</v>
      </c>
      <c r="G46" s="28">
        <v>-0.16</v>
      </c>
      <c r="H46" s="27">
        <v>813.4</v>
      </c>
      <c r="I46" s="27">
        <v>5186.6000000000004</v>
      </c>
    </row>
    <row r="47" spans="1:9">
      <c r="A47" s="21" t="s">
        <v>90</v>
      </c>
      <c r="B47" s="20" t="s">
        <v>91</v>
      </c>
      <c r="C47" s="27">
        <v>2918.03</v>
      </c>
      <c r="D47" s="27">
        <v>0</v>
      </c>
      <c r="E47" s="27">
        <v>2918.03</v>
      </c>
      <c r="F47" s="27">
        <v>79.08</v>
      </c>
      <c r="G47" s="28">
        <v>-0.05</v>
      </c>
      <c r="H47" s="27">
        <v>79.03</v>
      </c>
      <c r="I47" s="27">
        <v>2839</v>
      </c>
    </row>
    <row r="48" spans="1:9">
      <c r="A48" s="21" t="s">
        <v>92</v>
      </c>
      <c r="B48" s="20" t="s">
        <v>93</v>
      </c>
      <c r="C48" s="27">
        <v>1694</v>
      </c>
      <c r="D48" s="27">
        <v>0</v>
      </c>
      <c r="E48" s="27">
        <v>1694</v>
      </c>
      <c r="F48" s="27">
        <v>0</v>
      </c>
      <c r="G48" s="27">
        <v>0</v>
      </c>
      <c r="H48" s="27">
        <v>0</v>
      </c>
      <c r="I48" s="27">
        <v>1694</v>
      </c>
    </row>
    <row r="49" spans="1:9">
      <c r="A49" s="21" t="s">
        <v>94</v>
      </c>
      <c r="B49" s="20" t="s">
        <v>95</v>
      </c>
      <c r="C49" s="27">
        <v>614.75</v>
      </c>
      <c r="D49" s="27">
        <v>0</v>
      </c>
      <c r="E49" s="27">
        <v>614.75</v>
      </c>
      <c r="F49" s="27">
        <v>0</v>
      </c>
      <c r="G49" s="27">
        <v>0.15</v>
      </c>
      <c r="H49" s="27">
        <v>0.15</v>
      </c>
      <c r="I49" s="27">
        <v>614.6</v>
      </c>
    </row>
    <row r="50" spans="1:9">
      <c r="A50" s="21" t="s">
        <v>96</v>
      </c>
      <c r="B50" s="20" t="s">
        <v>97</v>
      </c>
      <c r="C50" s="27">
        <v>4500</v>
      </c>
      <c r="D50" s="27">
        <v>0</v>
      </c>
      <c r="E50" s="27">
        <v>4500</v>
      </c>
      <c r="F50" s="27">
        <v>413.74</v>
      </c>
      <c r="G50" s="28">
        <v>-0.14000000000000001</v>
      </c>
      <c r="H50" s="27">
        <v>413.6</v>
      </c>
      <c r="I50" s="27">
        <v>4086.4</v>
      </c>
    </row>
    <row r="51" spans="1:9">
      <c r="A51" s="21" t="s">
        <v>98</v>
      </c>
      <c r="B51" s="20" t="s">
        <v>99</v>
      </c>
      <c r="C51" s="27">
        <v>4500</v>
      </c>
      <c r="D51" s="27">
        <v>0</v>
      </c>
      <c r="E51" s="27">
        <v>4500</v>
      </c>
      <c r="F51" s="27">
        <v>413.74</v>
      </c>
      <c r="G51" s="27">
        <v>0.06</v>
      </c>
      <c r="H51" s="27">
        <v>413.8</v>
      </c>
      <c r="I51" s="27">
        <v>4086.2</v>
      </c>
    </row>
    <row r="52" spans="1:9">
      <c r="A52" s="21" t="s">
        <v>100</v>
      </c>
      <c r="B52" s="20" t="s">
        <v>101</v>
      </c>
      <c r="C52" s="27">
        <v>6000</v>
      </c>
      <c r="D52" s="27">
        <v>0</v>
      </c>
      <c r="E52" s="27">
        <v>6000</v>
      </c>
      <c r="F52" s="27">
        <v>813.56</v>
      </c>
      <c r="G52" s="27">
        <v>0.04</v>
      </c>
      <c r="H52" s="27">
        <v>813.6</v>
      </c>
      <c r="I52" s="27">
        <v>5186.3999999999996</v>
      </c>
    </row>
    <row r="53" spans="1:9">
      <c r="A53" s="21" t="s">
        <v>102</v>
      </c>
      <c r="B53" s="20" t="s">
        <v>103</v>
      </c>
      <c r="C53" s="27">
        <v>1366.19</v>
      </c>
      <c r="D53" s="27">
        <v>0</v>
      </c>
      <c r="E53" s="27">
        <v>1366.19</v>
      </c>
      <c r="F53" s="27">
        <v>0</v>
      </c>
      <c r="G53" s="28">
        <v>-0.01</v>
      </c>
      <c r="H53" s="27">
        <v>-0.01</v>
      </c>
      <c r="I53" s="27">
        <v>1366.2</v>
      </c>
    </row>
    <row r="54" spans="1:9">
      <c r="A54" s="21" t="s">
        <v>104</v>
      </c>
      <c r="B54" s="20" t="s">
        <v>105</v>
      </c>
      <c r="C54" s="27">
        <v>1644.86</v>
      </c>
      <c r="D54" s="27">
        <v>0</v>
      </c>
      <c r="E54" s="27">
        <v>1644.86</v>
      </c>
      <c r="F54" s="27">
        <v>0</v>
      </c>
      <c r="G54" s="27">
        <v>0.06</v>
      </c>
      <c r="H54" s="27">
        <v>0.06</v>
      </c>
      <c r="I54" s="27">
        <v>1644.8</v>
      </c>
    </row>
    <row r="55" spans="1:9">
      <c r="A55" s="21" t="s">
        <v>106</v>
      </c>
      <c r="B55" s="20" t="s">
        <v>107</v>
      </c>
      <c r="C55" s="27">
        <v>1524.67</v>
      </c>
      <c r="D55" s="27">
        <v>0</v>
      </c>
      <c r="E55" s="27">
        <v>1524.67</v>
      </c>
      <c r="F55" s="27">
        <v>0</v>
      </c>
      <c r="G55" s="27">
        <v>7.0000000000000007E-2</v>
      </c>
      <c r="H55" s="27">
        <v>7.0000000000000007E-2</v>
      </c>
      <c r="I55" s="27">
        <v>1524.6</v>
      </c>
    </row>
    <row r="56" spans="1:9">
      <c r="A56" s="21" t="s">
        <v>108</v>
      </c>
      <c r="B56" s="20" t="s">
        <v>109</v>
      </c>
      <c r="C56" s="27">
        <v>3250.05</v>
      </c>
      <c r="D56" s="27">
        <v>0</v>
      </c>
      <c r="E56" s="27">
        <v>3250.05</v>
      </c>
      <c r="F56" s="27">
        <v>115.2</v>
      </c>
      <c r="G56" s="28">
        <v>-0.15</v>
      </c>
      <c r="H56" s="27">
        <v>115.05</v>
      </c>
      <c r="I56" s="27">
        <v>3135</v>
      </c>
    </row>
    <row r="57" spans="1:9">
      <c r="A57" s="21" t="s">
        <v>110</v>
      </c>
      <c r="B57" s="20" t="s">
        <v>111</v>
      </c>
      <c r="C57" s="27">
        <v>799.19</v>
      </c>
      <c r="D57" s="27">
        <v>0</v>
      </c>
      <c r="E57" s="27">
        <v>799.19</v>
      </c>
      <c r="F57" s="27">
        <v>0</v>
      </c>
      <c r="G57" s="28">
        <v>-0.01</v>
      </c>
      <c r="H57" s="27">
        <v>-0.01</v>
      </c>
      <c r="I57" s="27">
        <v>799.2</v>
      </c>
    </row>
    <row r="58" spans="1:9">
      <c r="A58" s="21" t="s">
        <v>112</v>
      </c>
      <c r="B58" s="20" t="s">
        <v>113</v>
      </c>
      <c r="C58" s="27">
        <v>6000</v>
      </c>
      <c r="D58" s="27">
        <v>0</v>
      </c>
      <c r="E58" s="27">
        <v>6000</v>
      </c>
      <c r="F58" s="27">
        <v>813.56</v>
      </c>
      <c r="G58" s="28">
        <v>-0.16</v>
      </c>
      <c r="H58" s="27">
        <v>813.4</v>
      </c>
      <c r="I58" s="27">
        <v>5186.6000000000004</v>
      </c>
    </row>
    <row r="59" spans="1:9">
      <c r="A59" s="21" t="s">
        <v>114</v>
      </c>
      <c r="B59" s="20" t="s">
        <v>115</v>
      </c>
      <c r="C59" s="27">
        <v>557.38</v>
      </c>
      <c r="D59" s="27">
        <v>0</v>
      </c>
      <c r="E59" s="27">
        <v>557.38</v>
      </c>
      <c r="F59" s="27">
        <v>0</v>
      </c>
      <c r="G59" s="27">
        <v>0.18</v>
      </c>
      <c r="H59" s="27">
        <v>0.18</v>
      </c>
      <c r="I59" s="27">
        <v>557.20000000000005</v>
      </c>
    </row>
    <row r="60" spans="1:9">
      <c r="A60" s="21" t="s">
        <v>116</v>
      </c>
      <c r="B60" s="20" t="s">
        <v>117</v>
      </c>
      <c r="C60" s="27">
        <v>3000</v>
      </c>
      <c r="D60" s="27">
        <v>0</v>
      </c>
      <c r="E60" s="27">
        <v>3000</v>
      </c>
      <c r="F60" s="27">
        <v>88</v>
      </c>
      <c r="G60" s="27">
        <v>0</v>
      </c>
      <c r="H60" s="27">
        <v>88</v>
      </c>
      <c r="I60" s="27">
        <v>2912</v>
      </c>
    </row>
    <row r="61" spans="1:9">
      <c r="A61" s="21" t="s">
        <v>118</v>
      </c>
      <c r="B61" s="20" t="s">
        <v>119</v>
      </c>
      <c r="C61" s="27">
        <v>6000</v>
      </c>
      <c r="D61" s="27">
        <v>0</v>
      </c>
      <c r="E61" s="27">
        <v>6000</v>
      </c>
      <c r="F61" s="27">
        <v>813.56</v>
      </c>
      <c r="G61" s="28">
        <v>-0.16</v>
      </c>
      <c r="H61" s="27">
        <v>813.4</v>
      </c>
      <c r="I61" s="27">
        <v>5186.6000000000004</v>
      </c>
    </row>
    <row r="62" spans="1:9">
      <c r="A62" s="21" t="s">
        <v>120</v>
      </c>
      <c r="B62" s="20" t="s">
        <v>121</v>
      </c>
      <c r="C62" s="27">
        <v>4000.05</v>
      </c>
      <c r="D62" s="27">
        <v>0</v>
      </c>
      <c r="E62" s="27">
        <v>4000.05</v>
      </c>
      <c r="F62" s="27">
        <v>289.42</v>
      </c>
      <c r="G62" s="27">
        <v>0.03</v>
      </c>
      <c r="H62" s="27">
        <v>289.45</v>
      </c>
      <c r="I62" s="27">
        <v>3710.6</v>
      </c>
    </row>
    <row r="63" spans="1:9">
      <c r="A63" s="21" t="s">
        <v>122</v>
      </c>
      <c r="B63" s="20" t="s">
        <v>123</v>
      </c>
      <c r="C63" s="27">
        <v>5556</v>
      </c>
      <c r="D63" s="27">
        <v>0</v>
      </c>
      <c r="E63" s="27">
        <v>5556</v>
      </c>
      <c r="F63" s="27">
        <v>718.72</v>
      </c>
      <c r="G63" s="28">
        <v>-0.12</v>
      </c>
      <c r="H63" s="27">
        <v>718.6</v>
      </c>
      <c r="I63" s="27">
        <v>4837.3999999999996</v>
      </c>
    </row>
    <row r="64" spans="1:9" s="3" customFormat="1">
      <c r="A64" s="21" t="s">
        <v>124</v>
      </c>
      <c r="B64" s="20" t="s">
        <v>125</v>
      </c>
      <c r="C64" s="27">
        <v>20000.099999999999</v>
      </c>
      <c r="D64" s="27">
        <v>0</v>
      </c>
      <c r="E64" s="27">
        <v>20000.099999999999</v>
      </c>
      <c r="F64" s="27">
        <v>5342.67</v>
      </c>
      <c r="G64" s="27">
        <v>0.03</v>
      </c>
      <c r="H64" s="27">
        <v>5342.7</v>
      </c>
      <c r="I64" s="27">
        <v>14657.4</v>
      </c>
    </row>
    <row r="66" spans="1:9">
      <c r="A66" s="29"/>
      <c r="B66" s="25"/>
      <c r="C66" s="25" t="s">
        <v>126</v>
      </c>
      <c r="D66" s="25" t="s">
        <v>126</v>
      </c>
      <c r="E66" s="25" t="s">
        <v>126</v>
      </c>
      <c r="F66" s="25" t="s">
        <v>126</v>
      </c>
      <c r="G66" s="25" t="s">
        <v>126</v>
      </c>
      <c r="H66" s="25" t="s">
        <v>126</v>
      </c>
      <c r="I66" s="25" t="s">
        <v>126</v>
      </c>
    </row>
    <row r="67" spans="1:9">
      <c r="A67" s="31" t="s">
        <v>127</v>
      </c>
      <c r="B67" s="20" t="s">
        <v>128</v>
      </c>
      <c r="C67" s="30">
        <f>SUM(C11:C66)</f>
        <v>174752.56000000003</v>
      </c>
      <c r="D67" s="30">
        <f t="shared" ref="D67:I67" si="0">SUM(D11:D66)</f>
        <v>0</v>
      </c>
      <c r="E67" s="30">
        <f t="shared" si="0"/>
        <v>174752.56000000003</v>
      </c>
      <c r="F67" s="30">
        <f t="shared" si="0"/>
        <v>17407.61</v>
      </c>
      <c r="G67" s="30">
        <f t="shared" si="0"/>
        <v>-1.05</v>
      </c>
      <c r="H67" s="30">
        <f t="shared" si="0"/>
        <v>17406.559999999994</v>
      </c>
      <c r="I67" s="30">
        <f t="shared" si="0"/>
        <v>157345.99999999997</v>
      </c>
    </row>
    <row r="69" spans="1:9" s="66" customFormat="1">
      <c r="A69" s="65" t="s">
        <v>24</v>
      </c>
      <c r="B69" s="66" t="s">
        <v>25</v>
      </c>
      <c r="C69" s="67">
        <v>3898.95</v>
      </c>
      <c r="D69" s="67">
        <v>0</v>
      </c>
      <c r="E69" s="67">
        <v>3898.95</v>
      </c>
      <c r="F69" s="67">
        <v>273.24</v>
      </c>
      <c r="G69" s="67">
        <v>0.11</v>
      </c>
      <c r="H69" s="67">
        <v>273.35000000000002</v>
      </c>
      <c r="I69" s="67">
        <v>3625.6</v>
      </c>
    </row>
    <row r="70" spans="1:9" s="66" customFormat="1">
      <c r="A70" s="65" t="s">
        <v>36</v>
      </c>
      <c r="B70" s="66" t="s">
        <v>37</v>
      </c>
      <c r="C70" s="67">
        <v>4500</v>
      </c>
      <c r="D70" s="67">
        <v>0</v>
      </c>
      <c r="E70" s="67">
        <v>4500</v>
      </c>
      <c r="F70" s="67">
        <v>413.74</v>
      </c>
      <c r="G70" s="68">
        <v>-0.14000000000000001</v>
      </c>
      <c r="H70" s="67">
        <v>413.6</v>
      </c>
      <c r="I70" s="67">
        <v>4086.4</v>
      </c>
    </row>
    <row r="71" spans="1:9" s="66" customFormat="1">
      <c r="A71" s="65" t="s">
        <v>46</v>
      </c>
      <c r="B71" s="66" t="s">
        <v>47</v>
      </c>
      <c r="C71" s="67">
        <v>4834.05</v>
      </c>
      <c r="D71" s="67">
        <v>0</v>
      </c>
      <c r="E71" s="67">
        <v>4834.05</v>
      </c>
      <c r="F71" s="67">
        <v>473.6</v>
      </c>
      <c r="G71" s="67">
        <v>0.05</v>
      </c>
      <c r="H71" s="67">
        <v>473.65</v>
      </c>
      <c r="I71" s="67">
        <v>4360.3999999999996</v>
      </c>
    </row>
    <row r="72" spans="1:9" s="66" customFormat="1">
      <c r="A72" s="65" t="s">
        <v>82</v>
      </c>
      <c r="B72" s="66" t="s">
        <v>83</v>
      </c>
      <c r="C72" s="67">
        <v>2782.5</v>
      </c>
      <c r="D72" s="67">
        <v>0</v>
      </c>
      <c r="E72" s="67">
        <v>2782.5</v>
      </c>
      <c r="F72" s="67">
        <v>64.33</v>
      </c>
      <c r="G72" s="67">
        <v>0.17</v>
      </c>
      <c r="H72" s="67">
        <v>64.5</v>
      </c>
      <c r="I72" s="67">
        <v>2718</v>
      </c>
    </row>
    <row r="74" spans="1:9">
      <c r="C74" s="25" t="s">
        <v>126</v>
      </c>
      <c r="D74" s="25" t="s">
        <v>126</v>
      </c>
      <c r="E74" s="25" t="s">
        <v>126</v>
      </c>
      <c r="F74" s="25" t="s">
        <v>126</v>
      </c>
      <c r="G74" s="25" t="s">
        <v>126</v>
      </c>
      <c r="H74" s="25" t="s">
        <v>126</v>
      </c>
      <c r="I74" s="25" t="s">
        <v>126</v>
      </c>
    </row>
    <row r="75" spans="1:9">
      <c r="C75" s="30">
        <f>SUM(C69:C74)</f>
        <v>16015.5</v>
      </c>
      <c r="D75" s="30">
        <f t="shared" ref="D75:I75" si="1">SUM(D69:D74)</f>
        <v>0</v>
      </c>
      <c r="E75" s="30">
        <f t="shared" si="1"/>
        <v>16015.5</v>
      </c>
      <c r="F75" s="30">
        <f t="shared" si="1"/>
        <v>1224.9099999999999</v>
      </c>
      <c r="G75" s="30">
        <f t="shared" si="1"/>
        <v>0.19</v>
      </c>
      <c r="H75" s="30">
        <f t="shared" si="1"/>
        <v>1225.0999999999999</v>
      </c>
      <c r="I75" s="30">
        <f t="shared" si="1"/>
        <v>14790.4</v>
      </c>
    </row>
    <row r="77" spans="1:9">
      <c r="C77" s="25" t="s">
        <v>126</v>
      </c>
      <c r="D77" s="25" t="s">
        <v>126</v>
      </c>
      <c r="E77" s="25" t="s">
        <v>126</v>
      </c>
      <c r="F77" s="25" t="s">
        <v>126</v>
      </c>
      <c r="G77" s="25" t="s">
        <v>126</v>
      </c>
      <c r="H77" s="25" t="s">
        <v>126</v>
      </c>
      <c r="I77" s="25" t="s">
        <v>126</v>
      </c>
    </row>
    <row r="78" spans="1:9">
      <c r="C78" s="30">
        <f>+C75+C67</f>
        <v>190768.06000000003</v>
      </c>
      <c r="D78" s="30">
        <f t="shared" ref="D78:I78" si="2">+D75+D67</f>
        <v>0</v>
      </c>
      <c r="E78" s="30">
        <f t="shared" si="2"/>
        <v>190768.06000000003</v>
      </c>
      <c r="F78" s="30">
        <f t="shared" si="2"/>
        <v>18632.52</v>
      </c>
      <c r="G78" s="30">
        <f t="shared" si="2"/>
        <v>-0.8600000000000001</v>
      </c>
      <c r="H78" s="30">
        <f t="shared" si="2"/>
        <v>18631.659999999993</v>
      </c>
      <c r="I78" s="30">
        <f t="shared" si="2"/>
        <v>172136.39999999997</v>
      </c>
    </row>
  </sheetData>
  <mergeCells count="3">
    <mergeCell ref="B1:F1"/>
    <mergeCell ref="B3:F3"/>
    <mergeCell ref="B4:F4"/>
  </mergeCells>
  <pageMargins left="0.7" right="0.7" top="0.75" bottom="0.75" header="0.3" footer="0.3"/>
  <pageSetup paperSize="176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baseColWidth="10" defaultRowHeight="11.25"/>
  <cols>
    <col min="1" max="1" width="12.28515625" style="21" customWidth="1"/>
    <col min="2" max="2" width="30.7109375" style="20" customWidth="1"/>
    <col min="3" max="3" width="12.140625" style="20" customWidth="1"/>
    <col min="4" max="4" width="13.5703125" style="20" customWidth="1"/>
    <col min="5" max="6" width="12.140625" style="20" customWidth="1"/>
    <col min="7" max="7" width="9.5703125" style="20" customWidth="1"/>
    <col min="8" max="8" width="13.140625" style="20" customWidth="1"/>
    <col min="9" max="9" width="12.140625" style="20" customWidth="1"/>
    <col min="10" max="16384" width="11.42578125" style="20"/>
  </cols>
  <sheetData>
    <row r="1" spans="1:11" ht="18" customHeight="1">
      <c r="A1" s="22" t="s">
        <v>0</v>
      </c>
      <c r="B1" s="130" t="s">
        <v>128</v>
      </c>
      <c r="C1" s="131"/>
      <c r="D1" s="131"/>
      <c r="E1" s="131"/>
      <c r="F1" s="131"/>
      <c r="G1" s="19"/>
      <c r="H1" s="19"/>
      <c r="I1" s="19"/>
    </row>
    <row r="2" spans="1:11" ht="24.95" customHeight="1">
      <c r="A2" s="23" t="s">
        <v>1</v>
      </c>
      <c r="B2" s="134" t="s">
        <v>159</v>
      </c>
      <c r="C2" s="135"/>
      <c r="D2" s="135"/>
      <c r="E2" s="135"/>
      <c r="F2" s="135"/>
      <c r="G2" s="19"/>
      <c r="H2" s="19"/>
      <c r="I2" s="19"/>
    </row>
    <row r="3" spans="1:11" ht="15.75">
      <c r="A3" s="19"/>
      <c r="B3" s="132" t="s">
        <v>2</v>
      </c>
      <c r="C3" s="131"/>
      <c r="D3" s="131"/>
      <c r="E3" s="131"/>
      <c r="F3" s="131"/>
      <c r="G3" s="25"/>
      <c r="H3" s="19"/>
      <c r="I3" s="19"/>
    </row>
    <row r="4" spans="1:11" ht="15">
      <c r="A4" s="19"/>
      <c r="B4" s="133" t="s">
        <v>3</v>
      </c>
      <c r="C4" s="131"/>
      <c r="D4" s="131"/>
      <c r="E4" s="131"/>
      <c r="F4" s="131"/>
      <c r="G4" s="25"/>
      <c r="H4" s="19"/>
      <c r="I4" s="19"/>
    </row>
    <row r="5" spans="1:11" ht="15">
      <c r="A5" s="19"/>
      <c r="B5" s="24"/>
      <c r="C5" s="19"/>
      <c r="D5" s="19"/>
      <c r="E5" s="19"/>
      <c r="F5" s="19"/>
      <c r="G5" s="19"/>
      <c r="H5" s="19"/>
      <c r="I5" s="19"/>
    </row>
    <row r="6" spans="1:11" ht="15">
      <c r="A6" s="19"/>
      <c r="B6" s="24"/>
      <c r="C6" s="19"/>
      <c r="D6" s="19"/>
      <c r="E6" s="19"/>
      <c r="F6" s="19"/>
      <c r="G6" s="19"/>
      <c r="H6" s="19"/>
      <c r="I6" s="19"/>
    </row>
    <row r="8" spans="1:11" s="8" customFormat="1" ht="34.5" thickBot="1">
      <c r="A8" s="4" t="s">
        <v>6</v>
      </c>
      <c r="B8" s="5" t="s">
        <v>7</v>
      </c>
      <c r="C8" s="5" t="s">
        <v>149</v>
      </c>
      <c r="D8" s="6" t="s">
        <v>9</v>
      </c>
      <c r="E8" s="6" t="s">
        <v>10</v>
      </c>
      <c r="F8" s="5" t="s">
        <v>150</v>
      </c>
      <c r="G8" s="5" t="s">
        <v>12</v>
      </c>
      <c r="H8" s="6" t="s">
        <v>13</v>
      </c>
      <c r="I8" s="7" t="s">
        <v>14</v>
      </c>
    </row>
    <row r="9" spans="1:11" ht="15.75" thickTop="1">
      <c r="A9" s="26"/>
      <c r="B9" s="19"/>
      <c r="C9" s="19"/>
      <c r="D9" s="19"/>
      <c r="E9" s="19"/>
      <c r="F9" s="19"/>
      <c r="G9" s="19"/>
      <c r="H9" s="19"/>
      <c r="I9" s="19"/>
    </row>
    <row r="11" spans="1:11">
      <c r="A11" s="21" t="s">
        <v>16</v>
      </c>
      <c r="B11" s="20" t="s">
        <v>17</v>
      </c>
      <c r="C11" s="27">
        <f>+FACTURA!N11-FISCAL!I11-FISCAL!F11</f>
        <v>7.0031723143475233</v>
      </c>
      <c r="D11" s="27">
        <v>0</v>
      </c>
      <c r="E11" s="27">
        <f>SUM(C11:D11)</f>
        <v>7.0031723143475233</v>
      </c>
      <c r="F11" s="27">
        <f>+E11*0.05</f>
        <v>0.35015861571737616</v>
      </c>
      <c r="G11" s="27">
        <v>0</v>
      </c>
      <c r="H11" s="27">
        <f>SUM(F11:G11)</f>
        <v>0.35015861571737616</v>
      </c>
      <c r="I11" s="18">
        <f>+E11-H11</f>
        <v>6.6530136986301471</v>
      </c>
      <c r="K11" s="100" t="s">
        <v>16</v>
      </c>
    </row>
    <row r="12" spans="1:11">
      <c r="A12" s="21" t="s">
        <v>18</v>
      </c>
      <c r="B12" s="20" t="s">
        <v>19</v>
      </c>
      <c r="C12" s="27">
        <f>+FACTURA!N12-FISCAL!I12-FISCAL!F12</f>
        <v>810.10054945054981</v>
      </c>
      <c r="D12" s="27">
        <v>0</v>
      </c>
      <c r="E12" s="27">
        <f t="shared" ref="E12:E63" si="0">SUM(C12:D12)</f>
        <v>810.10054945054981</v>
      </c>
      <c r="F12" s="27">
        <f t="shared" ref="F12:F63" si="1">+E12*0.05</f>
        <v>40.505027472527495</v>
      </c>
      <c r="G12" s="27">
        <v>0</v>
      </c>
      <c r="H12" s="27">
        <f t="shared" ref="H12:H63" si="2">SUM(F12:G12)</f>
        <v>40.505027472527495</v>
      </c>
      <c r="I12" s="18">
        <f t="shared" ref="I12:I63" si="3">+E12-H12</f>
        <v>769.59552197802236</v>
      </c>
      <c r="K12" s="100" t="s">
        <v>18</v>
      </c>
    </row>
    <row r="13" spans="1:11">
      <c r="A13" s="21" t="s">
        <v>20</v>
      </c>
      <c r="B13" s="20" t="s">
        <v>21</v>
      </c>
      <c r="C13" s="27">
        <f>+FACTURA!N13-FISCAL!I13-FISCAL!F13</f>
        <v>11043.283956043957</v>
      </c>
      <c r="D13" s="27">
        <v>0</v>
      </c>
      <c r="E13" s="27">
        <f t="shared" si="0"/>
        <v>11043.283956043957</v>
      </c>
      <c r="F13" s="27">
        <f t="shared" si="1"/>
        <v>552.16419780219792</v>
      </c>
      <c r="G13" s="27">
        <v>0</v>
      </c>
      <c r="H13" s="27">
        <f t="shared" si="2"/>
        <v>552.16419780219792</v>
      </c>
      <c r="I13" s="18">
        <f t="shared" si="3"/>
        <v>10491.119758241759</v>
      </c>
      <c r="K13" s="100" t="s">
        <v>20</v>
      </c>
    </row>
    <row r="14" spans="1:11" s="103" customFormat="1">
      <c r="A14" s="102" t="s">
        <v>22</v>
      </c>
      <c r="B14" s="103" t="s">
        <v>23</v>
      </c>
      <c r="C14" s="104">
        <v>0</v>
      </c>
      <c r="D14" s="104">
        <v>0</v>
      </c>
      <c r="E14" s="104">
        <f t="shared" si="0"/>
        <v>0</v>
      </c>
      <c r="F14" s="27">
        <f t="shared" si="1"/>
        <v>0</v>
      </c>
      <c r="G14" s="104">
        <v>0</v>
      </c>
      <c r="H14" s="104">
        <f t="shared" si="2"/>
        <v>0</v>
      </c>
      <c r="I14" s="105">
        <f t="shared" si="3"/>
        <v>0</v>
      </c>
      <c r="K14" s="101" t="s">
        <v>22</v>
      </c>
    </row>
    <row r="15" spans="1:11">
      <c r="A15" s="21" t="s">
        <v>26</v>
      </c>
      <c r="B15" s="20" t="s">
        <v>27</v>
      </c>
      <c r="C15" s="27">
        <v>0</v>
      </c>
      <c r="D15" s="27">
        <v>0</v>
      </c>
      <c r="E15" s="27">
        <f t="shared" si="0"/>
        <v>0</v>
      </c>
      <c r="F15" s="27">
        <f t="shared" si="1"/>
        <v>0</v>
      </c>
      <c r="G15" s="27">
        <v>0</v>
      </c>
      <c r="H15" s="27">
        <f t="shared" si="2"/>
        <v>0</v>
      </c>
      <c r="I15" s="18">
        <f t="shared" si="3"/>
        <v>0</v>
      </c>
      <c r="K15" s="100" t="s">
        <v>26</v>
      </c>
    </row>
    <row r="16" spans="1:11" s="103" customFormat="1">
      <c r="A16" s="102" t="s">
        <v>28</v>
      </c>
      <c r="B16" s="103" t="s">
        <v>29</v>
      </c>
      <c r="C16" s="104">
        <v>0</v>
      </c>
      <c r="D16" s="104">
        <v>0</v>
      </c>
      <c r="E16" s="104">
        <f t="shared" si="0"/>
        <v>0</v>
      </c>
      <c r="F16" s="27">
        <f t="shared" si="1"/>
        <v>0</v>
      </c>
      <c r="G16" s="104">
        <v>0</v>
      </c>
      <c r="H16" s="104">
        <f t="shared" si="2"/>
        <v>0</v>
      </c>
      <c r="I16" s="105">
        <f t="shared" si="3"/>
        <v>0</v>
      </c>
      <c r="K16" s="101" t="s">
        <v>28</v>
      </c>
    </row>
    <row r="17" spans="1:11">
      <c r="A17" s="21" t="s">
        <v>30</v>
      </c>
      <c r="B17" s="20" t="s">
        <v>31</v>
      </c>
      <c r="C17" s="27">
        <f>+FACTURA!N17-FISCAL!I17-FISCAL!F17</f>
        <v>15.322857142857067</v>
      </c>
      <c r="D17" s="27">
        <v>0</v>
      </c>
      <c r="E17" s="27">
        <f t="shared" si="0"/>
        <v>15.322857142857067</v>
      </c>
      <c r="F17" s="27">
        <f t="shared" si="1"/>
        <v>0.76614285714285346</v>
      </c>
      <c r="G17" s="27">
        <v>0</v>
      </c>
      <c r="H17" s="27">
        <f t="shared" si="2"/>
        <v>0.76614285714285346</v>
      </c>
      <c r="I17" s="18">
        <f t="shared" si="3"/>
        <v>14.556714285714214</v>
      </c>
      <c r="K17" s="100" t="s">
        <v>30</v>
      </c>
    </row>
    <row r="18" spans="1:11">
      <c r="A18" s="21" t="s">
        <v>32</v>
      </c>
      <c r="B18" s="20" t="s">
        <v>33</v>
      </c>
      <c r="C18" s="27">
        <f>+FACTURA!N18-FISCAL!I18-FISCAL!F18</f>
        <v>500.72917582417563</v>
      </c>
      <c r="D18" s="27">
        <v>0</v>
      </c>
      <c r="E18" s="27">
        <f t="shared" si="0"/>
        <v>500.72917582417563</v>
      </c>
      <c r="F18" s="27">
        <f t="shared" si="1"/>
        <v>25.036458791208783</v>
      </c>
      <c r="G18" s="27">
        <v>0</v>
      </c>
      <c r="H18" s="27">
        <f t="shared" si="2"/>
        <v>25.036458791208783</v>
      </c>
      <c r="I18" s="18">
        <f t="shared" si="3"/>
        <v>475.69271703296687</v>
      </c>
      <c r="K18" s="100" t="s">
        <v>32</v>
      </c>
    </row>
    <row r="19" spans="1:11">
      <c r="A19" s="21" t="s">
        <v>34</v>
      </c>
      <c r="B19" s="20" t="s">
        <v>35</v>
      </c>
      <c r="C19" s="27">
        <f>+FACTURA!N19-FISCAL!I19-FISCAL!F19</f>
        <v>32.659120879121076</v>
      </c>
      <c r="D19" s="27">
        <v>0</v>
      </c>
      <c r="E19" s="27">
        <f t="shared" si="0"/>
        <v>32.659120879121076</v>
      </c>
      <c r="F19" s="27">
        <f t="shared" si="1"/>
        <v>1.632956043956054</v>
      </c>
      <c r="G19" s="27">
        <v>0</v>
      </c>
      <c r="H19" s="27">
        <f t="shared" si="2"/>
        <v>1.632956043956054</v>
      </c>
      <c r="I19" s="18">
        <f t="shared" si="3"/>
        <v>31.026164835165023</v>
      </c>
      <c r="K19" s="100" t="s">
        <v>34</v>
      </c>
    </row>
    <row r="20" spans="1:11">
      <c r="A20" s="21" t="s">
        <v>146</v>
      </c>
      <c r="B20" s="20" t="s">
        <v>142</v>
      </c>
      <c r="C20" s="27">
        <f>+FACTURA!N20-FISCAL!I20-FISCAL!F20</f>
        <v>4257.496593406594</v>
      </c>
      <c r="D20" s="27">
        <v>0</v>
      </c>
      <c r="E20" s="27">
        <f t="shared" si="0"/>
        <v>4257.496593406594</v>
      </c>
      <c r="F20" s="27">
        <f t="shared" si="1"/>
        <v>212.87482967032972</v>
      </c>
      <c r="G20" s="27">
        <v>0</v>
      </c>
      <c r="H20" s="27">
        <f t="shared" si="2"/>
        <v>212.87482967032972</v>
      </c>
      <c r="I20" s="18">
        <f t="shared" si="3"/>
        <v>4044.6217637362643</v>
      </c>
      <c r="K20" s="100" t="s">
        <v>146</v>
      </c>
    </row>
    <row r="21" spans="1:11">
      <c r="A21" s="21" t="s">
        <v>147</v>
      </c>
      <c r="B21" s="20" t="s">
        <v>143</v>
      </c>
      <c r="C21" s="27">
        <f>+FACTURA!N21-FISCAL!I21-FISCAL!F21</f>
        <v>15091.497582417584</v>
      </c>
      <c r="D21" s="27">
        <v>0</v>
      </c>
      <c r="E21" s="27">
        <f t="shared" si="0"/>
        <v>15091.497582417584</v>
      </c>
      <c r="F21" s="27">
        <f t="shared" si="1"/>
        <v>754.57487912087925</v>
      </c>
      <c r="G21" s="27">
        <v>0</v>
      </c>
      <c r="H21" s="27">
        <f t="shared" si="2"/>
        <v>754.57487912087925</v>
      </c>
      <c r="I21" s="18">
        <f t="shared" si="3"/>
        <v>14336.922703296705</v>
      </c>
      <c r="K21" s="100" t="s">
        <v>147</v>
      </c>
    </row>
    <row r="22" spans="1:11">
      <c r="A22" s="21" t="s">
        <v>38</v>
      </c>
      <c r="B22" s="20" t="s">
        <v>39</v>
      </c>
      <c r="C22" s="27">
        <f>+FACTURA!N22-FISCAL!I22-FISCAL!F22</f>
        <v>4199.2774725274721</v>
      </c>
      <c r="D22" s="27">
        <v>0</v>
      </c>
      <c r="E22" s="27">
        <f t="shared" si="0"/>
        <v>4199.2774725274721</v>
      </c>
      <c r="F22" s="27">
        <f t="shared" si="1"/>
        <v>209.96387362637361</v>
      </c>
      <c r="G22" s="27">
        <v>0</v>
      </c>
      <c r="H22" s="27">
        <f t="shared" si="2"/>
        <v>209.96387362637361</v>
      </c>
      <c r="I22" s="18">
        <f t="shared" si="3"/>
        <v>3989.3135989010984</v>
      </c>
      <c r="K22" s="100" t="s">
        <v>38</v>
      </c>
    </row>
    <row r="23" spans="1:11" s="103" customFormat="1">
      <c r="A23" s="102" t="s">
        <v>40</v>
      </c>
      <c r="B23" s="103" t="s">
        <v>41</v>
      </c>
      <c r="C23" s="104">
        <v>0</v>
      </c>
      <c r="D23" s="104">
        <v>0</v>
      </c>
      <c r="E23" s="104">
        <f t="shared" si="0"/>
        <v>0</v>
      </c>
      <c r="F23" s="27">
        <f t="shared" si="1"/>
        <v>0</v>
      </c>
      <c r="G23" s="104">
        <v>0</v>
      </c>
      <c r="H23" s="104">
        <f t="shared" si="2"/>
        <v>0</v>
      </c>
      <c r="I23" s="105">
        <f t="shared" si="3"/>
        <v>0</v>
      </c>
      <c r="K23" s="101" t="s">
        <v>40</v>
      </c>
    </row>
    <row r="24" spans="1:11" s="103" customFormat="1">
      <c r="A24" s="102" t="s">
        <v>42</v>
      </c>
      <c r="B24" s="103" t="s">
        <v>43</v>
      </c>
      <c r="C24" s="104">
        <v>0</v>
      </c>
      <c r="D24" s="104">
        <v>0</v>
      </c>
      <c r="E24" s="104">
        <f t="shared" si="0"/>
        <v>0</v>
      </c>
      <c r="F24" s="27">
        <f t="shared" si="1"/>
        <v>0</v>
      </c>
      <c r="G24" s="104">
        <v>0</v>
      </c>
      <c r="H24" s="104">
        <f t="shared" si="2"/>
        <v>0</v>
      </c>
      <c r="I24" s="105">
        <f t="shared" si="3"/>
        <v>0</v>
      </c>
      <c r="K24" s="101" t="s">
        <v>42</v>
      </c>
    </row>
    <row r="25" spans="1:11">
      <c r="A25" s="21" t="s">
        <v>44</v>
      </c>
      <c r="B25" s="20" t="s">
        <v>45</v>
      </c>
      <c r="C25" s="27">
        <f>+FACTURA!N25-FISCAL!I25-FISCAL!F25</f>
        <v>206.98850410958914</v>
      </c>
      <c r="D25" s="27">
        <v>0</v>
      </c>
      <c r="E25" s="27">
        <f t="shared" si="0"/>
        <v>206.98850410958914</v>
      </c>
      <c r="F25" s="27">
        <f t="shared" si="1"/>
        <v>10.349425205479458</v>
      </c>
      <c r="G25" s="27">
        <v>0</v>
      </c>
      <c r="H25" s="27">
        <f t="shared" si="2"/>
        <v>10.349425205479458</v>
      </c>
      <c r="I25" s="18">
        <f t="shared" si="3"/>
        <v>196.63907890410968</v>
      </c>
      <c r="K25" s="100" t="s">
        <v>44</v>
      </c>
    </row>
    <row r="26" spans="1:11">
      <c r="A26" s="21" t="s">
        <v>148</v>
      </c>
      <c r="B26" s="20" t="s">
        <v>144</v>
      </c>
      <c r="C26" s="27">
        <f>+FACTURA!N26-FISCAL!I26-FISCAL!F26</f>
        <v>4192.475164835163</v>
      </c>
      <c r="D26" s="27">
        <v>0</v>
      </c>
      <c r="E26" s="27">
        <f t="shared" si="0"/>
        <v>4192.475164835163</v>
      </c>
      <c r="F26" s="27">
        <f t="shared" si="1"/>
        <v>209.62375824175817</v>
      </c>
      <c r="G26" s="27">
        <v>0</v>
      </c>
      <c r="H26" s="27">
        <f t="shared" si="2"/>
        <v>209.62375824175817</v>
      </c>
      <c r="I26" s="18">
        <f t="shared" si="3"/>
        <v>3982.851406593405</v>
      </c>
      <c r="K26" s="100" t="s">
        <v>148</v>
      </c>
    </row>
    <row r="27" spans="1:11">
      <c r="A27" s="21" t="s">
        <v>48</v>
      </c>
      <c r="B27" s="20" t="s">
        <v>49</v>
      </c>
      <c r="C27" s="27">
        <f>+FACTURA!N27-FISCAL!I27-FISCAL!F27</f>
        <v>2746.2720879120875</v>
      </c>
      <c r="D27" s="27">
        <v>0</v>
      </c>
      <c r="E27" s="27">
        <f t="shared" si="0"/>
        <v>2746.2720879120875</v>
      </c>
      <c r="F27" s="27">
        <f t="shared" si="1"/>
        <v>137.31360439560439</v>
      </c>
      <c r="G27" s="27">
        <v>0</v>
      </c>
      <c r="H27" s="27">
        <f t="shared" si="2"/>
        <v>137.31360439560439</v>
      </c>
      <c r="I27" s="18">
        <f t="shared" si="3"/>
        <v>2608.9584835164833</v>
      </c>
      <c r="K27" s="100" t="s">
        <v>48</v>
      </c>
    </row>
    <row r="28" spans="1:11">
      <c r="A28" s="21" t="s">
        <v>50</v>
      </c>
      <c r="B28" s="20" t="s">
        <v>51</v>
      </c>
      <c r="C28" s="27">
        <f>+FACTURA!N28-FISCAL!I28-FISCAL!F28</f>
        <v>1752.1335164835164</v>
      </c>
      <c r="D28" s="27">
        <v>0</v>
      </c>
      <c r="E28" s="27">
        <f t="shared" si="0"/>
        <v>1752.1335164835164</v>
      </c>
      <c r="F28" s="27">
        <f t="shared" si="1"/>
        <v>87.606675824175824</v>
      </c>
      <c r="G28" s="27">
        <v>0</v>
      </c>
      <c r="H28" s="27">
        <f t="shared" si="2"/>
        <v>87.606675824175824</v>
      </c>
      <c r="I28" s="18">
        <f t="shared" si="3"/>
        <v>1664.5268406593405</v>
      </c>
      <c r="K28" s="100" t="s">
        <v>50</v>
      </c>
    </row>
    <row r="29" spans="1:11">
      <c r="A29" s="21" t="s">
        <v>52</v>
      </c>
      <c r="B29" s="20" t="s">
        <v>53</v>
      </c>
      <c r="C29" s="27">
        <f>+FACTURA!N29-FISCAL!I29-FISCAL!F29</f>
        <v>7808.757692307694</v>
      </c>
      <c r="D29" s="27">
        <v>0</v>
      </c>
      <c r="E29" s="27">
        <f t="shared" si="0"/>
        <v>7808.757692307694</v>
      </c>
      <c r="F29" s="27">
        <f t="shared" si="1"/>
        <v>390.43788461538475</v>
      </c>
      <c r="G29" s="27">
        <v>0</v>
      </c>
      <c r="H29" s="27">
        <f t="shared" si="2"/>
        <v>390.43788461538475</v>
      </c>
      <c r="I29" s="18">
        <f t="shared" si="3"/>
        <v>7418.319807692309</v>
      </c>
      <c r="K29" s="100" t="s">
        <v>52</v>
      </c>
    </row>
    <row r="30" spans="1:11">
      <c r="A30" s="21" t="s">
        <v>54</v>
      </c>
      <c r="B30" s="20" t="s">
        <v>55</v>
      </c>
      <c r="C30" s="27">
        <f>+FACTURA!N30-FISCAL!I30-FISCAL!F30</f>
        <v>1389.8597802197805</v>
      </c>
      <c r="D30" s="27">
        <v>0</v>
      </c>
      <c r="E30" s="27">
        <f t="shared" si="0"/>
        <v>1389.8597802197805</v>
      </c>
      <c r="F30" s="27">
        <f t="shared" si="1"/>
        <v>69.492989010989035</v>
      </c>
      <c r="G30" s="27">
        <v>0</v>
      </c>
      <c r="H30" s="27">
        <f t="shared" si="2"/>
        <v>69.492989010989035</v>
      </c>
      <c r="I30" s="18">
        <f t="shared" si="3"/>
        <v>1320.3667912087915</v>
      </c>
      <c r="K30" s="100" t="s">
        <v>54</v>
      </c>
    </row>
    <row r="31" spans="1:11">
      <c r="A31" s="21" t="s">
        <v>56</v>
      </c>
      <c r="B31" s="20" t="s">
        <v>57</v>
      </c>
      <c r="C31" s="27">
        <f>+FACTURA!N31-FISCAL!I31-FISCAL!F31</f>
        <v>64.180549450550245</v>
      </c>
      <c r="D31" s="27">
        <v>0</v>
      </c>
      <c r="E31" s="27">
        <f t="shared" si="0"/>
        <v>64.180549450550245</v>
      </c>
      <c r="F31" s="27">
        <f t="shared" si="1"/>
        <v>3.2090274725275125</v>
      </c>
      <c r="G31" s="27">
        <v>0</v>
      </c>
      <c r="H31" s="27">
        <f t="shared" si="2"/>
        <v>3.2090274725275125</v>
      </c>
      <c r="I31" s="18">
        <f t="shared" si="3"/>
        <v>60.971521978022736</v>
      </c>
      <c r="K31" s="100" t="s">
        <v>56</v>
      </c>
    </row>
    <row r="32" spans="1:11" s="103" customFormat="1">
      <c r="A32" s="102" t="s">
        <v>58</v>
      </c>
      <c r="B32" s="103" t="s">
        <v>59</v>
      </c>
      <c r="C32" s="104">
        <f>+FACTURA!N32-FISCAL!I32-FISCAL!F32</f>
        <v>293.92109589041104</v>
      </c>
      <c r="D32" s="104">
        <v>0</v>
      </c>
      <c r="E32" s="104">
        <f t="shared" si="0"/>
        <v>293.92109589041104</v>
      </c>
      <c r="F32" s="27">
        <f t="shared" si="1"/>
        <v>14.696054794520553</v>
      </c>
      <c r="G32" s="104">
        <v>0</v>
      </c>
      <c r="H32" s="104">
        <f t="shared" si="2"/>
        <v>14.696054794520553</v>
      </c>
      <c r="I32" s="105">
        <f t="shared" si="3"/>
        <v>279.2250410958905</v>
      </c>
      <c r="K32" s="101" t="s">
        <v>58</v>
      </c>
    </row>
    <row r="33" spans="1:11">
      <c r="A33" s="21" t="s">
        <v>60</v>
      </c>
      <c r="B33" s="20" t="s">
        <v>61</v>
      </c>
      <c r="C33" s="27">
        <f>+FACTURA!N33-FISCAL!I33-FISCAL!F33</f>
        <v>46.436832756284957</v>
      </c>
      <c r="D33" s="27">
        <v>0</v>
      </c>
      <c r="E33" s="27">
        <f t="shared" si="0"/>
        <v>46.436832756284957</v>
      </c>
      <c r="F33" s="27">
        <f t="shared" si="1"/>
        <v>2.3218416378142481</v>
      </c>
      <c r="G33" s="27">
        <v>0</v>
      </c>
      <c r="H33" s="27">
        <f t="shared" si="2"/>
        <v>2.3218416378142481</v>
      </c>
      <c r="I33" s="18">
        <f t="shared" si="3"/>
        <v>44.114991118470712</v>
      </c>
      <c r="K33" s="100" t="s">
        <v>60</v>
      </c>
    </row>
    <row r="34" spans="1:11" s="103" customFormat="1">
      <c r="A34" s="102" t="s">
        <v>62</v>
      </c>
      <c r="B34" s="103" t="s">
        <v>63</v>
      </c>
      <c r="C34" s="104">
        <v>0</v>
      </c>
      <c r="D34" s="104">
        <v>0</v>
      </c>
      <c r="E34" s="104">
        <f t="shared" si="0"/>
        <v>0</v>
      </c>
      <c r="F34" s="27">
        <f t="shared" si="1"/>
        <v>0</v>
      </c>
      <c r="G34" s="104">
        <v>0</v>
      </c>
      <c r="H34" s="104">
        <f t="shared" si="2"/>
        <v>0</v>
      </c>
      <c r="I34" s="105">
        <f t="shared" si="3"/>
        <v>0</v>
      </c>
      <c r="K34" s="101" t="s">
        <v>62</v>
      </c>
    </row>
    <row r="35" spans="1:11">
      <c r="A35" s="21" t="s">
        <v>64</v>
      </c>
      <c r="B35" s="20" t="s">
        <v>65</v>
      </c>
      <c r="C35" s="27">
        <f>+FACTURA!N35-FISCAL!I35-FISCAL!F35</f>
        <v>3673.9516483516491</v>
      </c>
      <c r="D35" s="27">
        <v>0</v>
      </c>
      <c r="E35" s="27">
        <f t="shared" si="0"/>
        <v>3673.9516483516491</v>
      </c>
      <c r="F35" s="27">
        <f t="shared" si="1"/>
        <v>183.69758241758245</v>
      </c>
      <c r="G35" s="27">
        <v>0</v>
      </c>
      <c r="H35" s="27">
        <f t="shared" si="2"/>
        <v>183.69758241758245</v>
      </c>
      <c r="I35" s="18">
        <f t="shared" si="3"/>
        <v>3490.2540659340666</v>
      </c>
      <c r="K35" s="100" t="s">
        <v>64</v>
      </c>
    </row>
    <row r="36" spans="1:11">
      <c r="A36" s="21" t="s">
        <v>66</v>
      </c>
      <c r="B36" s="20" t="s">
        <v>67</v>
      </c>
      <c r="C36" s="27">
        <f>+FACTURA!N36-FISCAL!I36-FISCAL!F36</f>
        <v>560.5251076320942</v>
      </c>
      <c r="D36" s="27">
        <v>0</v>
      </c>
      <c r="E36" s="27">
        <f t="shared" si="0"/>
        <v>560.5251076320942</v>
      </c>
      <c r="F36" s="27">
        <f t="shared" si="1"/>
        <v>28.026255381604713</v>
      </c>
      <c r="G36" s="27">
        <v>0</v>
      </c>
      <c r="H36" s="27">
        <f t="shared" si="2"/>
        <v>28.026255381604713</v>
      </c>
      <c r="I36" s="18">
        <f t="shared" si="3"/>
        <v>532.49885225048945</v>
      </c>
      <c r="K36" s="100" t="s">
        <v>66</v>
      </c>
    </row>
    <row r="37" spans="1:11">
      <c r="A37" s="21" t="s">
        <v>68</v>
      </c>
      <c r="B37" s="20" t="s">
        <v>69</v>
      </c>
      <c r="C37" s="27">
        <f>+FACTURA!N37-FISCAL!I37-FISCAL!F37</f>
        <v>2054.6660439560446</v>
      </c>
      <c r="D37" s="27">
        <v>0</v>
      </c>
      <c r="E37" s="27">
        <f t="shared" si="0"/>
        <v>2054.6660439560446</v>
      </c>
      <c r="F37" s="27">
        <f t="shared" si="1"/>
        <v>102.73330219780223</v>
      </c>
      <c r="G37" s="27">
        <v>0</v>
      </c>
      <c r="H37" s="27">
        <f t="shared" si="2"/>
        <v>102.73330219780223</v>
      </c>
      <c r="I37" s="18">
        <f t="shared" si="3"/>
        <v>1951.9327417582424</v>
      </c>
      <c r="K37" s="100" t="s">
        <v>68</v>
      </c>
    </row>
    <row r="38" spans="1:11">
      <c r="A38" s="21" t="s">
        <v>70</v>
      </c>
      <c r="B38" s="20" t="s">
        <v>71</v>
      </c>
      <c r="C38" s="27">
        <f>+FACTURA!N38-FISCAL!I38-FISCAL!F38</f>
        <v>1267.6752747252738</v>
      </c>
      <c r="D38" s="27">
        <v>0</v>
      </c>
      <c r="E38" s="27">
        <f t="shared" si="0"/>
        <v>1267.6752747252738</v>
      </c>
      <c r="F38" s="27">
        <f t="shared" si="1"/>
        <v>63.383763736263688</v>
      </c>
      <c r="G38" s="27">
        <v>0</v>
      </c>
      <c r="H38" s="27">
        <f t="shared" si="2"/>
        <v>63.383763736263688</v>
      </c>
      <c r="I38" s="18">
        <f t="shared" si="3"/>
        <v>1204.29151098901</v>
      </c>
      <c r="K38" s="100" t="s">
        <v>70</v>
      </c>
    </row>
    <row r="39" spans="1:11">
      <c r="A39" s="21" t="s">
        <v>72</v>
      </c>
      <c r="B39" s="20" t="s">
        <v>73</v>
      </c>
      <c r="C39" s="27">
        <f>+FACTURA!N39-FISCAL!I39-FISCAL!F39</f>
        <v>1229.7870329670329</v>
      </c>
      <c r="D39" s="27">
        <v>0</v>
      </c>
      <c r="E39" s="27">
        <f t="shared" si="0"/>
        <v>1229.7870329670329</v>
      </c>
      <c r="F39" s="27">
        <f t="shared" si="1"/>
        <v>61.489351648351651</v>
      </c>
      <c r="G39" s="27">
        <v>0</v>
      </c>
      <c r="H39" s="27">
        <f t="shared" si="2"/>
        <v>61.489351648351651</v>
      </c>
      <c r="I39" s="18">
        <f t="shared" si="3"/>
        <v>1168.2976813186813</v>
      </c>
      <c r="K39" s="100" t="s">
        <v>72</v>
      </c>
    </row>
    <row r="40" spans="1:11">
      <c r="A40" s="21" t="s">
        <v>74</v>
      </c>
      <c r="B40" s="20" t="s">
        <v>75</v>
      </c>
      <c r="C40" s="27">
        <f>+FACTURA!N40-FISCAL!I40-FISCAL!F40</f>
        <v>86.67483516483523</v>
      </c>
      <c r="D40" s="27">
        <v>0</v>
      </c>
      <c r="E40" s="27">
        <f t="shared" si="0"/>
        <v>86.67483516483523</v>
      </c>
      <c r="F40" s="27">
        <f t="shared" si="1"/>
        <v>4.3337417582417617</v>
      </c>
      <c r="G40" s="27">
        <v>0</v>
      </c>
      <c r="H40" s="27">
        <f t="shared" si="2"/>
        <v>4.3337417582417617</v>
      </c>
      <c r="I40" s="18">
        <f t="shared" si="3"/>
        <v>82.341093406593473</v>
      </c>
      <c r="K40" s="100" t="s">
        <v>74</v>
      </c>
    </row>
    <row r="41" spans="1:11">
      <c r="A41" s="21" t="s">
        <v>76</v>
      </c>
      <c r="B41" s="20" t="s">
        <v>77</v>
      </c>
      <c r="C41" s="27">
        <f>+FACTURA!N41-FISCAL!I41-FISCAL!F41</f>
        <v>272.12792724006283</v>
      </c>
      <c r="D41" s="27">
        <v>0</v>
      </c>
      <c r="E41" s="27">
        <f t="shared" si="0"/>
        <v>272.12792724006283</v>
      </c>
      <c r="F41" s="27">
        <f t="shared" si="1"/>
        <v>13.606396362003142</v>
      </c>
      <c r="G41" s="27">
        <v>0</v>
      </c>
      <c r="H41" s="27">
        <f t="shared" si="2"/>
        <v>13.606396362003142</v>
      </c>
      <c r="I41" s="18">
        <f t="shared" si="3"/>
        <v>258.52153087805971</v>
      </c>
      <c r="K41" s="100" t="s">
        <v>76</v>
      </c>
    </row>
    <row r="42" spans="1:11">
      <c r="A42" s="21" t="s">
        <v>78</v>
      </c>
      <c r="B42" s="20" t="s">
        <v>79</v>
      </c>
      <c r="C42" s="27">
        <f>+FACTURA!N42-FISCAL!I42-FISCAL!F42</f>
        <v>8702.2307692307695</v>
      </c>
      <c r="D42" s="27">
        <v>0</v>
      </c>
      <c r="E42" s="27">
        <f t="shared" si="0"/>
        <v>8702.2307692307695</v>
      </c>
      <c r="F42" s="27">
        <f t="shared" si="1"/>
        <v>435.11153846153849</v>
      </c>
      <c r="G42" s="27">
        <v>0</v>
      </c>
      <c r="H42" s="27">
        <f t="shared" si="2"/>
        <v>435.11153846153849</v>
      </c>
      <c r="I42" s="18">
        <f t="shared" si="3"/>
        <v>8267.1192307692309</v>
      </c>
      <c r="K42" s="100" t="s">
        <v>78</v>
      </c>
    </row>
    <row r="43" spans="1:11" s="103" customFormat="1">
      <c r="A43" s="102" t="s">
        <v>80</v>
      </c>
      <c r="B43" s="103" t="s">
        <v>81</v>
      </c>
      <c r="C43" s="104">
        <v>0</v>
      </c>
      <c r="D43" s="104">
        <v>0</v>
      </c>
      <c r="E43" s="104">
        <f t="shared" si="0"/>
        <v>0</v>
      </c>
      <c r="F43" s="27">
        <f t="shared" si="1"/>
        <v>0</v>
      </c>
      <c r="G43" s="104">
        <v>0</v>
      </c>
      <c r="H43" s="104">
        <f t="shared" si="2"/>
        <v>0</v>
      </c>
      <c r="I43" s="105">
        <f t="shared" si="3"/>
        <v>0</v>
      </c>
      <c r="K43" s="101" t="s">
        <v>80</v>
      </c>
    </row>
    <row r="44" spans="1:11" s="103" customFormat="1">
      <c r="A44" s="102" t="s">
        <v>84</v>
      </c>
      <c r="B44" s="103" t="s">
        <v>85</v>
      </c>
      <c r="C44" s="104">
        <v>0</v>
      </c>
      <c r="D44" s="104">
        <v>0</v>
      </c>
      <c r="E44" s="104">
        <f t="shared" si="0"/>
        <v>0</v>
      </c>
      <c r="F44" s="27">
        <f t="shared" si="1"/>
        <v>0</v>
      </c>
      <c r="G44" s="104">
        <v>0</v>
      </c>
      <c r="H44" s="104">
        <f t="shared" si="2"/>
        <v>0</v>
      </c>
      <c r="I44" s="105">
        <f t="shared" si="3"/>
        <v>0</v>
      </c>
      <c r="K44" s="101" t="s">
        <v>84</v>
      </c>
    </row>
    <row r="45" spans="1:11">
      <c r="A45" s="21" t="s">
        <v>86</v>
      </c>
      <c r="B45" s="20" t="s">
        <v>87</v>
      </c>
      <c r="C45" s="27">
        <f>+FACTURA!N45-FISCAL!I45-FISCAL!F45</f>
        <v>3917.3685714285712</v>
      </c>
      <c r="D45" s="27">
        <v>0</v>
      </c>
      <c r="E45" s="27">
        <f t="shared" si="0"/>
        <v>3917.3685714285712</v>
      </c>
      <c r="F45" s="27">
        <f t="shared" si="1"/>
        <v>195.86842857142858</v>
      </c>
      <c r="G45" s="27">
        <v>0</v>
      </c>
      <c r="H45" s="27">
        <f t="shared" si="2"/>
        <v>195.86842857142858</v>
      </c>
      <c r="I45" s="18">
        <f t="shared" si="3"/>
        <v>3721.5001428571427</v>
      </c>
      <c r="K45" s="100" t="s">
        <v>86</v>
      </c>
    </row>
    <row r="46" spans="1:11">
      <c r="A46" s="21" t="s">
        <v>88</v>
      </c>
      <c r="B46" s="20" t="s">
        <v>89</v>
      </c>
      <c r="C46" s="27">
        <f>+FACTURA!N46-FISCAL!I46-FISCAL!F46</f>
        <v>6211.6861538461526</v>
      </c>
      <c r="D46" s="27">
        <v>0</v>
      </c>
      <c r="E46" s="27">
        <f t="shared" si="0"/>
        <v>6211.6861538461526</v>
      </c>
      <c r="F46" s="27">
        <f t="shared" si="1"/>
        <v>310.58430769230768</v>
      </c>
      <c r="G46" s="27">
        <v>0</v>
      </c>
      <c r="H46" s="27">
        <f t="shared" si="2"/>
        <v>310.58430769230768</v>
      </c>
      <c r="I46" s="18">
        <f t="shared" si="3"/>
        <v>5901.1018461538451</v>
      </c>
      <c r="K46" s="100" t="s">
        <v>88</v>
      </c>
    </row>
    <row r="47" spans="1:11" s="103" customFormat="1">
      <c r="A47" s="102" t="s">
        <v>90</v>
      </c>
      <c r="B47" s="103" t="s">
        <v>91</v>
      </c>
      <c r="C47" s="104">
        <v>0</v>
      </c>
      <c r="D47" s="104">
        <v>0</v>
      </c>
      <c r="E47" s="104">
        <f t="shared" si="0"/>
        <v>0</v>
      </c>
      <c r="F47" s="27">
        <f t="shared" si="1"/>
        <v>0</v>
      </c>
      <c r="G47" s="104">
        <v>0</v>
      </c>
      <c r="H47" s="104">
        <f t="shared" si="2"/>
        <v>0</v>
      </c>
      <c r="I47" s="105">
        <f t="shared" si="3"/>
        <v>0</v>
      </c>
      <c r="K47" s="101" t="s">
        <v>90</v>
      </c>
    </row>
    <row r="48" spans="1:11">
      <c r="A48" s="21" t="s">
        <v>92</v>
      </c>
      <c r="B48" s="20" t="s">
        <v>93</v>
      </c>
      <c r="C48" s="27">
        <v>0</v>
      </c>
      <c r="D48" s="27">
        <v>0</v>
      </c>
      <c r="E48" s="27">
        <f t="shared" si="0"/>
        <v>0</v>
      </c>
      <c r="F48" s="27">
        <f t="shared" si="1"/>
        <v>0</v>
      </c>
      <c r="G48" s="27">
        <v>0</v>
      </c>
      <c r="H48" s="27">
        <f t="shared" si="2"/>
        <v>0</v>
      </c>
      <c r="I48" s="18">
        <f t="shared" si="3"/>
        <v>0</v>
      </c>
      <c r="K48" s="100" t="s">
        <v>92</v>
      </c>
    </row>
    <row r="49" spans="1:11">
      <c r="A49" s="21" t="s">
        <v>94</v>
      </c>
      <c r="B49" s="20" t="s">
        <v>95</v>
      </c>
      <c r="C49" s="27">
        <v>0</v>
      </c>
      <c r="D49" s="27">
        <v>0</v>
      </c>
      <c r="E49" s="27">
        <f t="shared" si="0"/>
        <v>0</v>
      </c>
      <c r="F49" s="27">
        <f t="shared" si="1"/>
        <v>0</v>
      </c>
      <c r="G49" s="27">
        <v>0</v>
      </c>
      <c r="H49" s="27">
        <f t="shared" si="2"/>
        <v>0</v>
      </c>
      <c r="I49" s="18">
        <f t="shared" si="3"/>
        <v>0</v>
      </c>
      <c r="K49" s="100" t="s">
        <v>94</v>
      </c>
    </row>
    <row r="50" spans="1:11">
      <c r="A50" s="21" t="s">
        <v>96</v>
      </c>
      <c r="B50" s="20" t="s">
        <v>97</v>
      </c>
      <c r="C50" s="27">
        <f>+FACTURA!N50-FISCAL!I50-FISCAL!F50</f>
        <v>2247.1138461538458</v>
      </c>
      <c r="D50" s="27">
        <v>0</v>
      </c>
      <c r="E50" s="27">
        <f t="shared" si="0"/>
        <v>2247.1138461538458</v>
      </c>
      <c r="F50" s="27">
        <f t="shared" si="1"/>
        <v>112.35569230769229</v>
      </c>
      <c r="G50" s="27">
        <v>0</v>
      </c>
      <c r="H50" s="27">
        <f t="shared" si="2"/>
        <v>112.35569230769229</v>
      </c>
      <c r="I50" s="18">
        <f t="shared" si="3"/>
        <v>2134.7581538461536</v>
      </c>
      <c r="K50" s="100" t="s">
        <v>96</v>
      </c>
    </row>
    <row r="51" spans="1:11">
      <c r="A51" s="21" t="s">
        <v>98</v>
      </c>
      <c r="B51" s="20" t="s">
        <v>99</v>
      </c>
      <c r="C51" s="27">
        <f>+FACTURA!N51-FISCAL!I51-FISCAL!F51</f>
        <v>2621.6990109890112</v>
      </c>
      <c r="D51" s="27">
        <v>0</v>
      </c>
      <c r="E51" s="27">
        <f t="shared" si="0"/>
        <v>2621.6990109890112</v>
      </c>
      <c r="F51" s="27">
        <f t="shared" si="1"/>
        <v>131.08495054945055</v>
      </c>
      <c r="G51" s="27">
        <v>0</v>
      </c>
      <c r="H51" s="27">
        <f t="shared" si="2"/>
        <v>131.08495054945055</v>
      </c>
      <c r="I51" s="18">
        <f t="shared" si="3"/>
        <v>2490.6140604395605</v>
      </c>
      <c r="K51" s="100" t="s">
        <v>98</v>
      </c>
    </row>
    <row r="52" spans="1:11">
      <c r="A52" s="21" t="s">
        <v>100</v>
      </c>
      <c r="B52" s="20" t="s">
        <v>101</v>
      </c>
      <c r="C52" s="27">
        <f>+FACTURA!N52-FISCAL!I52-FISCAL!F52</f>
        <v>709.25153846153944</v>
      </c>
      <c r="D52" s="27">
        <v>0</v>
      </c>
      <c r="E52" s="27">
        <f t="shared" si="0"/>
        <v>709.25153846153944</v>
      </c>
      <c r="F52" s="27">
        <f t="shared" si="1"/>
        <v>35.462576923076973</v>
      </c>
      <c r="G52" s="27">
        <v>0</v>
      </c>
      <c r="H52" s="27">
        <f t="shared" si="2"/>
        <v>35.462576923076973</v>
      </c>
      <c r="I52" s="18">
        <f t="shared" si="3"/>
        <v>673.78896153846244</v>
      </c>
      <c r="K52" s="100" t="s">
        <v>100</v>
      </c>
    </row>
    <row r="53" spans="1:11" s="103" customFormat="1">
      <c r="A53" s="102" t="s">
        <v>102</v>
      </c>
      <c r="B53" s="103" t="s">
        <v>103</v>
      </c>
      <c r="C53" s="104">
        <v>0</v>
      </c>
      <c r="D53" s="104">
        <v>0</v>
      </c>
      <c r="E53" s="104">
        <f t="shared" si="0"/>
        <v>0</v>
      </c>
      <c r="F53" s="27">
        <f t="shared" si="1"/>
        <v>0</v>
      </c>
      <c r="G53" s="104">
        <v>0</v>
      </c>
      <c r="H53" s="104">
        <f t="shared" si="2"/>
        <v>0</v>
      </c>
      <c r="I53" s="105">
        <f t="shared" si="3"/>
        <v>0</v>
      </c>
      <c r="K53" s="101" t="s">
        <v>102</v>
      </c>
    </row>
    <row r="54" spans="1:11">
      <c r="A54" s="21" t="s">
        <v>104</v>
      </c>
      <c r="B54" s="20" t="s">
        <v>105</v>
      </c>
      <c r="C54" s="27">
        <f>+FACTURA!N54-FISCAL!I54-FISCAL!F54</f>
        <v>4089.5801580611178</v>
      </c>
      <c r="D54" s="27">
        <v>0</v>
      </c>
      <c r="E54" s="27">
        <f t="shared" si="0"/>
        <v>4089.5801580611178</v>
      </c>
      <c r="F54" s="27">
        <f t="shared" si="1"/>
        <v>204.4790079030559</v>
      </c>
      <c r="G54" s="27">
        <v>0</v>
      </c>
      <c r="H54" s="27">
        <f t="shared" si="2"/>
        <v>204.4790079030559</v>
      </c>
      <c r="I54" s="18">
        <f t="shared" si="3"/>
        <v>3885.101150158062</v>
      </c>
      <c r="K54" s="100" t="s">
        <v>104</v>
      </c>
    </row>
    <row r="55" spans="1:11" s="103" customFormat="1">
      <c r="A55" s="102" t="s">
        <v>106</v>
      </c>
      <c r="B55" s="103" t="s">
        <v>107</v>
      </c>
      <c r="C55" s="104">
        <f>+FACTURA!N55-FISCAL!I55-FISCAL!F55</f>
        <v>1188.3682282101463</v>
      </c>
      <c r="D55" s="104">
        <v>0</v>
      </c>
      <c r="E55" s="104">
        <f t="shared" si="0"/>
        <v>1188.3682282101463</v>
      </c>
      <c r="F55" s="27">
        <f t="shared" si="1"/>
        <v>59.418411410507318</v>
      </c>
      <c r="G55" s="104">
        <v>0</v>
      </c>
      <c r="H55" s="104">
        <f t="shared" si="2"/>
        <v>59.418411410507318</v>
      </c>
      <c r="I55" s="105">
        <f t="shared" si="3"/>
        <v>1128.9498167996389</v>
      </c>
      <c r="K55" s="101" t="s">
        <v>106</v>
      </c>
    </row>
    <row r="56" spans="1:11">
      <c r="A56" s="21" t="s">
        <v>108</v>
      </c>
      <c r="B56" s="20" t="s">
        <v>109</v>
      </c>
      <c r="C56" s="27">
        <f>+FACTURA!N56-FISCAL!I56-FISCAL!F56</f>
        <v>2021.2137362637366</v>
      </c>
      <c r="D56" s="27">
        <v>0</v>
      </c>
      <c r="E56" s="27">
        <f t="shared" si="0"/>
        <v>2021.2137362637366</v>
      </c>
      <c r="F56" s="27">
        <f t="shared" si="1"/>
        <v>101.06068681318683</v>
      </c>
      <c r="G56" s="27">
        <v>0</v>
      </c>
      <c r="H56" s="27">
        <f t="shared" si="2"/>
        <v>101.06068681318683</v>
      </c>
      <c r="I56" s="18">
        <f t="shared" si="3"/>
        <v>1920.1530494505498</v>
      </c>
      <c r="K56" s="100" t="s">
        <v>108</v>
      </c>
    </row>
    <row r="57" spans="1:11">
      <c r="A57" s="21" t="s">
        <v>110</v>
      </c>
      <c r="B57" s="20" t="s">
        <v>111</v>
      </c>
      <c r="C57" s="27">
        <f>+FACTURA!N57-FISCAL!I57-FISCAL!F57</f>
        <v>105.36401207336883</v>
      </c>
      <c r="D57" s="27">
        <v>0</v>
      </c>
      <c r="E57" s="27">
        <f t="shared" si="0"/>
        <v>105.36401207336883</v>
      </c>
      <c r="F57" s="27">
        <f t="shared" si="1"/>
        <v>5.2682006036684417</v>
      </c>
      <c r="G57" s="27">
        <v>0</v>
      </c>
      <c r="H57" s="27">
        <f t="shared" si="2"/>
        <v>5.2682006036684417</v>
      </c>
      <c r="I57" s="18">
        <f t="shared" si="3"/>
        <v>100.09581146970038</v>
      </c>
      <c r="K57" s="100" t="s">
        <v>110</v>
      </c>
    </row>
    <row r="58" spans="1:11">
      <c r="A58" s="21" t="s">
        <v>112</v>
      </c>
      <c r="B58" s="20" t="s">
        <v>113</v>
      </c>
      <c r="C58" s="27">
        <f>+FACTURA!N58-FISCAL!I58-FISCAL!F58</f>
        <v>5820.1383516483511</v>
      </c>
      <c r="D58" s="27">
        <v>0</v>
      </c>
      <c r="E58" s="27">
        <f t="shared" si="0"/>
        <v>5820.1383516483511</v>
      </c>
      <c r="F58" s="27">
        <f t="shared" si="1"/>
        <v>291.00691758241754</v>
      </c>
      <c r="G58" s="27">
        <v>0</v>
      </c>
      <c r="H58" s="27">
        <f t="shared" si="2"/>
        <v>291.00691758241754</v>
      </c>
      <c r="I58" s="18">
        <f t="shared" si="3"/>
        <v>5529.1314340659337</v>
      </c>
      <c r="K58" s="100" t="s">
        <v>112</v>
      </c>
    </row>
    <row r="59" spans="1:11" s="103" customFormat="1">
      <c r="A59" s="102" t="s">
        <v>114</v>
      </c>
      <c r="B59" s="103" t="s">
        <v>115</v>
      </c>
      <c r="C59" s="104">
        <v>0</v>
      </c>
      <c r="D59" s="104">
        <v>0</v>
      </c>
      <c r="E59" s="104">
        <f t="shared" si="0"/>
        <v>0</v>
      </c>
      <c r="F59" s="27">
        <f t="shared" si="1"/>
        <v>0</v>
      </c>
      <c r="G59" s="104">
        <v>0</v>
      </c>
      <c r="H59" s="104">
        <f t="shared" si="2"/>
        <v>0</v>
      </c>
      <c r="I59" s="105">
        <f t="shared" si="3"/>
        <v>0</v>
      </c>
      <c r="K59" s="101" t="s">
        <v>114</v>
      </c>
    </row>
    <row r="60" spans="1:11">
      <c r="A60" s="21" t="s">
        <v>116</v>
      </c>
      <c r="B60" s="20" t="s">
        <v>117</v>
      </c>
      <c r="C60" s="27">
        <f>+FACTURA!N60-FISCAL!I60-FISCAL!F60</f>
        <v>895.98131868131895</v>
      </c>
      <c r="D60" s="27">
        <v>0</v>
      </c>
      <c r="E60" s="27">
        <f t="shared" si="0"/>
        <v>895.98131868131895</v>
      </c>
      <c r="F60" s="27">
        <f t="shared" si="1"/>
        <v>44.799065934065951</v>
      </c>
      <c r="G60" s="27">
        <v>0</v>
      </c>
      <c r="H60" s="27">
        <f t="shared" si="2"/>
        <v>44.799065934065951</v>
      </c>
      <c r="I60" s="18">
        <f t="shared" si="3"/>
        <v>851.18225274725296</v>
      </c>
      <c r="K60" s="100" t="s">
        <v>116</v>
      </c>
    </row>
    <row r="61" spans="1:11">
      <c r="A61" s="21" t="s">
        <v>118</v>
      </c>
      <c r="B61" s="20" t="s">
        <v>119</v>
      </c>
      <c r="C61" s="27">
        <f>+FACTURA!N61-FISCAL!I61-FISCAL!F61</f>
        <v>4305.2702197802209</v>
      </c>
      <c r="D61" s="27">
        <v>0</v>
      </c>
      <c r="E61" s="27">
        <f t="shared" si="0"/>
        <v>4305.2702197802209</v>
      </c>
      <c r="F61" s="27">
        <f t="shared" si="1"/>
        <v>215.26351098901105</v>
      </c>
      <c r="G61" s="27">
        <v>0</v>
      </c>
      <c r="H61" s="27">
        <f t="shared" si="2"/>
        <v>215.26351098901105</v>
      </c>
      <c r="I61" s="18">
        <f t="shared" si="3"/>
        <v>4090.0067087912098</v>
      </c>
      <c r="K61" s="100" t="s">
        <v>118</v>
      </c>
    </row>
    <row r="62" spans="1:11">
      <c r="A62" s="21" t="s">
        <v>120</v>
      </c>
      <c r="B62" s="20" t="s">
        <v>121</v>
      </c>
      <c r="C62" s="27">
        <v>0</v>
      </c>
      <c r="D62" s="27">
        <v>0</v>
      </c>
      <c r="E62" s="27">
        <f t="shared" si="0"/>
        <v>0</v>
      </c>
      <c r="F62" s="27">
        <f t="shared" si="1"/>
        <v>0</v>
      </c>
      <c r="G62" s="27">
        <v>0</v>
      </c>
      <c r="H62" s="27">
        <f t="shared" si="2"/>
        <v>0</v>
      </c>
      <c r="I62" s="18">
        <f t="shared" si="3"/>
        <v>0</v>
      </c>
      <c r="K62" s="100" t="s">
        <v>120</v>
      </c>
    </row>
    <row r="63" spans="1:11">
      <c r="A63" s="21" t="s">
        <v>122</v>
      </c>
      <c r="B63" s="20" t="s">
        <v>123</v>
      </c>
      <c r="C63" s="27">
        <f>+FACTURA!N63-FISCAL!I63-FISCAL!F63</f>
        <v>500.72917582417563</v>
      </c>
      <c r="D63" s="27">
        <v>0</v>
      </c>
      <c r="E63" s="27">
        <f t="shared" si="0"/>
        <v>500.72917582417563</v>
      </c>
      <c r="F63" s="27">
        <f t="shared" si="1"/>
        <v>25.036458791208783</v>
      </c>
      <c r="G63" s="27">
        <v>0</v>
      </c>
      <c r="H63" s="27">
        <f t="shared" si="2"/>
        <v>25.036458791208783</v>
      </c>
      <c r="I63" s="18">
        <f t="shared" si="3"/>
        <v>475.69271703296687</v>
      </c>
      <c r="K63" s="100" t="s">
        <v>122</v>
      </c>
    </row>
    <row r="65" spans="1:10">
      <c r="A65" s="29"/>
      <c r="B65" s="25"/>
      <c r="C65" s="25" t="s">
        <v>126</v>
      </c>
      <c r="D65" s="25" t="s">
        <v>126</v>
      </c>
      <c r="E65" s="25" t="s">
        <v>126</v>
      </c>
      <c r="F65" s="25" t="s">
        <v>126</v>
      </c>
      <c r="G65" s="25" t="s">
        <v>126</v>
      </c>
      <c r="H65" s="25" t="s">
        <v>126</v>
      </c>
      <c r="I65" s="25" t="s">
        <v>126</v>
      </c>
    </row>
    <row r="66" spans="1:10">
      <c r="A66" s="31" t="s">
        <v>127</v>
      </c>
      <c r="B66" s="20" t="s">
        <v>128</v>
      </c>
      <c r="C66" s="30">
        <f t="shared" ref="C66:I66" si="4">SUM(C11:C65)</f>
        <v>106939.79866466104</v>
      </c>
      <c r="D66" s="30">
        <f t="shared" si="4"/>
        <v>0</v>
      </c>
      <c r="E66" s="30">
        <f t="shared" si="4"/>
        <v>106939.79866466104</v>
      </c>
      <c r="F66" s="30">
        <f t="shared" si="4"/>
        <v>5346.9899332330524</v>
      </c>
      <c r="G66" s="30">
        <f t="shared" si="4"/>
        <v>0</v>
      </c>
      <c r="H66" s="30">
        <f t="shared" si="4"/>
        <v>5346.9899332330524</v>
      </c>
      <c r="I66" s="30">
        <f t="shared" si="4"/>
        <v>101592.80873142798</v>
      </c>
    </row>
    <row r="68" spans="1:10">
      <c r="A68" s="21" t="s">
        <v>24</v>
      </c>
      <c r="B68" s="66" t="s">
        <v>25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18">
        <v>0</v>
      </c>
    </row>
    <row r="69" spans="1:10">
      <c r="A69" s="21" t="s">
        <v>36</v>
      </c>
      <c r="B69" s="66" t="s">
        <v>37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18">
        <v>0</v>
      </c>
    </row>
    <row r="70" spans="1:10">
      <c r="A70" s="21" t="s">
        <v>46</v>
      </c>
      <c r="B70" s="66" t="s">
        <v>47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18">
        <v>0</v>
      </c>
    </row>
    <row r="71" spans="1:10">
      <c r="A71" s="21" t="s">
        <v>82</v>
      </c>
      <c r="B71" s="66" t="s">
        <v>83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18">
        <v>0</v>
      </c>
    </row>
    <row r="73" spans="1:10">
      <c r="C73" s="25" t="s">
        <v>126</v>
      </c>
      <c r="D73" s="25" t="s">
        <v>126</v>
      </c>
      <c r="E73" s="25" t="s">
        <v>126</v>
      </c>
      <c r="F73" s="25" t="s">
        <v>126</v>
      </c>
      <c r="G73" s="25" t="s">
        <v>126</v>
      </c>
      <c r="H73" s="25" t="s">
        <v>126</v>
      </c>
      <c r="I73" s="25" t="s">
        <v>126</v>
      </c>
    </row>
    <row r="74" spans="1:10">
      <c r="C74" s="30">
        <f>SUM(C68:C73)</f>
        <v>0</v>
      </c>
      <c r="D74" s="30">
        <f t="shared" ref="D74:I74" si="5">SUM(D68:D73)</f>
        <v>0</v>
      </c>
      <c r="E74" s="30">
        <f t="shared" si="5"/>
        <v>0</v>
      </c>
      <c r="F74" s="30">
        <f t="shared" si="5"/>
        <v>0</v>
      </c>
      <c r="G74" s="30">
        <f t="shared" si="5"/>
        <v>0</v>
      </c>
      <c r="H74" s="30">
        <f t="shared" si="5"/>
        <v>0</v>
      </c>
      <c r="I74" s="30">
        <f t="shared" si="5"/>
        <v>0</v>
      </c>
    </row>
    <row r="76" spans="1:10" s="97" customFormat="1" ht="12.75">
      <c r="A76" s="96"/>
      <c r="B76" s="98" t="s">
        <v>241</v>
      </c>
    </row>
    <row r="77" spans="1:10" s="25" customFormat="1" ht="12">
      <c r="A77" s="21" t="s">
        <v>124</v>
      </c>
      <c r="B77" s="20" t="s">
        <v>125</v>
      </c>
      <c r="C77" s="27">
        <v>74423.161318681305</v>
      </c>
      <c r="D77" s="27">
        <v>0</v>
      </c>
      <c r="E77" s="27">
        <v>74423.161318681305</v>
      </c>
      <c r="F77" s="27">
        <f>+E77*0.05</f>
        <v>3721.1580659340652</v>
      </c>
      <c r="G77" s="27">
        <v>0</v>
      </c>
      <c r="H77" s="27">
        <f>SUM(F77:G77)</f>
        <v>3721.1580659340652</v>
      </c>
      <c r="I77" s="18">
        <f>+E77-H77</f>
        <v>70702.003252747236</v>
      </c>
      <c r="J77" s="99" t="s">
        <v>242</v>
      </c>
    </row>
    <row r="78" spans="1:10">
      <c r="C78" s="25" t="s">
        <v>126</v>
      </c>
      <c r="D78" s="25" t="s">
        <v>126</v>
      </c>
      <c r="E78" s="25" t="s">
        <v>126</v>
      </c>
      <c r="F78" s="25" t="s">
        <v>126</v>
      </c>
      <c r="G78" s="25" t="s">
        <v>126</v>
      </c>
      <c r="H78" s="25" t="s">
        <v>126</v>
      </c>
      <c r="I78" s="25" t="s">
        <v>126</v>
      </c>
    </row>
    <row r="79" spans="1:10">
      <c r="C79" s="30">
        <f>SUM(C77:C78)</f>
        <v>74423.161318681305</v>
      </c>
      <c r="D79" s="30">
        <f t="shared" ref="D79:I79" si="6">SUM(D77:D78)</f>
        <v>0</v>
      </c>
      <c r="E79" s="30">
        <f t="shared" si="6"/>
        <v>74423.161318681305</v>
      </c>
      <c r="F79" s="30">
        <f t="shared" si="6"/>
        <v>3721.1580659340652</v>
      </c>
      <c r="G79" s="30">
        <f t="shared" si="6"/>
        <v>0</v>
      </c>
      <c r="H79" s="30">
        <f t="shared" si="6"/>
        <v>3721.1580659340652</v>
      </c>
      <c r="I79" s="30">
        <f t="shared" si="6"/>
        <v>70702.003252747236</v>
      </c>
    </row>
    <row r="81" spans="3:9">
      <c r="C81" s="25" t="s">
        <v>126</v>
      </c>
      <c r="D81" s="25" t="s">
        <v>126</v>
      </c>
      <c r="E81" s="25" t="s">
        <v>126</v>
      </c>
      <c r="F81" s="25" t="s">
        <v>126</v>
      </c>
      <c r="G81" s="25" t="s">
        <v>126</v>
      </c>
      <c r="H81" s="25" t="s">
        <v>126</v>
      </c>
      <c r="I81" s="25" t="s">
        <v>126</v>
      </c>
    </row>
    <row r="82" spans="3:9">
      <c r="C82" s="30">
        <f>+C79+C74+C66</f>
        <v>181362.95998334233</v>
      </c>
      <c r="D82" s="30">
        <f>+D79+D74+D66</f>
        <v>0</v>
      </c>
      <c r="E82" s="30">
        <f>+E79+E74+E66</f>
        <v>181362.95998334233</v>
      </c>
      <c r="F82" s="30">
        <f>+F79+F74+F66</f>
        <v>9068.1479991671185</v>
      </c>
      <c r="G82" s="30">
        <f t="shared" ref="G82:H82" si="7">+G79+G74+G66</f>
        <v>0</v>
      </c>
      <c r="H82" s="30">
        <f t="shared" si="7"/>
        <v>9068.1479991671185</v>
      </c>
      <c r="I82" s="30">
        <f>+I79+I74+I66</f>
        <v>172294.81198417523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3"/>
  <sheetViews>
    <sheetView topLeftCell="A63" workbookViewId="0">
      <selection activeCell="B67" sqref="B67"/>
    </sheetView>
  </sheetViews>
  <sheetFormatPr baseColWidth="10" defaultRowHeight="15"/>
  <cols>
    <col min="2" max="2" width="27.7109375" style="88" bestFit="1" customWidth="1"/>
    <col min="3" max="3" width="18.85546875" bestFit="1" customWidth="1"/>
    <col min="4" max="4" width="17.42578125" bestFit="1" customWidth="1"/>
    <col min="5" max="5" width="41.5703125" bestFit="1" customWidth="1"/>
  </cols>
  <sheetData>
    <row r="1" spans="1:5">
      <c r="A1" s="74" t="s">
        <v>0</v>
      </c>
      <c r="C1" s="73"/>
      <c r="D1" s="73"/>
      <c r="E1" s="73"/>
    </row>
    <row r="2" spans="1:5">
      <c r="A2" s="75" t="s">
        <v>1</v>
      </c>
      <c r="C2" s="73"/>
      <c r="D2" s="73"/>
      <c r="E2" s="73"/>
    </row>
    <row r="3" spans="1:5" ht="23.25">
      <c r="A3" s="77" t="s">
        <v>257</v>
      </c>
      <c r="B3" s="89"/>
      <c r="C3" s="78"/>
      <c r="D3" s="76"/>
      <c r="E3" s="76"/>
    </row>
    <row r="4" spans="1:5" ht="15.75">
      <c r="A4" s="79" t="s">
        <v>161</v>
      </c>
      <c r="B4" s="89"/>
      <c r="C4" s="76"/>
      <c r="D4" s="76"/>
      <c r="E4" s="76"/>
    </row>
    <row r="6" spans="1:5">
      <c r="A6" s="80"/>
      <c r="B6" s="90"/>
      <c r="C6" s="80"/>
      <c r="D6" s="80"/>
      <c r="E6" s="80"/>
    </row>
    <row r="7" spans="1:5">
      <c r="A7" s="81"/>
      <c r="B7" s="91"/>
      <c r="C7" s="81"/>
      <c r="D7" s="81"/>
      <c r="E7" s="81"/>
    </row>
    <row r="8" spans="1:5">
      <c r="A8" s="82" t="s">
        <v>162</v>
      </c>
      <c r="B8" s="92" t="s">
        <v>163</v>
      </c>
      <c r="C8" s="82" t="s">
        <v>164</v>
      </c>
      <c r="D8" s="83" t="s">
        <v>165</v>
      </c>
      <c r="E8" s="82" t="s">
        <v>166</v>
      </c>
    </row>
    <row r="9" spans="1:5">
      <c r="A9" s="84" t="s">
        <v>56</v>
      </c>
      <c r="B9" s="88">
        <v>1109785957</v>
      </c>
      <c r="C9" s="73" t="s">
        <v>167</v>
      </c>
      <c r="D9" s="73">
        <v>3710.6000000000004</v>
      </c>
      <c r="E9" s="73" t="s">
        <v>57</v>
      </c>
    </row>
    <row r="10" spans="1:5">
      <c r="A10" s="84" t="s">
        <v>46</v>
      </c>
      <c r="B10" s="88">
        <v>1110334472</v>
      </c>
      <c r="C10" s="73" t="s">
        <v>167</v>
      </c>
      <c r="D10" s="73">
        <v>4360.4000000000005</v>
      </c>
      <c r="E10" s="73" t="s">
        <v>47</v>
      </c>
    </row>
    <row r="11" spans="1:5">
      <c r="A11" s="84" t="s">
        <v>84</v>
      </c>
      <c r="B11" s="88">
        <v>1116673821</v>
      </c>
      <c r="C11" s="73" t="s">
        <v>167</v>
      </c>
      <c r="D11" s="73">
        <v>1366.2</v>
      </c>
      <c r="E11" s="73" t="s">
        <v>85</v>
      </c>
    </row>
    <row r="12" spans="1:5">
      <c r="A12" s="84" t="s">
        <v>102</v>
      </c>
      <c r="B12" s="88">
        <v>1117339461</v>
      </c>
      <c r="C12" s="73" t="s">
        <v>167</v>
      </c>
      <c r="D12" s="73">
        <v>1366.2</v>
      </c>
      <c r="E12" s="73" t="s">
        <v>103</v>
      </c>
    </row>
    <row r="13" spans="1:5">
      <c r="A13" s="84" t="s">
        <v>114</v>
      </c>
      <c r="B13" s="88">
        <v>1120022632</v>
      </c>
      <c r="C13" s="73" t="s">
        <v>167</v>
      </c>
      <c r="D13" s="73">
        <v>557.20000000000005</v>
      </c>
      <c r="E13" s="73" t="s">
        <v>115</v>
      </c>
    </row>
    <row r="14" spans="1:5">
      <c r="A14" s="84" t="s">
        <v>94</v>
      </c>
      <c r="B14" s="88">
        <v>1123271927</v>
      </c>
      <c r="C14" s="73" t="s">
        <v>167</v>
      </c>
      <c r="D14" s="73">
        <v>614.6</v>
      </c>
      <c r="E14" s="73" t="s">
        <v>95</v>
      </c>
    </row>
    <row r="15" spans="1:5">
      <c r="A15" s="84" t="s">
        <v>40</v>
      </c>
      <c r="B15" s="88">
        <v>1138849846</v>
      </c>
      <c r="C15" s="73" t="s">
        <v>167</v>
      </c>
      <c r="D15" s="73">
        <v>799.2</v>
      </c>
      <c r="E15" s="73" t="s">
        <v>41</v>
      </c>
    </row>
    <row r="16" spans="1:5">
      <c r="A16" s="84" t="s">
        <v>44</v>
      </c>
      <c r="B16" s="88">
        <v>1175980984</v>
      </c>
      <c r="C16" s="73" t="s">
        <v>167</v>
      </c>
      <c r="D16" s="73">
        <v>623.80000000000007</v>
      </c>
      <c r="E16" s="73" t="s">
        <v>45</v>
      </c>
    </row>
    <row r="17" spans="1:5">
      <c r="A17" s="84" t="s">
        <v>48</v>
      </c>
      <c r="B17" s="88">
        <v>1202735490</v>
      </c>
      <c r="C17" s="73" t="s">
        <v>167</v>
      </c>
      <c r="D17" s="73">
        <v>3033.6000000000004</v>
      </c>
      <c r="E17" s="73" t="s">
        <v>49</v>
      </c>
    </row>
    <row r="18" spans="1:5">
      <c r="A18" s="84" t="s">
        <v>110</v>
      </c>
      <c r="B18" s="88">
        <v>1256161685</v>
      </c>
      <c r="C18" s="73" t="s">
        <v>167</v>
      </c>
      <c r="D18" s="73">
        <v>799.2</v>
      </c>
      <c r="E18" s="73" t="s">
        <v>111</v>
      </c>
    </row>
    <row r="19" spans="1:5">
      <c r="A19" s="84" t="s">
        <v>22</v>
      </c>
      <c r="B19" s="88">
        <v>1296442625</v>
      </c>
      <c r="C19" s="73" t="s">
        <v>167</v>
      </c>
      <c r="D19" s="73">
        <v>2114.8000000000002</v>
      </c>
      <c r="E19" s="73" t="s">
        <v>23</v>
      </c>
    </row>
    <row r="20" spans="1:5">
      <c r="A20" s="84" t="s">
        <v>70</v>
      </c>
      <c r="B20" s="88">
        <v>1404990536</v>
      </c>
      <c r="C20" s="73" t="s">
        <v>167</v>
      </c>
      <c r="D20" s="73">
        <v>1475.2</v>
      </c>
      <c r="E20" s="73" t="s">
        <v>71</v>
      </c>
    </row>
    <row r="21" spans="1:5">
      <c r="A21" s="84" t="s">
        <v>108</v>
      </c>
      <c r="B21" s="88">
        <v>1413691810</v>
      </c>
      <c r="C21" s="73" t="s">
        <v>167</v>
      </c>
      <c r="D21" s="73">
        <v>3135</v>
      </c>
      <c r="E21" s="73" t="s">
        <v>109</v>
      </c>
    </row>
    <row r="22" spans="1:5">
      <c r="A22" s="84" t="s">
        <v>24</v>
      </c>
      <c r="B22" s="88">
        <v>1461266012</v>
      </c>
      <c r="C22" s="73" t="s">
        <v>167</v>
      </c>
      <c r="D22" s="73">
        <v>3625.6000000000004</v>
      </c>
      <c r="E22" s="73" t="s">
        <v>25</v>
      </c>
    </row>
    <row r="23" spans="1:5">
      <c r="A23" s="84" t="s">
        <v>20</v>
      </c>
      <c r="B23" s="88">
        <v>1467420064</v>
      </c>
      <c r="C23" s="73" t="s">
        <v>167</v>
      </c>
      <c r="D23" s="73">
        <v>5186.4000000000005</v>
      </c>
      <c r="E23" s="73" t="s">
        <v>21</v>
      </c>
    </row>
    <row r="24" spans="1:5">
      <c r="A24" s="84" t="s">
        <v>76</v>
      </c>
      <c r="B24" s="88">
        <v>1500005959</v>
      </c>
      <c r="C24" s="73" t="s">
        <v>167</v>
      </c>
      <c r="D24" s="73">
        <v>583.4</v>
      </c>
      <c r="E24" s="73" t="s">
        <v>77</v>
      </c>
    </row>
    <row r="25" spans="1:5">
      <c r="A25" s="84" t="s">
        <v>16</v>
      </c>
      <c r="B25" s="88">
        <v>1500494283</v>
      </c>
      <c r="C25" s="73" t="s">
        <v>167</v>
      </c>
      <c r="D25" s="73">
        <v>451.8</v>
      </c>
      <c r="E25" s="73" t="s">
        <v>17</v>
      </c>
    </row>
    <row r="26" spans="1:5">
      <c r="A26" s="84" t="s">
        <v>42</v>
      </c>
      <c r="B26" s="88">
        <v>1501656422</v>
      </c>
      <c r="C26" s="73" t="s">
        <v>167</v>
      </c>
      <c r="D26" s="73">
        <v>546.6</v>
      </c>
      <c r="E26" s="73" t="s">
        <v>43</v>
      </c>
    </row>
    <row r="27" spans="1:5">
      <c r="A27" s="84" t="s">
        <v>30</v>
      </c>
      <c r="B27" s="88">
        <v>2615562821</v>
      </c>
      <c r="C27" s="73" t="s">
        <v>167</v>
      </c>
      <c r="D27" s="73">
        <v>2493.2000000000003</v>
      </c>
      <c r="E27" s="73" t="s">
        <v>31</v>
      </c>
    </row>
    <row r="28" spans="1:5">
      <c r="A28" s="84" t="s">
        <v>147</v>
      </c>
      <c r="B28" s="88">
        <v>2637315589</v>
      </c>
      <c r="C28" s="73" t="s">
        <v>167</v>
      </c>
      <c r="D28" s="73">
        <v>8332</v>
      </c>
      <c r="E28" s="73" t="s">
        <v>143</v>
      </c>
    </row>
    <row r="29" spans="1:5">
      <c r="A29" s="84" t="s">
        <v>82</v>
      </c>
      <c r="B29" s="88">
        <v>2648514283</v>
      </c>
      <c r="C29" s="73" t="s">
        <v>167</v>
      </c>
      <c r="D29" s="73">
        <v>2718</v>
      </c>
      <c r="E29" s="73" t="s">
        <v>83</v>
      </c>
    </row>
    <row r="30" spans="1:5">
      <c r="A30" s="84" t="s">
        <v>92</v>
      </c>
      <c r="B30" s="88">
        <v>2728294178</v>
      </c>
      <c r="C30" s="73" t="s">
        <v>167</v>
      </c>
      <c r="D30" s="73">
        <v>1694</v>
      </c>
      <c r="E30" s="73" t="s">
        <v>93</v>
      </c>
    </row>
    <row r="31" spans="1:5">
      <c r="A31" s="84" t="s">
        <v>112</v>
      </c>
      <c r="B31" s="88">
        <v>2729733183</v>
      </c>
      <c r="C31" s="73" t="s">
        <v>167</v>
      </c>
      <c r="D31" s="73">
        <v>5186.6000000000004</v>
      </c>
      <c r="E31" s="73" t="s">
        <v>113</v>
      </c>
    </row>
    <row r="32" spans="1:5">
      <c r="A32" s="84" t="s">
        <v>148</v>
      </c>
      <c r="B32" s="88">
        <v>2734223152</v>
      </c>
      <c r="C32" s="73" t="s">
        <v>167</v>
      </c>
      <c r="D32" s="73">
        <v>5186.6000000000004</v>
      </c>
      <c r="E32" s="73" t="s">
        <v>144</v>
      </c>
    </row>
    <row r="33" spans="1:5">
      <c r="A33" s="84" t="s">
        <v>68</v>
      </c>
      <c r="B33" s="88">
        <v>2760229598</v>
      </c>
      <c r="C33" s="73" t="s">
        <v>167</v>
      </c>
      <c r="D33" s="73">
        <v>4086.2000000000003</v>
      </c>
      <c r="E33" s="73" t="s">
        <v>69</v>
      </c>
    </row>
    <row r="34" spans="1:5">
      <c r="A34" s="84" t="s">
        <v>78</v>
      </c>
      <c r="B34" s="88">
        <v>2782513943</v>
      </c>
      <c r="C34" s="73" t="s">
        <v>167</v>
      </c>
      <c r="D34" s="73">
        <v>2466.4</v>
      </c>
      <c r="E34" s="73" t="s">
        <v>79</v>
      </c>
    </row>
    <row r="35" spans="1:5">
      <c r="A35" s="84" t="s">
        <v>64</v>
      </c>
      <c r="B35" s="88">
        <v>2786636659</v>
      </c>
      <c r="C35" s="73" t="s">
        <v>167</v>
      </c>
      <c r="D35" s="73">
        <v>3135</v>
      </c>
      <c r="E35" s="73" t="s">
        <v>65</v>
      </c>
    </row>
    <row r="36" spans="1:5">
      <c r="A36" s="84" t="s">
        <v>28</v>
      </c>
      <c r="B36" s="88">
        <v>2798079789</v>
      </c>
      <c r="C36" s="73" t="s">
        <v>167</v>
      </c>
      <c r="D36" s="73">
        <v>360.6</v>
      </c>
      <c r="E36" s="73" t="s">
        <v>29</v>
      </c>
    </row>
    <row r="37" spans="1:5">
      <c r="A37" s="84" t="s">
        <v>66</v>
      </c>
      <c r="B37" s="88">
        <v>2836484549</v>
      </c>
      <c r="C37" s="73" t="s">
        <v>167</v>
      </c>
      <c r="D37" s="73">
        <v>1545</v>
      </c>
      <c r="E37" s="73" t="s">
        <v>67</v>
      </c>
    </row>
    <row r="38" spans="1:5">
      <c r="A38" s="84" t="s">
        <v>74</v>
      </c>
      <c r="B38" s="88">
        <v>2864339452</v>
      </c>
      <c r="C38" s="73" t="s">
        <v>167</v>
      </c>
      <c r="D38" s="73">
        <v>2511</v>
      </c>
      <c r="E38" s="73" t="s">
        <v>75</v>
      </c>
    </row>
    <row r="39" spans="1:5">
      <c r="A39" s="84" t="s">
        <v>58</v>
      </c>
      <c r="B39" s="88">
        <v>2867151373</v>
      </c>
      <c r="C39" s="73" t="s">
        <v>167</v>
      </c>
      <c r="D39" s="73">
        <v>452.40000000000003</v>
      </c>
      <c r="E39" s="73" t="s">
        <v>59</v>
      </c>
    </row>
    <row r="40" spans="1:5">
      <c r="A40" s="84" t="s">
        <v>106</v>
      </c>
      <c r="B40" s="88">
        <v>2872910578</v>
      </c>
      <c r="C40" s="73" t="s">
        <v>167</v>
      </c>
      <c r="D40" s="73">
        <v>1524.6000000000001</v>
      </c>
      <c r="E40" s="73" t="s">
        <v>107</v>
      </c>
    </row>
    <row r="41" spans="1:5">
      <c r="A41" s="84" t="s">
        <v>72</v>
      </c>
      <c r="B41" s="88">
        <v>2884661508</v>
      </c>
      <c r="C41" s="73" t="s">
        <v>167</v>
      </c>
      <c r="D41" s="73">
        <v>2778.2000000000003</v>
      </c>
      <c r="E41" s="73" t="s">
        <v>73</v>
      </c>
    </row>
    <row r="42" spans="1:5">
      <c r="A42" s="84" t="s">
        <v>54</v>
      </c>
      <c r="B42" s="88">
        <v>2887709471</v>
      </c>
      <c r="C42" s="73" t="s">
        <v>167</v>
      </c>
      <c r="D42" s="73">
        <v>2689.2000000000003</v>
      </c>
      <c r="E42" s="73" t="s">
        <v>55</v>
      </c>
    </row>
    <row r="43" spans="1:5">
      <c r="A43" s="84" t="s">
        <v>96</v>
      </c>
      <c r="B43" s="88">
        <v>2893013472</v>
      </c>
      <c r="C43" s="73" t="s">
        <v>167</v>
      </c>
      <c r="D43" s="73">
        <v>4086.4</v>
      </c>
      <c r="E43" s="73" t="s">
        <v>97</v>
      </c>
    </row>
    <row r="44" spans="1:5">
      <c r="A44" s="84" t="s">
        <v>34</v>
      </c>
      <c r="B44" s="88">
        <v>2893195635</v>
      </c>
      <c r="C44" s="73" t="s">
        <v>167</v>
      </c>
      <c r="D44" s="73">
        <v>3710.6000000000004</v>
      </c>
      <c r="E44" s="73" t="s">
        <v>35</v>
      </c>
    </row>
    <row r="45" spans="1:5">
      <c r="A45" s="84" t="s">
        <v>98</v>
      </c>
      <c r="B45" s="88">
        <v>2894923057</v>
      </c>
      <c r="C45" s="73" t="s">
        <v>167</v>
      </c>
      <c r="D45" s="73">
        <v>4086.2000000000003</v>
      </c>
      <c r="E45" s="73" t="s">
        <v>99</v>
      </c>
    </row>
    <row r="46" spans="1:5">
      <c r="A46" s="84" t="s">
        <v>88</v>
      </c>
      <c r="B46" s="88">
        <v>2912923548</v>
      </c>
      <c r="C46" s="73" t="s">
        <v>167</v>
      </c>
      <c r="D46" s="73">
        <v>5186.6000000000004</v>
      </c>
      <c r="E46" s="73" t="s">
        <v>89</v>
      </c>
    </row>
    <row r="47" spans="1:5">
      <c r="A47" s="84" t="s">
        <v>18</v>
      </c>
      <c r="B47" s="88">
        <v>2914894898</v>
      </c>
      <c r="C47" s="73" t="s">
        <v>167</v>
      </c>
      <c r="D47" s="73">
        <v>2912</v>
      </c>
      <c r="E47" s="73" t="s">
        <v>19</v>
      </c>
    </row>
    <row r="48" spans="1:5">
      <c r="A48" s="84" t="s">
        <v>116</v>
      </c>
      <c r="B48" s="88">
        <v>2929389652</v>
      </c>
      <c r="C48" s="73" t="s">
        <v>167</v>
      </c>
      <c r="D48" s="73">
        <v>2912</v>
      </c>
      <c r="E48" s="73" t="s">
        <v>175</v>
      </c>
    </row>
    <row r="49" spans="1:5">
      <c r="A49" s="84" t="s">
        <v>86</v>
      </c>
      <c r="B49" s="88">
        <v>2934137264</v>
      </c>
      <c r="C49" s="73" t="s">
        <v>167</v>
      </c>
      <c r="D49" s="73">
        <v>3500.6000000000004</v>
      </c>
      <c r="E49" s="73" t="s">
        <v>87</v>
      </c>
    </row>
    <row r="50" spans="1:5">
      <c r="A50" s="84" t="s">
        <v>120</v>
      </c>
      <c r="B50" s="88">
        <v>2937082010</v>
      </c>
      <c r="C50" s="73" t="s">
        <v>167</v>
      </c>
      <c r="D50" s="73">
        <v>3710.6000000000004</v>
      </c>
      <c r="E50" s="73" t="s">
        <v>121</v>
      </c>
    </row>
    <row r="51" spans="1:5">
      <c r="A51" s="84" t="s">
        <v>146</v>
      </c>
      <c r="B51" s="88">
        <v>2943846814</v>
      </c>
      <c r="C51" s="73" t="s">
        <v>167</v>
      </c>
      <c r="D51" s="73">
        <v>3357.8</v>
      </c>
      <c r="E51" s="73" t="s">
        <v>142</v>
      </c>
    </row>
    <row r="52" spans="1:5">
      <c r="A52" s="84" t="s">
        <v>52</v>
      </c>
      <c r="B52" s="88">
        <v>2945821312</v>
      </c>
      <c r="C52" s="73" t="s">
        <v>167</v>
      </c>
      <c r="D52" s="73">
        <v>2912</v>
      </c>
      <c r="E52" s="73" t="s">
        <v>53</v>
      </c>
    </row>
    <row r="53" spans="1:5">
      <c r="A53" s="84" t="s">
        <v>50</v>
      </c>
      <c r="B53" s="88">
        <v>2949799338</v>
      </c>
      <c r="C53" s="73" t="s">
        <v>167</v>
      </c>
      <c r="D53" s="73">
        <v>2912</v>
      </c>
      <c r="E53" s="73" t="s">
        <v>51</v>
      </c>
    </row>
    <row r="54" spans="1:5">
      <c r="A54" s="84" t="s">
        <v>122</v>
      </c>
      <c r="B54" s="88">
        <v>2952243423</v>
      </c>
      <c r="C54" s="73" t="s">
        <v>167</v>
      </c>
      <c r="D54" s="73">
        <v>4837.4000000000005</v>
      </c>
      <c r="E54" s="73" t="s">
        <v>123</v>
      </c>
    </row>
    <row r="55" spans="1:5">
      <c r="A55" s="84" t="s">
        <v>26</v>
      </c>
      <c r="B55" s="88">
        <v>2966659578</v>
      </c>
      <c r="C55" s="73" t="s">
        <v>167</v>
      </c>
      <c r="D55" s="73">
        <v>4227.6000000000004</v>
      </c>
      <c r="E55" s="73" t="s">
        <v>27</v>
      </c>
    </row>
    <row r="56" spans="1:5">
      <c r="A56" s="84" t="s">
        <v>104</v>
      </c>
      <c r="B56" s="88">
        <v>2969627642</v>
      </c>
      <c r="C56" s="73" t="s">
        <v>167</v>
      </c>
      <c r="D56" s="73">
        <v>1644.8000000000002</v>
      </c>
      <c r="E56" s="73" t="s">
        <v>105</v>
      </c>
    </row>
    <row r="57" spans="1:5">
      <c r="A57" s="84" t="s">
        <v>60</v>
      </c>
      <c r="B57" s="88">
        <v>2975878772</v>
      </c>
      <c r="C57" s="73" t="s">
        <v>167</v>
      </c>
      <c r="D57" s="73">
        <v>1123</v>
      </c>
      <c r="E57" s="73" t="s">
        <v>61</v>
      </c>
    </row>
    <row r="58" spans="1:5">
      <c r="A58" s="84" t="s">
        <v>90</v>
      </c>
      <c r="B58" s="88">
        <v>2985396239</v>
      </c>
      <c r="C58" s="73" t="s">
        <v>167</v>
      </c>
      <c r="D58" s="73">
        <v>2839</v>
      </c>
      <c r="E58" s="73" t="s">
        <v>91</v>
      </c>
    </row>
    <row r="59" spans="1:5">
      <c r="A59" s="84" t="s">
        <v>100</v>
      </c>
      <c r="B59" s="88">
        <v>2986479715</v>
      </c>
      <c r="C59" s="73" t="s">
        <v>167</v>
      </c>
      <c r="D59" s="73">
        <v>5186.4000000000005</v>
      </c>
      <c r="E59" s="73" t="s">
        <v>101</v>
      </c>
    </row>
    <row r="60" spans="1:5">
      <c r="A60" s="84" t="s">
        <v>32</v>
      </c>
      <c r="B60" s="88">
        <v>2987650868</v>
      </c>
      <c r="C60" t="s">
        <v>167</v>
      </c>
      <c r="D60">
        <v>4837.4000000000005</v>
      </c>
      <c r="E60" t="s">
        <v>33</v>
      </c>
    </row>
    <row r="61" spans="1:5" s="73" customFormat="1" ht="19.5" thickBot="1">
      <c r="A61" s="84"/>
      <c r="B61" s="88"/>
      <c r="D61" s="94">
        <f>SUM(D9:D60)</f>
        <v>145491.20000000001</v>
      </c>
    </row>
    <row r="62" spans="1:5" s="73" customFormat="1" ht="15.75" thickTop="1">
      <c r="A62" s="84"/>
      <c r="B62" s="88"/>
    </row>
    <row r="63" spans="1:5" s="73" customFormat="1">
      <c r="A63" s="84"/>
      <c r="B63" s="88"/>
    </row>
    <row r="64" spans="1:5">
      <c r="A64" s="84" t="s">
        <v>118</v>
      </c>
      <c r="B64" s="88" t="s">
        <v>176</v>
      </c>
      <c r="C64" t="s">
        <v>176</v>
      </c>
      <c r="D64">
        <v>5186.6000000000004</v>
      </c>
      <c r="E64" t="s">
        <v>119</v>
      </c>
    </row>
    <row r="65" spans="1:5">
      <c r="A65" s="84" t="s">
        <v>36</v>
      </c>
      <c r="B65" s="88" t="s">
        <v>170</v>
      </c>
      <c r="C65" s="73" t="s">
        <v>170</v>
      </c>
      <c r="D65" s="73">
        <v>4086.4</v>
      </c>
      <c r="E65" s="73" t="s">
        <v>37</v>
      </c>
    </row>
    <row r="66" spans="1:5">
      <c r="A66" s="84" t="s">
        <v>38</v>
      </c>
      <c r="B66" s="88" t="s">
        <v>170</v>
      </c>
      <c r="C66" s="73" t="s">
        <v>170</v>
      </c>
      <c r="D66" s="73">
        <v>2111.6</v>
      </c>
      <c r="E66" s="73" t="s">
        <v>39</v>
      </c>
    </row>
    <row r="67" spans="1:5">
      <c r="A67" s="84" t="s">
        <v>124</v>
      </c>
      <c r="B67" s="88" t="s">
        <v>170</v>
      </c>
      <c r="C67" s="73" t="s">
        <v>170</v>
      </c>
      <c r="D67" s="73">
        <v>14657.400000000001</v>
      </c>
      <c r="E67" s="73" t="s">
        <v>125</v>
      </c>
    </row>
    <row r="68" spans="1:5" s="73" customFormat="1" ht="19.5" thickBot="1">
      <c r="A68" s="84"/>
      <c r="B68" s="88"/>
      <c r="D68" s="94">
        <f>SUM(D64:D67)</f>
        <v>26042</v>
      </c>
    </row>
    <row r="69" spans="1:5" s="73" customFormat="1" ht="15.75" thickTop="1">
      <c r="A69" s="84"/>
      <c r="B69" s="88"/>
    </row>
    <row r="70" spans="1:5" s="73" customFormat="1">
      <c r="A70" s="84"/>
      <c r="B70" s="88"/>
    </row>
    <row r="71" spans="1:5">
      <c r="A71" s="84" t="s">
        <v>62</v>
      </c>
      <c r="C71" s="73" t="s">
        <v>169</v>
      </c>
      <c r="D71" s="73">
        <v>317.60000000000002</v>
      </c>
      <c r="E71" s="73" t="s">
        <v>63</v>
      </c>
    </row>
    <row r="72" spans="1:5">
      <c r="A72" s="84" t="s">
        <v>80</v>
      </c>
      <c r="C72" s="73" t="s">
        <v>169</v>
      </c>
      <c r="D72" s="73">
        <v>285.60000000000002</v>
      </c>
      <c r="E72" s="73" t="s">
        <v>81</v>
      </c>
    </row>
    <row r="73" spans="1:5" ht="19.5" thickBot="1">
      <c r="A73" s="73"/>
      <c r="C73" s="73"/>
      <c r="D73" s="94">
        <f>SUM(D71:D72)</f>
        <v>603.20000000000005</v>
      </c>
      <c r="E73" s="73"/>
    </row>
    <row r="74" spans="1:5" ht="15.75" thickTop="1">
      <c r="A74" s="76"/>
      <c r="B74" s="89"/>
      <c r="C74" s="76"/>
      <c r="D74" s="85"/>
      <c r="E74" s="76"/>
    </row>
    <row r="76" spans="1:5" ht="18.75">
      <c r="A76" s="86"/>
      <c r="B76" s="93" t="s">
        <v>168</v>
      </c>
      <c r="C76" s="86"/>
      <c r="D76" s="87">
        <f>+D61</f>
        <v>145491.20000000001</v>
      </c>
      <c r="E76" s="86" t="s">
        <v>177</v>
      </c>
    </row>
    <row r="77" spans="1:5" ht="18.75">
      <c r="A77" s="86"/>
      <c r="B77" s="93" t="s">
        <v>171</v>
      </c>
      <c r="C77" s="86"/>
      <c r="D77" s="87">
        <f>+D68</f>
        <v>26042</v>
      </c>
      <c r="E77" s="86" t="s">
        <v>174</v>
      </c>
    </row>
    <row r="78" spans="1:5" ht="18.75">
      <c r="A78" s="86"/>
      <c r="B78" s="93"/>
      <c r="C78" s="86"/>
      <c r="D78" s="87">
        <f>+D73</f>
        <v>603.20000000000005</v>
      </c>
      <c r="E78" s="86" t="s">
        <v>178</v>
      </c>
    </row>
    <row r="79" spans="1:5" ht="19.5" thickBot="1">
      <c r="D79" s="94">
        <f>SUM(D76:D78)</f>
        <v>172136.40000000002</v>
      </c>
    </row>
    <row r="80" spans="1:5" ht="15.75" thickTop="1"/>
    <row r="83" spans="4:4">
      <c r="D83" s="95">
        <f>+D79-FISCAL!I78</f>
        <v>0</v>
      </c>
    </row>
  </sheetData>
  <sortState ref="A9:E66">
    <sortCondition ref="B9:B66"/>
  </sortState>
  <conditionalFormatting sqref="B1:B1048576">
    <cfRule type="duplicateValues" dxfId="1" priority="1"/>
  </conditionalFormatting>
  <pageMargins left="0.7" right="0.7" top="0.75" bottom="0.75" header="0.3" footer="0.3"/>
  <pageSetup paperSize="176" scale="58" orientation="portrait" r:id="rId1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67"/>
  <sheetViews>
    <sheetView topLeftCell="B1" workbookViewId="0">
      <selection activeCell="M1" sqref="M1:N1048576"/>
    </sheetView>
  </sheetViews>
  <sheetFormatPr baseColWidth="10" defaultRowHeight="15"/>
  <cols>
    <col min="1" max="1" width="20.85546875" style="73" hidden="1" customWidth="1"/>
    <col min="2" max="2" width="5.5703125" style="73" customWidth="1"/>
    <col min="3" max="3" width="27.7109375" style="73" bestFit="1" customWidth="1"/>
    <col min="4" max="4" width="18.7109375" style="73" customWidth="1"/>
    <col min="5" max="5" width="20.42578125" style="73" customWidth="1"/>
    <col min="6" max="6" width="36" style="73" bestFit="1" customWidth="1"/>
    <col min="7" max="7" width="7" style="73" bestFit="1" customWidth="1"/>
    <col min="8" max="8" width="22.7109375" style="73" bestFit="1" customWidth="1"/>
    <col min="9" max="9" width="11.85546875" style="73" bestFit="1" customWidth="1"/>
    <col min="10" max="10" width="11.42578125" style="73"/>
    <col min="11" max="11" width="28.5703125" style="73" bestFit="1" customWidth="1"/>
    <col min="12" max="16384" width="11.42578125" style="73"/>
  </cols>
  <sheetData>
    <row r="1" spans="1:12">
      <c r="B1" s="74" t="s">
        <v>0</v>
      </c>
    </row>
    <row r="2" spans="1:12">
      <c r="B2" s="75" t="s">
        <v>1</v>
      </c>
    </row>
    <row r="3" spans="1:12" ht="23.25">
      <c r="B3" s="77" t="s">
        <v>256</v>
      </c>
      <c r="C3" s="76"/>
      <c r="D3" s="78"/>
      <c r="E3" s="76"/>
      <c r="F3" s="76" t="s">
        <v>172</v>
      </c>
    </row>
    <row r="4" spans="1:12" ht="15.75">
      <c r="B4" s="79" t="s">
        <v>173</v>
      </c>
      <c r="C4" s="76"/>
      <c r="D4" s="76"/>
      <c r="E4" s="76"/>
      <c r="F4" s="76"/>
    </row>
    <row r="6" spans="1:12">
      <c r="B6" s="80"/>
      <c r="C6" s="80"/>
      <c r="D6" s="80"/>
      <c r="E6" s="80"/>
      <c r="F6" s="80"/>
    </row>
    <row r="7" spans="1:12">
      <c r="B7" s="81"/>
      <c r="C7" s="81"/>
      <c r="D7" s="81"/>
      <c r="E7" s="81"/>
      <c r="F7" s="81"/>
    </row>
    <row r="8" spans="1:12">
      <c r="B8" s="82" t="s">
        <v>162</v>
      </c>
      <c r="C8" s="92" t="s">
        <v>163</v>
      </c>
      <c r="D8" s="82" t="s">
        <v>164</v>
      </c>
      <c r="E8" s="83" t="s">
        <v>165</v>
      </c>
      <c r="F8" s="82" t="s">
        <v>166</v>
      </c>
    </row>
    <row r="9" spans="1:12">
      <c r="A9" s="73">
        <v>2914894898</v>
      </c>
      <c r="B9" s="84" t="s">
        <v>18</v>
      </c>
      <c r="C9" s="88">
        <v>2914894898</v>
      </c>
      <c r="D9" s="73" t="s">
        <v>167</v>
      </c>
      <c r="E9" s="32">
        <v>769.59552197802236</v>
      </c>
      <c r="F9" s="73" t="s">
        <v>19</v>
      </c>
      <c r="G9" s="73" t="s">
        <v>179</v>
      </c>
      <c r="H9" s="73" t="s">
        <v>180</v>
      </c>
      <c r="I9" s="73" t="b">
        <f>+K9=F9</f>
        <v>1</v>
      </c>
      <c r="J9" s="21" t="s">
        <v>18</v>
      </c>
      <c r="K9" s="20" t="s">
        <v>19</v>
      </c>
      <c r="L9" s="18">
        <v>769.59552197802236</v>
      </c>
    </row>
    <row r="10" spans="1:12">
      <c r="A10" s="73">
        <v>1467420064</v>
      </c>
      <c r="B10" s="84" t="s">
        <v>20</v>
      </c>
      <c r="C10" s="88">
        <v>1467420064</v>
      </c>
      <c r="D10" s="73" t="s">
        <v>167</v>
      </c>
      <c r="E10" s="32">
        <v>10491.119758241759</v>
      </c>
      <c r="F10" s="73" t="s">
        <v>21</v>
      </c>
      <c r="G10" s="73" t="s">
        <v>181</v>
      </c>
      <c r="H10" s="73" t="s">
        <v>182</v>
      </c>
      <c r="I10" s="106" t="b">
        <f t="shared" ref="I10:I34" si="0">+K10=F10</f>
        <v>1</v>
      </c>
      <c r="J10" s="21" t="s">
        <v>20</v>
      </c>
      <c r="K10" s="20" t="s">
        <v>21</v>
      </c>
      <c r="L10" s="18">
        <v>10491.119758241759</v>
      </c>
    </row>
    <row r="11" spans="1:12">
      <c r="A11" s="73">
        <v>2943846814</v>
      </c>
      <c r="B11" s="84" t="s">
        <v>30</v>
      </c>
      <c r="C11" s="88">
        <v>2615562821</v>
      </c>
      <c r="D11" s="73" t="s">
        <v>167</v>
      </c>
      <c r="E11" s="32">
        <v>14.556714285714214</v>
      </c>
      <c r="F11" s="73" t="s">
        <v>31</v>
      </c>
      <c r="G11" s="73" t="s">
        <v>183</v>
      </c>
      <c r="H11" s="73" t="s">
        <v>184</v>
      </c>
      <c r="I11" s="106" t="b">
        <f t="shared" si="0"/>
        <v>1</v>
      </c>
      <c r="J11" s="21" t="s">
        <v>30</v>
      </c>
      <c r="K11" s="20" t="s">
        <v>31</v>
      </c>
      <c r="L11" s="18">
        <v>14.556714285714214</v>
      </c>
    </row>
    <row r="12" spans="1:12">
      <c r="A12" s="73">
        <v>2637315589</v>
      </c>
      <c r="B12" s="84" t="s">
        <v>32</v>
      </c>
      <c r="C12" s="88">
        <v>2987650868</v>
      </c>
      <c r="D12" s="73" t="s">
        <v>167</v>
      </c>
      <c r="E12" s="32">
        <v>475.69271703296687</v>
      </c>
      <c r="F12" s="73" t="s">
        <v>33</v>
      </c>
      <c r="G12" s="73" t="s">
        <v>185</v>
      </c>
      <c r="H12" s="73" t="s">
        <v>186</v>
      </c>
      <c r="I12" s="106" t="b">
        <f t="shared" si="0"/>
        <v>1</v>
      </c>
      <c r="J12" s="21" t="s">
        <v>32</v>
      </c>
      <c r="K12" s="20" t="s">
        <v>33</v>
      </c>
      <c r="L12" s="18">
        <v>475.69271703296687</v>
      </c>
    </row>
    <row r="13" spans="1:12">
      <c r="A13" s="73">
        <v>2734223152</v>
      </c>
      <c r="B13" s="84" t="s">
        <v>34</v>
      </c>
      <c r="C13" s="88">
        <v>2893195635</v>
      </c>
      <c r="D13" s="73" t="s">
        <v>167</v>
      </c>
      <c r="E13" s="32">
        <v>31.026164835165023</v>
      </c>
      <c r="F13" s="73" t="s">
        <v>35</v>
      </c>
      <c r="G13" s="73" t="s">
        <v>187</v>
      </c>
      <c r="H13" s="73" t="s">
        <v>188</v>
      </c>
      <c r="I13" s="106" t="b">
        <f t="shared" si="0"/>
        <v>1</v>
      </c>
      <c r="J13" s="21" t="s">
        <v>34</v>
      </c>
      <c r="K13" s="20" t="s">
        <v>35</v>
      </c>
      <c r="L13" s="18">
        <v>31.026164835165023</v>
      </c>
    </row>
    <row r="14" spans="1:12">
      <c r="A14" s="73">
        <v>2949799338</v>
      </c>
      <c r="B14" s="84" t="s">
        <v>146</v>
      </c>
      <c r="C14" s="88">
        <v>2943846814</v>
      </c>
      <c r="D14" s="73" t="s">
        <v>167</v>
      </c>
      <c r="E14" s="32">
        <v>4044.6217637362643</v>
      </c>
      <c r="F14" s="73" t="s">
        <v>142</v>
      </c>
      <c r="G14" s="73" t="s">
        <v>189</v>
      </c>
      <c r="H14" s="73" t="s">
        <v>190</v>
      </c>
      <c r="I14" s="106" t="b">
        <f t="shared" si="0"/>
        <v>1</v>
      </c>
      <c r="J14" s="21" t="s">
        <v>146</v>
      </c>
      <c r="K14" s="20" t="s">
        <v>142</v>
      </c>
      <c r="L14" s="18">
        <v>4044.6217637362643</v>
      </c>
    </row>
    <row r="15" spans="1:12">
      <c r="A15" s="73">
        <v>2945821312</v>
      </c>
      <c r="B15" s="84" t="s">
        <v>147</v>
      </c>
      <c r="C15" s="88">
        <v>2637315589</v>
      </c>
      <c r="D15" s="73" t="s">
        <v>167</v>
      </c>
      <c r="E15" s="32">
        <v>14336.922703296705</v>
      </c>
      <c r="F15" s="73" t="s">
        <v>143</v>
      </c>
      <c r="G15" s="73" t="s">
        <v>191</v>
      </c>
      <c r="H15" s="73" t="s">
        <v>192</v>
      </c>
      <c r="I15" s="106" t="b">
        <f t="shared" si="0"/>
        <v>1</v>
      </c>
      <c r="J15" s="21" t="s">
        <v>147</v>
      </c>
      <c r="K15" s="20" t="s">
        <v>143</v>
      </c>
      <c r="L15" s="18">
        <v>14336.922703296705</v>
      </c>
    </row>
    <row r="16" spans="1:12">
      <c r="A16" s="73">
        <v>1109785957</v>
      </c>
      <c r="B16" s="84" t="s">
        <v>44</v>
      </c>
      <c r="C16" s="88">
        <v>1175980984</v>
      </c>
      <c r="D16" s="73" t="s">
        <v>167</v>
      </c>
      <c r="E16" s="32">
        <v>196.63907890410968</v>
      </c>
      <c r="F16" s="73" t="s">
        <v>45</v>
      </c>
      <c r="G16" s="73" t="s">
        <v>248</v>
      </c>
      <c r="H16" s="73" t="s">
        <v>249</v>
      </c>
      <c r="I16" s="106" t="b">
        <f t="shared" si="0"/>
        <v>1</v>
      </c>
      <c r="J16" s="21" t="s">
        <v>44</v>
      </c>
      <c r="K16" s="20" t="s">
        <v>45</v>
      </c>
      <c r="L16" s="18">
        <v>196.63907890410968</v>
      </c>
    </row>
    <row r="17" spans="1:12">
      <c r="A17" s="73">
        <v>2786636659</v>
      </c>
      <c r="B17" s="84" t="s">
        <v>148</v>
      </c>
      <c r="C17" s="88">
        <v>2734223152</v>
      </c>
      <c r="D17" s="73" t="s">
        <v>167</v>
      </c>
      <c r="E17" s="32">
        <v>3982.851406593405</v>
      </c>
      <c r="F17" s="73" t="s">
        <v>144</v>
      </c>
      <c r="G17" s="73" t="s">
        <v>193</v>
      </c>
      <c r="H17" s="73" t="s">
        <v>194</v>
      </c>
      <c r="I17" s="106" t="b">
        <f t="shared" si="0"/>
        <v>1</v>
      </c>
      <c r="J17" s="21" t="s">
        <v>148</v>
      </c>
      <c r="K17" s="20" t="s">
        <v>144</v>
      </c>
      <c r="L17" s="18">
        <v>3982.851406593405</v>
      </c>
    </row>
    <row r="18" spans="1:12">
      <c r="A18" s="73">
        <v>2836484549</v>
      </c>
      <c r="B18" s="84" t="s">
        <v>48</v>
      </c>
      <c r="C18" s="88">
        <v>1202735490</v>
      </c>
      <c r="D18" s="73" t="s">
        <v>167</v>
      </c>
      <c r="E18" s="32">
        <v>2608.9584835164833</v>
      </c>
      <c r="F18" s="73" t="s">
        <v>49</v>
      </c>
      <c r="G18" s="73" t="s">
        <v>244</v>
      </c>
      <c r="H18" s="73" t="s">
        <v>245</v>
      </c>
      <c r="I18" s="106" t="b">
        <f t="shared" si="0"/>
        <v>1</v>
      </c>
      <c r="J18" s="21" t="s">
        <v>48</v>
      </c>
      <c r="K18" s="20" t="s">
        <v>49</v>
      </c>
      <c r="L18" s="18">
        <v>2608.9584835164833</v>
      </c>
    </row>
    <row r="19" spans="1:12">
      <c r="A19" s="73">
        <v>2760229598</v>
      </c>
      <c r="B19" s="84" t="s">
        <v>50</v>
      </c>
      <c r="C19" s="88">
        <v>2949799338</v>
      </c>
      <c r="D19" s="73" t="s">
        <v>167</v>
      </c>
      <c r="E19" s="32">
        <v>1664.5268406593405</v>
      </c>
      <c r="F19" s="73" t="s">
        <v>51</v>
      </c>
      <c r="G19" s="73" t="s">
        <v>195</v>
      </c>
      <c r="H19" s="73" t="s">
        <v>196</v>
      </c>
      <c r="I19" s="106" t="b">
        <f t="shared" si="0"/>
        <v>1</v>
      </c>
      <c r="J19" s="21" t="s">
        <v>50</v>
      </c>
      <c r="K19" s="20" t="s">
        <v>51</v>
      </c>
      <c r="L19" s="18">
        <v>1664.5268406593405</v>
      </c>
    </row>
    <row r="20" spans="1:12">
      <c r="A20" s="73">
        <v>1404990536</v>
      </c>
      <c r="B20" s="84" t="s">
        <v>52</v>
      </c>
      <c r="C20" s="88">
        <v>2945821312</v>
      </c>
      <c r="D20" s="73" t="s">
        <v>167</v>
      </c>
      <c r="E20" s="32">
        <v>7418.319807692309</v>
      </c>
      <c r="F20" s="73" t="s">
        <v>53</v>
      </c>
      <c r="G20" s="73" t="s">
        <v>197</v>
      </c>
      <c r="H20" s="73" t="s">
        <v>198</v>
      </c>
      <c r="I20" s="106" t="b">
        <f t="shared" si="0"/>
        <v>1</v>
      </c>
      <c r="J20" s="21" t="s">
        <v>52</v>
      </c>
      <c r="K20" s="20" t="s">
        <v>53</v>
      </c>
      <c r="L20" s="18">
        <v>7418.319807692309</v>
      </c>
    </row>
    <row r="21" spans="1:12">
      <c r="A21" s="73">
        <v>2884661508</v>
      </c>
      <c r="B21" s="84" t="s">
        <v>54</v>
      </c>
      <c r="C21" s="88">
        <v>2887709471</v>
      </c>
      <c r="D21" s="73" t="s">
        <v>167</v>
      </c>
      <c r="E21" s="32">
        <v>1320.3667912087915</v>
      </c>
      <c r="F21" s="73" t="s">
        <v>55</v>
      </c>
      <c r="G21" s="73" t="s">
        <v>199</v>
      </c>
      <c r="H21" s="73" t="s">
        <v>200</v>
      </c>
      <c r="I21" s="106" t="b">
        <f t="shared" si="0"/>
        <v>1</v>
      </c>
      <c r="J21" s="21" t="s">
        <v>54</v>
      </c>
      <c r="K21" s="20" t="s">
        <v>55</v>
      </c>
      <c r="L21" s="18">
        <v>1320.3667912087915</v>
      </c>
    </row>
    <row r="22" spans="1:12">
      <c r="A22" s="73">
        <v>2782513943</v>
      </c>
      <c r="B22" s="84" t="s">
        <v>56</v>
      </c>
      <c r="C22" s="88">
        <v>1109785957</v>
      </c>
      <c r="D22" s="73" t="s">
        <v>167</v>
      </c>
      <c r="E22" s="32">
        <v>60.971521978022736</v>
      </c>
      <c r="F22" s="73" t="s">
        <v>57</v>
      </c>
      <c r="G22" s="73" t="s">
        <v>201</v>
      </c>
      <c r="H22" s="73" t="s">
        <v>202</v>
      </c>
      <c r="I22" s="106" t="b">
        <f t="shared" si="0"/>
        <v>1</v>
      </c>
      <c r="J22" s="21" t="s">
        <v>56</v>
      </c>
      <c r="K22" s="20" t="s">
        <v>57</v>
      </c>
      <c r="L22" s="18">
        <v>60.971521978022736</v>
      </c>
    </row>
    <row r="23" spans="1:12">
      <c r="A23" s="73">
        <v>2934137264</v>
      </c>
      <c r="B23" s="84" t="s">
        <v>60</v>
      </c>
      <c r="C23" s="88">
        <v>2975878772</v>
      </c>
      <c r="D23" s="73" t="s">
        <v>167</v>
      </c>
      <c r="E23" s="32">
        <v>44.114991118470712</v>
      </c>
      <c r="F23" s="73" t="s">
        <v>61</v>
      </c>
      <c r="G23" s="73" t="s">
        <v>203</v>
      </c>
      <c r="H23" s="73" t="s">
        <v>204</v>
      </c>
      <c r="I23" s="106" t="b">
        <f t="shared" si="0"/>
        <v>1</v>
      </c>
      <c r="J23" s="21" t="s">
        <v>60</v>
      </c>
      <c r="K23" s="20" t="s">
        <v>61</v>
      </c>
      <c r="L23" s="18">
        <v>44.114991118470712</v>
      </c>
    </row>
    <row r="24" spans="1:12">
      <c r="A24" s="73">
        <v>2912923548</v>
      </c>
      <c r="B24" s="84" t="s">
        <v>64</v>
      </c>
      <c r="C24" s="88">
        <v>2786636659</v>
      </c>
      <c r="D24" s="73" t="s">
        <v>167</v>
      </c>
      <c r="E24" s="32">
        <v>3490.2540659340666</v>
      </c>
      <c r="F24" s="73" t="s">
        <v>65</v>
      </c>
      <c r="G24" s="73" t="s">
        <v>205</v>
      </c>
      <c r="H24" s="73" t="s">
        <v>206</v>
      </c>
      <c r="I24" s="106" t="b">
        <f t="shared" si="0"/>
        <v>1</v>
      </c>
      <c r="J24" s="21" t="s">
        <v>64</v>
      </c>
      <c r="K24" s="20" t="s">
        <v>65</v>
      </c>
      <c r="L24" s="18">
        <v>3490.2540659340666</v>
      </c>
    </row>
    <row r="25" spans="1:12">
      <c r="A25" s="73">
        <v>2893013472</v>
      </c>
      <c r="B25" s="84" t="s">
        <v>66</v>
      </c>
      <c r="C25" s="88">
        <v>2836484549</v>
      </c>
      <c r="D25" s="73" t="s">
        <v>167</v>
      </c>
      <c r="E25" s="32">
        <v>532.49885225048945</v>
      </c>
      <c r="F25" s="73" t="s">
        <v>67</v>
      </c>
      <c r="G25" s="73" t="s">
        <v>207</v>
      </c>
      <c r="H25" s="73" t="s">
        <v>208</v>
      </c>
      <c r="I25" s="106" t="b">
        <f t="shared" si="0"/>
        <v>1</v>
      </c>
      <c r="J25" s="21" t="s">
        <v>66</v>
      </c>
      <c r="K25" s="20" t="s">
        <v>67</v>
      </c>
      <c r="L25" s="18">
        <v>532.49885225048945</v>
      </c>
    </row>
    <row r="26" spans="1:12">
      <c r="A26" s="73">
        <v>2894923057</v>
      </c>
      <c r="B26" s="84" t="s">
        <v>68</v>
      </c>
      <c r="C26" s="88">
        <v>2760229598</v>
      </c>
      <c r="D26" s="73" t="s">
        <v>167</v>
      </c>
      <c r="E26" s="32">
        <v>1951.9327417582424</v>
      </c>
      <c r="F26" s="73" t="s">
        <v>69</v>
      </c>
      <c r="G26" s="73" t="s">
        <v>209</v>
      </c>
      <c r="H26" s="73" t="s">
        <v>210</v>
      </c>
      <c r="I26" s="106" t="b">
        <f t="shared" si="0"/>
        <v>1</v>
      </c>
      <c r="J26" s="21" t="s">
        <v>68</v>
      </c>
      <c r="K26" s="20" t="s">
        <v>69</v>
      </c>
      <c r="L26" s="18">
        <v>1951.9327417582424</v>
      </c>
    </row>
    <row r="27" spans="1:12">
      <c r="A27" s="73">
        <v>2986479715</v>
      </c>
      <c r="B27" s="84" t="s">
        <v>70</v>
      </c>
      <c r="C27" s="88">
        <v>1404990536</v>
      </c>
      <c r="D27" s="73" t="s">
        <v>167</v>
      </c>
      <c r="E27" s="32">
        <v>1204.29151098901</v>
      </c>
      <c r="F27" s="73" t="s">
        <v>71</v>
      </c>
      <c r="G27" s="73" t="s">
        <v>211</v>
      </c>
      <c r="H27" s="73" t="s">
        <v>212</v>
      </c>
      <c r="I27" s="106" t="b">
        <f t="shared" si="0"/>
        <v>1</v>
      </c>
      <c r="J27" s="21" t="s">
        <v>70</v>
      </c>
      <c r="K27" s="20" t="s">
        <v>71</v>
      </c>
      <c r="L27" s="18">
        <v>1204.29151098901</v>
      </c>
    </row>
    <row r="28" spans="1:12">
      <c r="A28" s="73">
        <v>2969627642</v>
      </c>
      <c r="B28" s="84" t="s">
        <v>72</v>
      </c>
      <c r="C28" s="88">
        <v>2884661508</v>
      </c>
      <c r="D28" s="73" t="s">
        <v>167</v>
      </c>
      <c r="E28" s="32">
        <v>1168.2976813186813</v>
      </c>
      <c r="F28" s="73" t="s">
        <v>73</v>
      </c>
      <c r="G28" s="73" t="s">
        <v>213</v>
      </c>
      <c r="H28" s="73" t="s">
        <v>214</v>
      </c>
      <c r="I28" s="106" t="b">
        <f t="shared" si="0"/>
        <v>1</v>
      </c>
      <c r="J28" s="21" t="s">
        <v>72</v>
      </c>
      <c r="K28" s="20" t="s">
        <v>73</v>
      </c>
      <c r="L28" s="18">
        <v>1168.2976813186813</v>
      </c>
    </row>
    <row r="29" spans="1:12">
      <c r="A29" s="73">
        <v>2872910578</v>
      </c>
      <c r="B29" s="84" t="s">
        <v>74</v>
      </c>
      <c r="C29" s="88">
        <v>2864339452</v>
      </c>
      <c r="D29" s="73" t="s">
        <v>167</v>
      </c>
      <c r="E29" s="32">
        <v>82.341093406593473</v>
      </c>
      <c r="F29" s="73" t="s">
        <v>75</v>
      </c>
      <c r="G29" s="73" t="s">
        <v>246</v>
      </c>
      <c r="H29" s="73" t="s">
        <v>247</v>
      </c>
      <c r="I29" s="106" t="b">
        <f t="shared" si="0"/>
        <v>1</v>
      </c>
      <c r="J29" s="21" t="s">
        <v>74</v>
      </c>
      <c r="K29" s="20" t="s">
        <v>75</v>
      </c>
      <c r="L29" s="18">
        <v>82.341093406593473</v>
      </c>
    </row>
    <row r="30" spans="1:12">
      <c r="A30" s="73">
        <v>1413691810</v>
      </c>
      <c r="B30" s="84" t="s">
        <v>78</v>
      </c>
      <c r="C30" s="88">
        <v>2782513943</v>
      </c>
      <c r="D30" s="73" t="s">
        <v>167</v>
      </c>
      <c r="E30" s="32">
        <v>8267.1192307692309</v>
      </c>
      <c r="F30" s="73" t="s">
        <v>79</v>
      </c>
      <c r="G30" s="73" t="s">
        <v>215</v>
      </c>
      <c r="H30" s="73" t="s">
        <v>216</v>
      </c>
      <c r="I30" s="106" t="b">
        <f t="shared" si="0"/>
        <v>1</v>
      </c>
      <c r="J30" s="21" t="s">
        <v>78</v>
      </c>
      <c r="K30" s="20" t="s">
        <v>79</v>
      </c>
      <c r="L30" s="18">
        <v>8267.1192307692309</v>
      </c>
    </row>
    <row r="31" spans="1:12">
      <c r="A31" s="73">
        <v>2929389652</v>
      </c>
      <c r="B31" s="84" t="s">
        <v>86</v>
      </c>
      <c r="C31" s="88">
        <v>2934137264</v>
      </c>
      <c r="D31" s="73" t="s">
        <v>167</v>
      </c>
      <c r="E31" s="32">
        <v>3721.5001428571427</v>
      </c>
      <c r="F31" s="73" t="s">
        <v>87</v>
      </c>
      <c r="G31" s="73" t="s">
        <v>217</v>
      </c>
      <c r="H31" s="73" t="s">
        <v>218</v>
      </c>
      <c r="I31" s="106" t="b">
        <f t="shared" si="0"/>
        <v>1</v>
      </c>
      <c r="J31" s="21" t="s">
        <v>86</v>
      </c>
      <c r="K31" s="20" t="s">
        <v>87</v>
      </c>
      <c r="L31" s="18">
        <v>3721.5001428571427</v>
      </c>
    </row>
    <row r="32" spans="1:12">
      <c r="A32" s="73">
        <v>2952243423</v>
      </c>
      <c r="B32" s="84" t="s">
        <v>88</v>
      </c>
      <c r="C32" s="88">
        <v>2912923548</v>
      </c>
      <c r="D32" s="73" t="s">
        <v>167</v>
      </c>
      <c r="E32" s="32">
        <v>5901.1018461538451</v>
      </c>
      <c r="F32" s="73" t="s">
        <v>89</v>
      </c>
      <c r="G32" s="73" t="s">
        <v>219</v>
      </c>
      <c r="H32" s="73" t="s">
        <v>220</v>
      </c>
      <c r="I32" s="106" t="b">
        <f t="shared" si="0"/>
        <v>1</v>
      </c>
      <c r="J32" s="21" t="s">
        <v>88</v>
      </c>
      <c r="K32" s="20" t="s">
        <v>89</v>
      </c>
      <c r="L32" s="18">
        <v>5901.1018461538451</v>
      </c>
    </row>
    <row r="33" spans="2:12">
      <c r="B33" s="84" t="s">
        <v>96</v>
      </c>
      <c r="C33" s="88">
        <v>2893013472</v>
      </c>
      <c r="D33" s="73" t="s">
        <v>167</v>
      </c>
      <c r="E33" s="32">
        <v>2134.7581538461536</v>
      </c>
      <c r="F33" s="73" t="s">
        <v>97</v>
      </c>
      <c r="G33" s="73" t="s">
        <v>221</v>
      </c>
      <c r="H33" s="73" t="s">
        <v>222</v>
      </c>
      <c r="I33" s="106" t="b">
        <f t="shared" si="0"/>
        <v>1</v>
      </c>
      <c r="J33" s="21" t="s">
        <v>96</v>
      </c>
      <c r="K33" s="20" t="s">
        <v>97</v>
      </c>
      <c r="L33" s="18">
        <v>2134.7581538461536</v>
      </c>
    </row>
    <row r="34" spans="2:12">
      <c r="B34" s="84" t="s">
        <v>98</v>
      </c>
      <c r="C34" s="88">
        <v>2894923057</v>
      </c>
      <c r="D34" s="73" t="s">
        <v>167</v>
      </c>
      <c r="E34" s="32">
        <v>2490.6140604395605</v>
      </c>
      <c r="F34" s="73" t="s">
        <v>99</v>
      </c>
      <c r="G34" s="73" t="s">
        <v>223</v>
      </c>
      <c r="H34" s="73" t="s">
        <v>224</v>
      </c>
      <c r="I34" s="106" t="b">
        <f t="shared" si="0"/>
        <v>1</v>
      </c>
      <c r="J34" s="21" t="s">
        <v>98</v>
      </c>
      <c r="K34" s="20" t="s">
        <v>99</v>
      </c>
      <c r="L34" s="18">
        <v>2490.6140604395605</v>
      </c>
    </row>
    <row r="35" spans="2:12">
      <c r="B35" s="84" t="s">
        <v>100</v>
      </c>
      <c r="C35" s="88">
        <v>2986479715</v>
      </c>
      <c r="D35" s="73" t="s">
        <v>167</v>
      </c>
      <c r="E35" s="32">
        <v>673.78896153846244</v>
      </c>
      <c r="F35" s="73" t="s">
        <v>101</v>
      </c>
      <c r="G35" s="73" t="s">
        <v>225</v>
      </c>
      <c r="H35" s="73" t="s">
        <v>226</v>
      </c>
      <c r="I35" s="106" t="b">
        <f t="shared" ref="I35:I51" si="1">+K35=F35</f>
        <v>1</v>
      </c>
      <c r="J35" s="21" t="s">
        <v>100</v>
      </c>
      <c r="K35" s="20" t="s">
        <v>101</v>
      </c>
      <c r="L35" s="18">
        <v>673.78896153846244</v>
      </c>
    </row>
    <row r="36" spans="2:12">
      <c r="B36" s="84" t="s">
        <v>104</v>
      </c>
      <c r="C36" s="88">
        <v>2969627642</v>
      </c>
      <c r="D36" s="73" t="s">
        <v>167</v>
      </c>
      <c r="E36" s="32">
        <v>3885.101150158062</v>
      </c>
      <c r="F36" s="73" t="s">
        <v>105</v>
      </c>
      <c r="G36" s="73" t="s">
        <v>227</v>
      </c>
      <c r="H36" s="73" t="s">
        <v>228</v>
      </c>
      <c r="I36" s="106" t="b">
        <f t="shared" si="1"/>
        <v>1</v>
      </c>
      <c r="J36" s="21" t="s">
        <v>104</v>
      </c>
      <c r="K36" s="20" t="s">
        <v>105</v>
      </c>
      <c r="L36" s="18">
        <v>3885.101150158062</v>
      </c>
    </row>
    <row r="37" spans="2:12">
      <c r="B37" s="84" t="s">
        <v>106</v>
      </c>
      <c r="C37" s="88">
        <v>2872910578</v>
      </c>
      <c r="D37" s="73" t="s">
        <v>167</v>
      </c>
      <c r="E37" s="32">
        <v>1128.9498167996389</v>
      </c>
      <c r="F37" s="73" t="s">
        <v>107</v>
      </c>
      <c r="G37" s="73" t="s">
        <v>229</v>
      </c>
      <c r="H37" s="73" t="s">
        <v>230</v>
      </c>
      <c r="I37" s="106" t="b">
        <f t="shared" si="1"/>
        <v>1</v>
      </c>
      <c r="J37" s="102" t="s">
        <v>106</v>
      </c>
      <c r="K37" s="103" t="s">
        <v>107</v>
      </c>
      <c r="L37" s="105">
        <v>1128.9498167996389</v>
      </c>
    </row>
    <row r="38" spans="2:12">
      <c r="B38" s="84" t="s">
        <v>108</v>
      </c>
      <c r="C38" s="88">
        <v>1413691810</v>
      </c>
      <c r="D38" s="73" t="s">
        <v>167</v>
      </c>
      <c r="E38" s="32">
        <v>1920.1530494505498</v>
      </c>
      <c r="F38" s="73" t="s">
        <v>109</v>
      </c>
      <c r="G38" s="73" t="s">
        <v>231</v>
      </c>
      <c r="H38" s="73" t="s">
        <v>232</v>
      </c>
      <c r="I38" s="106" t="b">
        <f t="shared" si="1"/>
        <v>1</v>
      </c>
      <c r="J38" s="21" t="s">
        <v>108</v>
      </c>
      <c r="K38" s="20" t="s">
        <v>109</v>
      </c>
      <c r="L38" s="18">
        <v>1920.1530494505498</v>
      </c>
    </row>
    <row r="39" spans="2:12">
      <c r="B39" s="84" t="s">
        <v>110</v>
      </c>
      <c r="C39" s="88">
        <v>1256161685</v>
      </c>
      <c r="D39" s="73" t="s">
        <v>167</v>
      </c>
      <c r="E39" s="32">
        <v>100.09581146970038</v>
      </c>
      <c r="F39" s="73" t="s">
        <v>111</v>
      </c>
      <c r="G39" s="73" t="s">
        <v>233</v>
      </c>
      <c r="H39" s="73" t="s">
        <v>234</v>
      </c>
      <c r="I39" s="106" t="b">
        <f t="shared" si="1"/>
        <v>1</v>
      </c>
      <c r="J39" s="21" t="s">
        <v>110</v>
      </c>
      <c r="K39" s="20" t="s">
        <v>111</v>
      </c>
      <c r="L39" s="18">
        <v>100.09581146970038</v>
      </c>
    </row>
    <row r="40" spans="2:12">
      <c r="B40" s="84" t="s">
        <v>112</v>
      </c>
      <c r="C40" s="88">
        <v>2729733183</v>
      </c>
      <c r="D40" s="73" t="s">
        <v>167</v>
      </c>
      <c r="E40" s="32">
        <v>5529.1314340659337</v>
      </c>
      <c r="F40" s="73" t="s">
        <v>113</v>
      </c>
      <c r="G40" s="73" t="s">
        <v>235</v>
      </c>
      <c r="H40" s="73" t="s">
        <v>236</v>
      </c>
      <c r="I40" s="106" t="b">
        <f t="shared" si="1"/>
        <v>1</v>
      </c>
      <c r="J40" s="21" t="s">
        <v>112</v>
      </c>
      <c r="K40" s="20" t="s">
        <v>113</v>
      </c>
      <c r="L40" s="18">
        <v>5529.1314340659337</v>
      </c>
    </row>
    <row r="41" spans="2:12">
      <c r="B41" s="84" t="s">
        <v>116</v>
      </c>
      <c r="C41" s="88">
        <v>2929389652</v>
      </c>
      <c r="D41" s="73" t="s">
        <v>167</v>
      </c>
      <c r="E41" s="32">
        <v>851.18225274725296</v>
      </c>
      <c r="F41" s="73" t="s">
        <v>175</v>
      </c>
      <c r="G41" s="73" t="s">
        <v>237</v>
      </c>
      <c r="H41" s="73" t="s">
        <v>238</v>
      </c>
      <c r="I41" s="106" t="b">
        <f t="shared" si="1"/>
        <v>1</v>
      </c>
      <c r="J41" s="21" t="s">
        <v>116</v>
      </c>
      <c r="K41" s="20" t="s">
        <v>175</v>
      </c>
      <c r="L41" s="18">
        <v>851.18225274725296</v>
      </c>
    </row>
    <row r="42" spans="2:12">
      <c r="B42" s="84" t="s">
        <v>122</v>
      </c>
      <c r="C42" s="88">
        <v>2952243423</v>
      </c>
      <c r="D42" s="73" t="s">
        <v>167</v>
      </c>
      <c r="E42" s="32">
        <v>475.69271703296687</v>
      </c>
      <c r="F42" s="73" t="s">
        <v>123</v>
      </c>
      <c r="G42" s="73" t="s">
        <v>239</v>
      </c>
      <c r="H42" s="73" t="s">
        <v>240</v>
      </c>
      <c r="I42" s="106" t="b">
        <f t="shared" si="1"/>
        <v>1</v>
      </c>
      <c r="J42" s="21" t="s">
        <v>122</v>
      </c>
      <c r="K42" s="20" t="s">
        <v>123</v>
      </c>
      <c r="L42" s="18">
        <v>475.69271703296687</v>
      </c>
    </row>
    <row r="43" spans="2:12" ht="19.5" thickBot="1">
      <c r="B43" s="84"/>
      <c r="C43" s="88"/>
      <c r="E43" s="94">
        <f>SUM(E9:E42)</f>
        <v>92969.088838063122</v>
      </c>
      <c r="I43" s="106"/>
    </row>
    <row r="44" spans="2:12" s="116" customFormat="1" ht="15.75" thickTop="1">
      <c r="B44" s="117"/>
      <c r="C44" s="118"/>
      <c r="E44" s="119"/>
      <c r="J44" s="120"/>
      <c r="K44" s="121"/>
      <c r="L44" s="122"/>
    </row>
    <row r="45" spans="2:12">
      <c r="B45" s="84" t="s">
        <v>16</v>
      </c>
      <c r="C45" s="88">
        <v>1500494283</v>
      </c>
      <c r="D45" s="73" t="s">
        <v>167</v>
      </c>
      <c r="E45" s="32">
        <v>6.6530136986301471</v>
      </c>
      <c r="F45" s="73" t="s">
        <v>17</v>
      </c>
      <c r="G45" s="73" t="e">
        <v>#N/A</v>
      </c>
      <c r="H45" s="73" t="e">
        <v>#N/A</v>
      </c>
      <c r="I45" s="106" t="b">
        <f t="shared" si="1"/>
        <v>1</v>
      </c>
      <c r="J45" s="21" t="s">
        <v>16</v>
      </c>
      <c r="K45" s="20" t="s">
        <v>17</v>
      </c>
      <c r="L45" s="18">
        <v>6.6530136986301471</v>
      </c>
    </row>
    <row r="46" spans="2:12">
      <c r="B46" s="84" t="s">
        <v>58</v>
      </c>
      <c r="C46" s="88">
        <v>2867151373</v>
      </c>
      <c r="D46" s="73" t="s">
        <v>167</v>
      </c>
      <c r="E46" s="32">
        <v>279.2250410958905</v>
      </c>
      <c r="F46" s="73" t="s">
        <v>59</v>
      </c>
      <c r="G46" s="73" t="e">
        <v>#N/A</v>
      </c>
      <c r="H46" s="73" t="e">
        <v>#N/A</v>
      </c>
      <c r="I46" s="106" t="b">
        <f t="shared" si="1"/>
        <v>1</v>
      </c>
      <c r="J46" s="102" t="s">
        <v>58</v>
      </c>
      <c r="K46" s="103" t="s">
        <v>59</v>
      </c>
      <c r="L46" s="105">
        <v>279.2250410958905</v>
      </c>
    </row>
    <row r="47" spans="2:12">
      <c r="B47" s="84" t="s">
        <v>76</v>
      </c>
      <c r="C47" s="88">
        <v>1500005959</v>
      </c>
      <c r="D47" s="73" t="s">
        <v>167</v>
      </c>
      <c r="E47" s="32">
        <v>258.52153087805971</v>
      </c>
      <c r="F47" s="73" t="s">
        <v>77</v>
      </c>
      <c r="G47" s="73" t="e">
        <v>#N/A</v>
      </c>
      <c r="H47" s="73" t="e">
        <v>#N/A</v>
      </c>
      <c r="I47" s="106" t="b">
        <f t="shared" si="1"/>
        <v>1</v>
      </c>
      <c r="J47" s="21" t="s">
        <v>76</v>
      </c>
      <c r="K47" s="20" t="s">
        <v>77</v>
      </c>
      <c r="L47" s="18">
        <v>258.52153087805971</v>
      </c>
    </row>
    <row r="48" spans="2:12" ht="19.5" thickBot="1">
      <c r="B48" s="84"/>
      <c r="C48" s="88"/>
      <c r="E48" s="94">
        <f>SUM(E45:E47)</f>
        <v>544.39958567258032</v>
      </c>
      <c r="I48" s="106"/>
    </row>
    <row r="49" spans="2:12" ht="15.75" thickTop="1">
      <c r="B49" s="84"/>
      <c r="C49" s="88"/>
      <c r="I49" s="106"/>
      <c r="J49" s="21"/>
      <c r="K49" s="20"/>
      <c r="L49" s="18"/>
    </row>
    <row r="50" spans="2:12">
      <c r="B50" s="84" t="s">
        <v>118</v>
      </c>
      <c r="C50" s="88" t="s">
        <v>176</v>
      </c>
      <c r="D50" s="73" t="s">
        <v>176</v>
      </c>
      <c r="E50" s="32">
        <v>4090.0067087912098</v>
      </c>
      <c r="F50" s="73" t="s">
        <v>119</v>
      </c>
      <c r="G50" s="73" t="s">
        <v>252</v>
      </c>
      <c r="H50" s="73" t="s">
        <v>253</v>
      </c>
      <c r="I50" s="106" t="b">
        <f t="shared" si="1"/>
        <v>1</v>
      </c>
      <c r="J50" s="21" t="s">
        <v>118</v>
      </c>
      <c r="K50" s="20" t="s">
        <v>119</v>
      </c>
      <c r="L50" s="18">
        <v>4090.0067087912098</v>
      </c>
    </row>
    <row r="51" spans="2:12">
      <c r="B51" s="84" t="s">
        <v>38</v>
      </c>
      <c r="C51" s="88" t="s">
        <v>170</v>
      </c>
      <c r="D51" s="73" t="s">
        <v>170</v>
      </c>
      <c r="E51" s="32">
        <v>3989.3135989010984</v>
      </c>
      <c r="F51" s="73" t="s">
        <v>39</v>
      </c>
      <c r="G51" s="73" t="s">
        <v>250</v>
      </c>
      <c r="H51" s="73" t="s">
        <v>251</v>
      </c>
      <c r="I51" s="106" t="b">
        <f t="shared" si="1"/>
        <v>1</v>
      </c>
      <c r="J51" s="21" t="s">
        <v>38</v>
      </c>
      <c r="K51" s="20" t="s">
        <v>39</v>
      </c>
      <c r="L51" s="18">
        <v>3989.3135989010984</v>
      </c>
    </row>
    <row r="52" spans="2:12" ht="19.5" thickBot="1">
      <c r="B52" s="84"/>
      <c r="C52" s="88"/>
      <c r="E52" s="94">
        <f>SUM(E50:E51)</f>
        <v>8079.3203076923082</v>
      </c>
    </row>
    <row r="53" spans="2:12" ht="15.75" hidden="1" thickTop="1">
      <c r="B53" s="84"/>
      <c r="C53" s="88"/>
    </row>
    <row r="54" spans="2:12" ht="15.75" hidden="1" thickTop="1">
      <c r="B54" s="84" t="s">
        <v>62</v>
      </c>
      <c r="C54" s="88"/>
      <c r="D54" s="73" t="s">
        <v>169</v>
      </c>
      <c r="E54" s="73">
        <v>0</v>
      </c>
      <c r="F54" s="73" t="s">
        <v>63</v>
      </c>
      <c r="G54" s="73" t="e">
        <v>#N/A</v>
      </c>
      <c r="H54" s="73" t="e">
        <v>#N/A</v>
      </c>
    </row>
    <row r="55" spans="2:12" ht="15.75" hidden="1" thickTop="1">
      <c r="B55" s="84" t="s">
        <v>80</v>
      </c>
      <c r="C55" s="88"/>
      <c r="D55" s="73" t="s">
        <v>169</v>
      </c>
      <c r="E55" s="73">
        <v>0</v>
      </c>
      <c r="F55" s="73" t="s">
        <v>81</v>
      </c>
      <c r="G55" s="73" t="e">
        <v>#N/A</v>
      </c>
      <c r="H55" s="73" t="e">
        <v>#N/A</v>
      </c>
    </row>
    <row r="56" spans="2:12" ht="20.25" hidden="1" thickTop="1" thickBot="1">
      <c r="C56" s="88"/>
      <c r="E56" s="94">
        <f>SUM(E54:E55)</f>
        <v>0</v>
      </c>
    </row>
    <row r="57" spans="2:12" ht="15.75" hidden="1" thickTop="1">
      <c r="B57" s="76"/>
      <c r="C57" s="89"/>
      <c r="D57" s="76"/>
      <c r="E57" s="85"/>
      <c r="F57" s="76"/>
    </row>
    <row r="58" spans="2:12" ht="15.75" thickTop="1">
      <c r="C58" s="88"/>
    </row>
    <row r="59" spans="2:12" ht="18.75">
      <c r="B59" s="86"/>
      <c r="C59" s="93" t="s">
        <v>168</v>
      </c>
      <c r="D59" s="86"/>
      <c r="E59" s="87">
        <f>+E43</f>
        <v>92969.088838063122</v>
      </c>
      <c r="F59" s="86" t="s">
        <v>177</v>
      </c>
      <c r="J59" s="106"/>
      <c r="K59" s="106"/>
      <c r="L59" s="106"/>
    </row>
    <row r="60" spans="2:12" ht="18.75">
      <c r="B60" s="86"/>
      <c r="C60" s="93" t="s">
        <v>243</v>
      </c>
      <c r="D60" s="86"/>
      <c r="E60" s="87">
        <f>+E48</f>
        <v>544.39958567258032</v>
      </c>
      <c r="F60" s="86" t="s">
        <v>174</v>
      </c>
    </row>
    <row r="61" spans="2:12" s="106" customFormat="1" ht="18.75">
      <c r="B61" s="86"/>
      <c r="C61" s="93" t="s">
        <v>150</v>
      </c>
      <c r="D61" s="86"/>
      <c r="E61" s="87">
        <f>+E52</f>
        <v>8079.3203076923082</v>
      </c>
      <c r="F61" s="86"/>
      <c r="J61" s="73"/>
      <c r="K61" s="73"/>
      <c r="L61" s="73"/>
    </row>
    <row r="62" spans="2:12" ht="18.75">
      <c r="B62" s="86"/>
      <c r="C62" s="93"/>
      <c r="D62" s="86"/>
      <c r="E62" s="87">
        <f>+E56</f>
        <v>0</v>
      </c>
      <c r="F62" s="86" t="s">
        <v>178</v>
      </c>
    </row>
    <row r="63" spans="2:12" ht="19.5" thickBot="1">
      <c r="C63" s="88"/>
      <c r="E63" s="94">
        <f>SUM(E59:E62)</f>
        <v>101592.80873142801</v>
      </c>
    </row>
    <row r="64" spans="2:12" ht="15.75" thickTop="1">
      <c r="C64" s="88"/>
    </row>
    <row r="65" spans="3:5">
      <c r="C65" s="88"/>
    </row>
    <row r="66" spans="3:5">
      <c r="C66" s="88"/>
    </row>
    <row r="67" spans="3:5">
      <c r="E67" s="95">
        <f>+E63-SINDICAL!I66</f>
        <v>0</v>
      </c>
    </row>
  </sheetData>
  <sortState ref="B9:H53">
    <sortCondition ref="F9:F53"/>
  </sortState>
  <conditionalFormatting sqref="H1:H1048576">
    <cfRule type="duplicateValues" dxfId="0" priority="2"/>
  </conditionalFormatting>
  <pageMargins left="0.7" right="0.7" top="0.75" bottom="0.75" header="0.3" footer="0.3"/>
  <pageSetup paperSize="176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"/>
  <sheetViews>
    <sheetView topLeftCell="B1" workbookViewId="0">
      <selection activeCell="E9" sqref="E9"/>
    </sheetView>
  </sheetViews>
  <sheetFormatPr baseColWidth="10" defaultRowHeight="15"/>
  <cols>
    <col min="1" max="1" width="20.85546875" style="73" hidden="1" customWidth="1"/>
    <col min="2" max="2" width="5.5703125" style="73" customWidth="1"/>
    <col min="3" max="3" width="27.7109375" style="73" bestFit="1" customWidth="1"/>
    <col min="4" max="4" width="18.7109375" style="73" customWidth="1"/>
    <col min="5" max="5" width="20.42578125" style="73" customWidth="1"/>
    <col min="6" max="6" width="36" style="73" bestFit="1" customWidth="1"/>
    <col min="7" max="7" width="11.42578125" style="73"/>
    <col min="8" max="8" width="19.140625" style="73" bestFit="1" customWidth="1"/>
    <col min="9" max="16384" width="11.42578125" style="73"/>
  </cols>
  <sheetData>
    <row r="1" spans="1:10">
      <c r="B1" s="74" t="s">
        <v>0</v>
      </c>
    </row>
    <row r="2" spans="1:10">
      <c r="B2" s="75" t="s">
        <v>1</v>
      </c>
    </row>
    <row r="3" spans="1:10" ht="23.25">
      <c r="B3" s="77" t="s">
        <v>255</v>
      </c>
      <c r="C3" s="76"/>
      <c r="D3" s="78"/>
      <c r="E3" s="76"/>
      <c r="F3" s="76" t="s">
        <v>172</v>
      </c>
    </row>
    <row r="4" spans="1:10" ht="15.75">
      <c r="B4" s="79" t="s">
        <v>173</v>
      </c>
      <c r="C4" s="76"/>
      <c r="D4" s="76"/>
      <c r="E4" s="76"/>
      <c r="F4" s="76"/>
    </row>
    <row r="6" spans="1:10">
      <c r="B6" s="80"/>
      <c r="C6" s="80"/>
      <c r="D6" s="80"/>
      <c r="E6" s="80"/>
      <c r="F6" s="80"/>
    </row>
    <row r="7" spans="1:10">
      <c r="B7" s="81"/>
      <c r="C7" s="81"/>
      <c r="D7" s="81"/>
      <c r="E7" s="81"/>
      <c r="F7" s="81"/>
    </row>
    <row r="8" spans="1:10">
      <c r="B8" s="82" t="s">
        <v>162</v>
      </c>
      <c r="C8" s="92" t="s">
        <v>163</v>
      </c>
      <c r="D8" s="82" t="s">
        <v>164</v>
      </c>
      <c r="E8" s="83" t="s">
        <v>165</v>
      </c>
      <c r="F8" s="82" t="s">
        <v>166</v>
      </c>
    </row>
    <row r="9" spans="1:10">
      <c r="A9" s="73">
        <v>2914894898</v>
      </c>
      <c r="B9" s="106">
        <v>392</v>
      </c>
      <c r="C9" s="107" t="s">
        <v>258</v>
      </c>
      <c r="D9" s="73" t="s">
        <v>167</v>
      </c>
      <c r="E9" s="32">
        <v>70702.003252747236</v>
      </c>
      <c r="F9" s="20" t="s">
        <v>125</v>
      </c>
      <c r="G9" s="106" t="s">
        <v>242</v>
      </c>
      <c r="H9" s="106"/>
      <c r="I9" s="106"/>
      <c r="J9" s="107"/>
    </row>
    <row r="10" spans="1:10" ht="19.5" thickBot="1">
      <c r="B10" s="84"/>
      <c r="C10" s="88"/>
      <c r="E10" s="94">
        <f>SUM(E9:E9)</f>
        <v>70702.003252747236</v>
      </c>
    </row>
    <row r="11" spans="1:10" ht="15.75" thickTop="1">
      <c r="B11" s="84"/>
      <c r="C11" s="88"/>
      <c r="E11" s="32"/>
    </row>
    <row r="12" spans="1:10" ht="18.75">
      <c r="B12" s="86"/>
      <c r="C12" s="93" t="s">
        <v>168</v>
      </c>
      <c r="D12" s="86"/>
      <c r="E12" s="87">
        <f>+E10</f>
        <v>70702.003252747236</v>
      </c>
      <c r="F12" s="86" t="s">
        <v>254</v>
      </c>
    </row>
  </sheetData>
  <pageMargins left="0.7" right="0.7" top="0.75" bottom="0.75" header="0.3" footer="0.3"/>
  <pageSetup paperSize="176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baseColWidth="10" defaultRowHeight="15"/>
  <cols>
    <col min="1" max="1" width="11.42578125" style="106"/>
    <col min="2" max="2" width="11.5703125" style="106" bestFit="1" customWidth="1"/>
    <col min="3" max="16384" width="11.42578125" style="106"/>
  </cols>
  <sheetData>
    <row r="1" spans="1:7">
      <c r="A1" s="136" t="s">
        <v>260</v>
      </c>
      <c r="B1" s="137"/>
      <c r="C1" s="137"/>
      <c r="D1" s="137"/>
      <c r="E1" s="137"/>
      <c r="F1" s="137"/>
      <c r="G1" s="137"/>
    </row>
    <row r="2" spans="1:7">
      <c r="A2" s="136" t="s">
        <v>261</v>
      </c>
      <c r="B2" s="137"/>
      <c r="C2" s="137"/>
      <c r="D2" s="137"/>
      <c r="E2" s="137"/>
      <c r="F2" s="137"/>
      <c r="G2" s="137"/>
    </row>
    <row r="3" spans="1:7">
      <c r="A3" s="137"/>
      <c r="B3" s="137"/>
      <c r="C3" s="137"/>
      <c r="D3" s="137"/>
      <c r="E3" s="137"/>
      <c r="F3" s="137"/>
      <c r="G3" s="137"/>
    </row>
    <row r="4" spans="1:7">
      <c r="A4" s="137" t="s">
        <v>265</v>
      </c>
      <c r="B4" s="138"/>
      <c r="C4" s="137"/>
      <c r="D4" s="137"/>
      <c r="E4" s="137"/>
      <c r="F4" s="137"/>
      <c r="G4" s="137"/>
    </row>
    <row r="5" spans="1:7">
      <c r="A5" s="137"/>
      <c r="B5" s="137"/>
      <c r="C5" s="137"/>
      <c r="D5" s="137"/>
      <c r="E5" s="137"/>
      <c r="F5" s="137"/>
      <c r="G5" s="137"/>
    </row>
    <row r="6" spans="1:7">
      <c r="A6" s="137"/>
      <c r="B6" s="137"/>
      <c r="C6" s="137"/>
      <c r="D6" s="137"/>
      <c r="E6" s="137"/>
      <c r="F6" s="137"/>
      <c r="G6" s="137"/>
    </row>
    <row r="7" spans="1:7">
      <c r="A7" s="139" t="s">
        <v>262</v>
      </c>
      <c r="B7" s="139" t="s">
        <v>263</v>
      </c>
      <c r="C7" s="137"/>
      <c r="D7" s="137"/>
      <c r="E7" s="137"/>
      <c r="F7" s="137"/>
      <c r="G7" s="137"/>
    </row>
    <row r="8" spans="1:7">
      <c r="A8" s="140">
        <v>700070</v>
      </c>
      <c r="B8" s="141">
        <v>40310.75</v>
      </c>
      <c r="C8" s="137"/>
      <c r="D8" s="137"/>
      <c r="E8" s="137"/>
      <c r="F8" s="137"/>
      <c r="G8" s="137"/>
    </row>
    <row r="9" spans="1:7">
      <c r="A9" s="140">
        <v>701070</v>
      </c>
      <c r="B9" s="141"/>
      <c r="C9" s="137"/>
      <c r="D9" s="137"/>
      <c r="E9" s="137"/>
      <c r="F9" s="137"/>
      <c r="G9" s="137"/>
    </row>
    <row r="10" spans="1:7">
      <c r="A10" s="140">
        <v>702070</v>
      </c>
      <c r="B10" s="141">
        <v>6420</v>
      </c>
      <c r="C10" s="137"/>
      <c r="D10" s="137"/>
      <c r="E10" s="137"/>
      <c r="F10" s="137"/>
      <c r="G10" s="137"/>
    </row>
    <row r="11" spans="1:7">
      <c r="A11" s="140">
        <v>703070</v>
      </c>
      <c r="B11" s="141">
        <v>93605.29</v>
      </c>
      <c r="C11" s="137"/>
      <c r="D11" s="137"/>
      <c r="E11" s="137"/>
      <c r="F11" s="137"/>
      <c r="G11" s="137"/>
    </row>
    <row r="12" spans="1:7">
      <c r="A12" s="140">
        <v>704070</v>
      </c>
      <c r="B12" s="141">
        <v>13239.68</v>
      </c>
      <c r="C12" s="137"/>
      <c r="D12" s="137"/>
      <c r="E12" s="137"/>
      <c r="F12" s="137"/>
      <c r="G12" s="137"/>
    </row>
    <row r="13" spans="1:7">
      <c r="A13" s="140">
        <v>705070</v>
      </c>
      <c r="B13" s="141">
        <v>44503.39</v>
      </c>
      <c r="C13" s="137"/>
      <c r="D13" s="137"/>
      <c r="E13" s="137"/>
      <c r="F13" s="137"/>
      <c r="G13" s="137"/>
    </row>
    <row r="14" spans="1:7">
      <c r="A14" s="140">
        <v>706070</v>
      </c>
      <c r="B14" s="142">
        <v>0</v>
      </c>
      <c r="C14" s="137"/>
      <c r="D14" s="137"/>
      <c r="E14" s="137"/>
      <c r="F14" s="137"/>
      <c r="G14" s="137"/>
    </row>
    <row r="15" spans="1:7" ht="15.75" thickBot="1">
      <c r="A15" s="137" t="s">
        <v>264</v>
      </c>
      <c r="B15" s="143">
        <v>6759.85</v>
      </c>
      <c r="C15" s="137"/>
      <c r="D15" s="137"/>
      <c r="E15" s="137"/>
      <c r="F15" s="137"/>
      <c r="G15" s="137"/>
    </row>
    <row r="16" spans="1:7">
      <c r="A16" s="137"/>
      <c r="B16" s="144">
        <f>SUM(B8:B15)</f>
        <v>204838.96</v>
      </c>
      <c r="C16" s="137"/>
      <c r="D16" s="137"/>
      <c r="E16" s="137"/>
      <c r="F16" s="137"/>
      <c r="G16" s="137"/>
    </row>
    <row r="17" spans="1:7" ht="15.75" thickBot="1">
      <c r="A17" s="137"/>
      <c r="B17" s="143">
        <f>B16*0.16</f>
        <v>32774.2336</v>
      </c>
      <c r="C17" s="137"/>
      <c r="D17" s="137"/>
      <c r="E17" s="137"/>
      <c r="F17" s="137"/>
      <c r="G17" s="137"/>
    </row>
    <row r="18" spans="1:7" ht="15.75" thickBot="1">
      <c r="A18" s="137"/>
      <c r="B18" s="145">
        <f>+B16+B17</f>
        <v>237613.1936</v>
      </c>
      <c r="C18" s="137"/>
      <c r="D18" s="137"/>
      <c r="E18" s="137"/>
      <c r="F18" s="137"/>
      <c r="G18" s="137"/>
    </row>
    <row r="19" spans="1:7" ht="15.75" thickTop="1">
      <c r="A19" s="137"/>
      <c r="B19" s="144">
        <v>237613.2</v>
      </c>
      <c r="C19" s="137"/>
      <c r="D19" s="137"/>
      <c r="E19" s="137"/>
      <c r="F19" s="137"/>
      <c r="G19" s="137"/>
    </row>
    <row r="20" spans="1:7">
      <c r="A20" s="137"/>
      <c r="B20" s="141">
        <f>B18-B19</f>
        <v>-6.4000000129453838E-3</v>
      </c>
      <c r="C20" s="137"/>
      <c r="D20" s="137"/>
      <c r="E20" s="137"/>
      <c r="F20" s="137"/>
      <c r="G20" s="137"/>
    </row>
    <row r="21" spans="1:7">
      <c r="A21" s="137"/>
      <c r="B21" s="141"/>
      <c r="C21" s="137"/>
      <c r="D21" s="137"/>
      <c r="E21" s="137"/>
      <c r="F21" s="137"/>
      <c r="G21" s="137"/>
    </row>
    <row r="22" spans="1:7">
      <c r="A22" s="137"/>
      <c r="B22" s="137"/>
      <c r="C22" s="137"/>
      <c r="D22" s="137"/>
      <c r="E22" s="137"/>
      <c r="F22" s="137"/>
      <c r="G22" s="137"/>
    </row>
    <row r="25" spans="1:7">
      <c r="A25" s="136" t="s">
        <v>260</v>
      </c>
      <c r="B25" s="137"/>
      <c r="C25" s="137"/>
      <c r="D25" s="137"/>
      <c r="E25" s="137"/>
      <c r="F25" s="137"/>
      <c r="G25" s="137"/>
    </row>
    <row r="26" spans="1:7">
      <c r="A26" s="136" t="s">
        <v>261</v>
      </c>
      <c r="B26" s="137"/>
      <c r="C26" s="137"/>
      <c r="D26" s="137"/>
      <c r="E26" s="137"/>
      <c r="F26" s="137"/>
      <c r="G26" s="137"/>
    </row>
    <row r="27" spans="1:7">
      <c r="A27" s="137"/>
      <c r="B27" s="137"/>
      <c r="C27" s="137"/>
      <c r="D27" s="137"/>
      <c r="E27" s="137"/>
      <c r="F27" s="137"/>
      <c r="G27" s="137"/>
    </row>
    <row r="28" spans="1:7">
      <c r="A28" s="137" t="s">
        <v>265</v>
      </c>
      <c r="B28" s="138"/>
      <c r="C28" s="137"/>
      <c r="D28" s="137"/>
      <c r="E28" s="137"/>
      <c r="F28" s="137"/>
      <c r="G28" s="137"/>
    </row>
    <row r="29" spans="1:7">
      <c r="A29" s="137"/>
      <c r="B29" s="137"/>
      <c r="C29" s="137"/>
      <c r="D29" s="137"/>
      <c r="E29" s="137"/>
      <c r="F29" s="137"/>
      <c r="G29" s="137"/>
    </row>
    <row r="30" spans="1:7">
      <c r="A30" s="137"/>
      <c r="B30" s="137"/>
      <c r="C30" s="137"/>
      <c r="D30" s="137"/>
      <c r="E30" s="137"/>
      <c r="F30" s="137"/>
      <c r="G30" s="137"/>
    </row>
    <row r="31" spans="1:7">
      <c r="A31" s="139" t="s">
        <v>262</v>
      </c>
      <c r="B31" s="139" t="s">
        <v>263</v>
      </c>
      <c r="C31" s="137"/>
      <c r="D31" s="137"/>
      <c r="E31" s="137"/>
      <c r="F31" s="137"/>
      <c r="G31" s="137"/>
    </row>
    <row r="32" spans="1:7">
      <c r="A32" s="140">
        <v>700070</v>
      </c>
      <c r="B32" s="141">
        <v>14425.14</v>
      </c>
      <c r="C32" s="137"/>
      <c r="D32" s="137"/>
      <c r="E32" s="137"/>
      <c r="F32" s="137"/>
      <c r="G32" s="137"/>
    </row>
    <row r="33" spans="1:7">
      <c r="A33" s="140">
        <v>701070</v>
      </c>
      <c r="B33" s="141"/>
      <c r="C33" s="137"/>
      <c r="D33" s="137"/>
      <c r="E33" s="137"/>
      <c r="F33" s="137"/>
      <c r="G33" s="137"/>
    </row>
    <row r="34" spans="1:7">
      <c r="A34" s="140">
        <v>702070</v>
      </c>
      <c r="B34" s="141">
        <v>8704.74</v>
      </c>
      <c r="C34" s="137"/>
      <c r="D34" s="137"/>
      <c r="E34" s="137"/>
      <c r="F34" s="137"/>
      <c r="G34" s="137"/>
    </row>
    <row r="35" spans="1:7">
      <c r="A35" s="140">
        <v>703070</v>
      </c>
      <c r="B35" s="141">
        <v>96267.41</v>
      </c>
      <c r="C35" s="137"/>
      <c r="D35" s="137"/>
      <c r="E35" s="137"/>
      <c r="F35" s="137"/>
      <c r="G35" s="137"/>
    </row>
    <row r="36" spans="1:7">
      <c r="A36" s="140">
        <v>704070</v>
      </c>
      <c r="B36" s="141">
        <v>9873.0300000000007</v>
      </c>
      <c r="C36" s="137"/>
      <c r="D36" s="137"/>
      <c r="E36" s="137"/>
      <c r="F36" s="137"/>
      <c r="G36" s="137"/>
    </row>
    <row r="37" spans="1:7">
      <c r="A37" s="140">
        <v>705070</v>
      </c>
      <c r="B37" s="141">
        <v>45880.959999999999</v>
      </c>
      <c r="C37" s="137"/>
      <c r="D37" s="137"/>
      <c r="E37" s="137"/>
      <c r="F37" s="137"/>
      <c r="G37" s="137"/>
    </row>
    <row r="38" spans="1:7">
      <c r="A38" s="140">
        <v>706070</v>
      </c>
      <c r="B38" s="142">
        <v>0</v>
      </c>
      <c r="C38" s="137"/>
      <c r="D38" s="137"/>
      <c r="E38" s="137"/>
      <c r="F38" s="137"/>
      <c r="G38" s="137"/>
    </row>
    <row r="39" spans="1:7" ht="15.75" thickBot="1">
      <c r="A39" s="137" t="s">
        <v>264</v>
      </c>
      <c r="B39" s="143">
        <v>6211.69</v>
      </c>
      <c r="C39" s="137"/>
      <c r="D39" s="137"/>
      <c r="E39" s="137"/>
      <c r="F39" s="137"/>
      <c r="G39" s="137"/>
    </row>
    <row r="40" spans="1:7">
      <c r="A40" s="137"/>
      <c r="B40" s="144">
        <f>SUM(B32:B39)</f>
        <v>181362.97</v>
      </c>
      <c r="C40" s="137"/>
      <c r="D40" s="137"/>
      <c r="E40" s="137"/>
      <c r="F40" s="137"/>
      <c r="G40" s="137"/>
    </row>
    <row r="41" spans="1:7" ht="15.75" thickBot="1">
      <c r="A41" s="137"/>
      <c r="B41" s="143">
        <f>B40*0.16</f>
        <v>29018.075199999999</v>
      </c>
      <c r="C41" s="137"/>
      <c r="D41" s="137"/>
      <c r="E41" s="137"/>
      <c r="F41" s="137"/>
      <c r="G41" s="137"/>
    </row>
    <row r="42" spans="1:7" ht="15.75" thickBot="1">
      <c r="A42" s="137"/>
      <c r="B42" s="145">
        <f>+B40+B41</f>
        <v>210381.04519999999</v>
      </c>
      <c r="C42" s="137"/>
      <c r="D42" s="137"/>
      <c r="E42" s="137"/>
      <c r="F42" s="137"/>
      <c r="G42" s="137"/>
    </row>
    <row r="43" spans="1:7" ht="15.75" thickTop="1">
      <c r="A43" s="137"/>
      <c r="B43" s="144">
        <v>210381.03</v>
      </c>
      <c r="C43" s="137"/>
      <c r="D43" s="137"/>
      <c r="E43" s="137"/>
      <c r="F43" s="137"/>
      <c r="G43" s="137"/>
    </row>
    <row r="44" spans="1:7">
      <c r="A44" s="137"/>
      <c r="B44" s="141">
        <f>B42-B43</f>
        <v>1.5199999994365498E-2</v>
      </c>
      <c r="C44" s="137"/>
      <c r="D44" s="137"/>
      <c r="E44" s="137"/>
      <c r="F44" s="137"/>
      <c r="G44" s="137"/>
    </row>
    <row r="45" spans="1:7">
      <c r="A45" s="137"/>
      <c r="B45" s="141"/>
      <c r="C45" s="137"/>
      <c r="D45" s="137"/>
      <c r="E45" s="137"/>
      <c r="F45" s="137"/>
      <c r="G45" s="137"/>
    </row>
    <row r="46" spans="1:7">
      <c r="A46" s="137"/>
      <c r="B46" s="137"/>
      <c r="C46" s="137"/>
      <c r="D46" s="137"/>
      <c r="E46" s="137"/>
      <c r="F46" s="137"/>
      <c r="G46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FACTURA</vt:lpstr>
      <vt:lpstr>FISCAL</vt:lpstr>
      <vt:lpstr>SINDICAL</vt:lpstr>
      <vt:lpstr>LAYOUT FISCAL</vt:lpstr>
      <vt:lpstr>LAYOUT SINDICAL</vt:lpstr>
      <vt:lpstr>ASIMILADO</vt:lpstr>
      <vt:lpstr>POLIZA</vt:lpstr>
      <vt:lpstr>'LAYOUT FISCAL'!Área_de_impresión</vt:lpstr>
      <vt:lpstr>'LAYOUT SINDICAL'!Área_de_impresión</vt:lpstr>
      <vt:lpstr>SINDICAL!Área_de_impresión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2016-12-20T00:33:29Z</dcterms:created>
  <dcterms:modified xsi:type="dcterms:W3CDTF">2016-12-31T15:31:48Z</dcterms:modified>
</cp:coreProperties>
</file>