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CONSULTORES\SEMANA\"/>
    </mc:Choice>
  </mc:AlternateContent>
  <bookViews>
    <workbookView xWindow="0" yWindow="0" windowWidth="28800" windowHeight="11445" activeTab="6"/>
  </bookViews>
  <sheets>
    <sheet name="FACTURACIÓN" sheetId="1" r:id="rId1"/>
    <sheet name="C&amp;A" sheetId="4" r:id="rId2"/>
    <sheet name="SINDICATO" sheetId="2" r:id="rId3"/>
    <sheet name="INFONAVIT" sheetId="5" r:id="rId4"/>
    <sheet name="Hoja1" sheetId="6" r:id="rId5"/>
    <sheet name="Hoja2" sheetId="7" r:id="rId6"/>
    <sheet name="CONSENTRADO" sheetId="8" r:id="rId7"/>
  </sheets>
  <calcPr calcId="152511"/>
</workbook>
</file>

<file path=xl/calcChain.xml><?xml version="1.0" encoding="utf-8"?>
<calcChain xmlns="http://schemas.openxmlformats.org/spreadsheetml/2006/main">
  <c r="B17" i="8" l="1"/>
  <c r="B16" i="8"/>
  <c r="B15" i="8"/>
  <c r="C96" i="2" l="1"/>
  <c r="C97" i="2"/>
  <c r="C98" i="2"/>
  <c r="D100" i="2"/>
  <c r="D54" i="1"/>
  <c r="C46" i="1"/>
  <c r="C45" i="1"/>
  <c r="C44" i="1"/>
  <c r="C43" i="1"/>
  <c r="D46" i="1"/>
  <c r="AS44" i="1"/>
  <c r="D44" i="1"/>
  <c r="K44" i="2"/>
  <c r="K58" i="2"/>
  <c r="AR44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BW17" i="1"/>
  <c r="O95" i="1" l="1"/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10" i="1"/>
  <c r="R62" i="1"/>
  <c r="G11" i="1"/>
  <c r="F11" i="2" s="1"/>
  <c r="G12" i="1"/>
  <c r="F12" i="2" s="1"/>
  <c r="G13" i="1"/>
  <c r="F13" i="2" s="1"/>
  <c r="G14" i="1"/>
  <c r="F14" i="2" s="1"/>
  <c r="G15" i="1"/>
  <c r="F15" i="2" s="1"/>
  <c r="G16" i="1"/>
  <c r="F16" i="2" s="1"/>
  <c r="G17" i="1"/>
  <c r="F17" i="2" s="1"/>
  <c r="G18" i="1"/>
  <c r="F18" i="2" s="1"/>
  <c r="G19" i="1"/>
  <c r="F19" i="2" s="1"/>
  <c r="G20" i="1"/>
  <c r="F20" i="2" s="1"/>
  <c r="G21" i="1"/>
  <c r="F21" i="2" s="1"/>
  <c r="G22" i="1"/>
  <c r="F22" i="2" s="1"/>
  <c r="G23" i="1"/>
  <c r="F23" i="2" s="1"/>
  <c r="G24" i="1"/>
  <c r="F24" i="2" s="1"/>
  <c r="G25" i="1"/>
  <c r="F25" i="2" s="1"/>
  <c r="G26" i="1"/>
  <c r="F26" i="2" s="1"/>
  <c r="G27" i="1"/>
  <c r="F27" i="2" s="1"/>
  <c r="G28" i="1"/>
  <c r="F28" i="2" s="1"/>
  <c r="G29" i="1"/>
  <c r="F29" i="2" s="1"/>
  <c r="G30" i="1"/>
  <c r="F30" i="2" s="1"/>
  <c r="G31" i="1"/>
  <c r="F31" i="2" s="1"/>
  <c r="G32" i="1"/>
  <c r="F32" i="2" s="1"/>
  <c r="G33" i="1"/>
  <c r="F33" i="2" s="1"/>
  <c r="G34" i="1"/>
  <c r="F34" i="2" s="1"/>
  <c r="G35" i="1"/>
  <c r="F35" i="2" s="1"/>
  <c r="G36" i="1"/>
  <c r="F36" i="2" s="1"/>
  <c r="G37" i="1"/>
  <c r="F37" i="2" s="1"/>
  <c r="G38" i="1"/>
  <c r="F38" i="2" s="1"/>
  <c r="G39" i="1"/>
  <c r="F39" i="2" s="1"/>
  <c r="G40" i="1"/>
  <c r="F40" i="2" s="1"/>
  <c r="G41" i="1"/>
  <c r="F41" i="2" s="1"/>
  <c r="G42" i="1"/>
  <c r="F42" i="2" s="1"/>
  <c r="G43" i="1"/>
  <c r="F43" i="2" s="1"/>
  <c r="G44" i="1"/>
  <c r="F44" i="2" s="1"/>
  <c r="G45" i="1"/>
  <c r="F45" i="2" s="1"/>
  <c r="G46" i="1"/>
  <c r="F46" i="2" s="1"/>
  <c r="G47" i="1"/>
  <c r="F47" i="2" s="1"/>
  <c r="G48" i="1"/>
  <c r="F48" i="2" s="1"/>
  <c r="G49" i="1"/>
  <c r="F49" i="2" s="1"/>
  <c r="G50" i="1"/>
  <c r="F50" i="2" s="1"/>
  <c r="G51" i="1"/>
  <c r="F51" i="2" s="1"/>
  <c r="G52" i="1"/>
  <c r="F52" i="2" s="1"/>
  <c r="G53" i="1"/>
  <c r="F53" i="2" s="1"/>
  <c r="G54" i="1"/>
  <c r="F54" i="2" s="1"/>
  <c r="G55" i="1"/>
  <c r="F55" i="2" s="1"/>
  <c r="G56" i="1"/>
  <c r="F56" i="2" s="1"/>
  <c r="G57" i="1"/>
  <c r="F57" i="2" s="1"/>
  <c r="G58" i="1"/>
  <c r="F58" i="2" s="1"/>
  <c r="G59" i="1"/>
  <c r="F59" i="2" s="1"/>
  <c r="G60" i="1"/>
  <c r="F60" i="2" s="1"/>
  <c r="G61" i="1"/>
  <c r="F61" i="2" s="1"/>
  <c r="G62" i="1"/>
  <c r="F62" i="2" s="1"/>
  <c r="G63" i="1"/>
  <c r="F63" i="2" s="1"/>
  <c r="G64" i="1"/>
  <c r="F64" i="2" s="1"/>
  <c r="G65" i="1"/>
  <c r="F65" i="2" s="1"/>
  <c r="G66" i="1"/>
  <c r="F66" i="2" s="1"/>
  <c r="G67" i="1"/>
  <c r="F67" i="2" s="1"/>
  <c r="G68" i="1"/>
  <c r="F68" i="2" s="1"/>
  <c r="G69" i="1"/>
  <c r="F69" i="2" s="1"/>
  <c r="G70" i="1"/>
  <c r="F70" i="2" s="1"/>
  <c r="G71" i="1"/>
  <c r="F71" i="2" s="1"/>
  <c r="G72" i="1"/>
  <c r="F72" i="2" s="1"/>
  <c r="G73" i="1"/>
  <c r="F73" i="2" s="1"/>
  <c r="G74" i="1"/>
  <c r="F74" i="2" s="1"/>
  <c r="G75" i="1"/>
  <c r="F75" i="2" s="1"/>
  <c r="G76" i="1"/>
  <c r="F76" i="2" s="1"/>
  <c r="G77" i="1"/>
  <c r="F77" i="2" s="1"/>
  <c r="G78" i="1"/>
  <c r="F78" i="2" s="1"/>
  <c r="G79" i="1"/>
  <c r="F79" i="2" s="1"/>
  <c r="G80" i="1"/>
  <c r="F80" i="2" s="1"/>
  <c r="G81" i="1"/>
  <c r="F81" i="2" s="1"/>
  <c r="G82" i="1"/>
  <c r="F82" i="2" s="1"/>
  <c r="G83" i="1"/>
  <c r="F83" i="2" s="1"/>
  <c r="G84" i="1"/>
  <c r="F84" i="2" s="1"/>
  <c r="G85" i="1"/>
  <c r="F85" i="2" s="1"/>
  <c r="G86" i="1"/>
  <c r="F86" i="2" s="1"/>
  <c r="G87" i="1"/>
  <c r="F87" i="2" s="1"/>
  <c r="G88" i="1"/>
  <c r="F88" i="2" s="1"/>
  <c r="G89" i="1"/>
  <c r="F89" i="2" s="1"/>
  <c r="G90" i="1"/>
  <c r="F90" i="2" s="1"/>
  <c r="G91" i="1"/>
  <c r="F91" i="2" s="1"/>
  <c r="G92" i="1"/>
  <c r="F92" i="2" s="1"/>
  <c r="G93" i="1"/>
  <c r="F93" i="2" s="1"/>
  <c r="G10" i="1"/>
  <c r="H11" i="1"/>
  <c r="G11" i="2" s="1"/>
  <c r="I11" i="1"/>
  <c r="H11" i="2" s="1"/>
  <c r="J11" i="1"/>
  <c r="I11" i="2" s="1"/>
  <c r="K11" i="1"/>
  <c r="J11" i="2" s="1"/>
  <c r="H12" i="1"/>
  <c r="G12" i="2" s="1"/>
  <c r="I12" i="1"/>
  <c r="H12" i="2" s="1"/>
  <c r="J12" i="1"/>
  <c r="I12" i="2" s="1"/>
  <c r="K12" i="1"/>
  <c r="J12" i="2" s="1"/>
  <c r="H13" i="1"/>
  <c r="G13" i="2" s="1"/>
  <c r="I13" i="1"/>
  <c r="H13" i="2" s="1"/>
  <c r="J13" i="1"/>
  <c r="I13" i="2" s="1"/>
  <c r="K13" i="1"/>
  <c r="J13" i="2" s="1"/>
  <c r="H14" i="1"/>
  <c r="G14" i="2" s="1"/>
  <c r="I14" i="1"/>
  <c r="H14" i="2" s="1"/>
  <c r="J14" i="1"/>
  <c r="I14" i="2" s="1"/>
  <c r="K14" i="1"/>
  <c r="J14" i="2" s="1"/>
  <c r="H15" i="1"/>
  <c r="G15" i="2" s="1"/>
  <c r="I15" i="1"/>
  <c r="H15" i="2" s="1"/>
  <c r="J15" i="1"/>
  <c r="I15" i="2" s="1"/>
  <c r="K15" i="1"/>
  <c r="J15" i="2" s="1"/>
  <c r="H16" i="1"/>
  <c r="G16" i="2" s="1"/>
  <c r="I16" i="1"/>
  <c r="H16" i="2" s="1"/>
  <c r="J16" i="1"/>
  <c r="I16" i="2" s="1"/>
  <c r="K16" i="1"/>
  <c r="J16" i="2" s="1"/>
  <c r="H17" i="1"/>
  <c r="G17" i="2" s="1"/>
  <c r="I17" i="1"/>
  <c r="H17" i="2" s="1"/>
  <c r="J17" i="1"/>
  <c r="I17" i="2" s="1"/>
  <c r="K17" i="1"/>
  <c r="J17" i="2" s="1"/>
  <c r="H18" i="1"/>
  <c r="G18" i="2" s="1"/>
  <c r="I18" i="1"/>
  <c r="H18" i="2" s="1"/>
  <c r="J18" i="1"/>
  <c r="I18" i="2" s="1"/>
  <c r="K18" i="1"/>
  <c r="J18" i="2" s="1"/>
  <c r="H19" i="1"/>
  <c r="G19" i="2" s="1"/>
  <c r="I19" i="1"/>
  <c r="H19" i="2" s="1"/>
  <c r="J19" i="1"/>
  <c r="I19" i="2" s="1"/>
  <c r="K19" i="1"/>
  <c r="J19" i="2" s="1"/>
  <c r="H20" i="1"/>
  <c r="G20" i="2" s="1"/>
  <c r="I20" i="1"/>
  <c r="H20" i="2" s="1"/>
  <c r="J20" i="1"/>
  <c r="I20" i="2" s="1"/>
  <c r="K20" i="1"/>
  <c r="J20" i="2" s="1"/>
  <c r="H21" i="1"/>
  <c r="G21" i="2" s="1"/>
  <c r="I21" i="1"/>
  <c r="H21" i="2" s="1"/>
  <c r="J21" i="1"/>
  <c r="I21" i="2" s="1"/>
  <c r="K21" i="1"/>
  <c r="J21" i="2" s="1"/>
  <c r="H22" i="1"/>
  <c r="G22" i="2" s="1"/>
  <c r="I22" i="1"/>
  <c r="H22" i="2" s="1"/>
  <c r="J22" i="1"/>
  <c r="I22" i="2" s="1"/>
  <c r="K22" i="1"/>
  <c r="J22" i="2" s="1"/>
  <c r="H23" i="1"/>
  <c r="G23" i="2" s="1"/>
  <c r="I23" i="1"/>
  <c r="H23" i="2" s="1"/>
  <c r="J23" i="1"/>
  <c r="I23" i="2" s="1"/>
  <c r="K23" i="1"/>
  <c r="J23" i="2" s="1"/>
  <c r="H24" i="1"/>
  <c r="G24" i="2" s="1"/>
  <c r="I24" i="1"/>
  <c r="H24" i="2" s="1"/>
  <c r="J24" i="1"/>
  <c r="I24" i="2" s="1"/>
  <c r="K24" i="1"/>
  <c r="J24" i="2" s="1"/>
  <c r="H25" i="1"/>
  <c r="G25" i="2" s="1"/>
  <c r="I25" i="1"/>
  <c r="H25" i="2" s="1"/>
  <c r="J25" i="1"/>
  <c r="I25" i="2" s="1"/>
  <c r="K25" i="1"/>
  <c r="J25" i="2" s="1"/>
  <c r="H26" i="1"/>
  <c r="G26" i="2" s="1"/>
  <c r="I26" i="1"/>
  <c r="H26" i="2" s="1"/>
  <c r="J26" i="1"/>
  <c r="I26" i="2" s="1"/>
  <c r="K26" i="1"/>
  <c r="J26" i="2" s="1"/>
  <c r="H27" i="1"/>
  <c r="G27" i="2" s="1"/>
  <c r="I27" i="1"/>
  <c r="H27" i="2" s="1"/>
  <c r="J27" i="1"/>
  <c r="I27" i="2" s="1"/>
  <c r="K27" i="1"/>
  <c r="J27" i="2" s="1"/>
  <c r="H28" i="1"/>
  <c r="G28" i="2" s="1"/>
  <c r="I28" i="1"/>
  <c r="H28" i="2" s="1"/>
  <c r="J28" i="1"/>
  <c r="I28" i="2" s="1"/>
  <c r="K28" i="1"/>
  <c r="J28" i="2" s="1"/>
  <c r="H29" i="1"/>
  <c r="G29" i="2" s="1"/>
  <c r="I29" i="1"/>
  <c r="H29" i="2" s="1"/>
  <c r="J29" i="1"/>
  <c r="I29" i="2" s="1"/>
  <c r="K29" i="1"/>
  <c r="J29" i="2" s="1"/>
  <c r="H30" i="1"/>
  <c r="G30" i="2" s="1"/>
  <c r="I30" i="1"/>
  <c r="H30" i="2" s="1"/>
  <c r="J30" i="1"/>
  <c r="I30" i="2" s="1"/>
  <c r="K30" i="1"/>
  <c r="J30" i="2" s="1"/>
  <c r="H31" i="1"/>
  <c r="G31" i="2" s="1"/>
  <c r="I31" i="1"/>
  <c r="H31" i="2" s="1"/>
  <c r="J31" i="1"/>
  <c r="I31" i="2" s="1"/>
  <c r="K31" i="1"/>
  <c r="J31" i="2" s="1"/>
  <c r="H32" i="1"/>
  <c r="G32" i="2" s="1"/>
  <c r="I32" i="1"/>
  <c r="H32" i="2" s="1"/>
  <c r="J32" i="1"/>
  <c r="I32" i="2" s="1"/>
  <c r="K32" i="1"/>
  <c r="J32" i="2" s="1"/>
  <c r="H33" i="1"/>
  <c r="G33" i="2" s="1"/>
  <c r="I33" i="1"/>
  <c r="H33" i="2" s="1"/>
  <c r="J33" i="1"/>
  <c r="I33" i="2" s="1"/>
  <c r="K33" i="1"/>
  <c r="J33" i="2" s="1"/>
  <c r="H34" i="1"/>
  <c r="G34" i="2" s="1"/>
  <c r="I34" i="1"/>
  <c r="H34" i="2" s="1"/>
  <c r="J34" i="1"/>
  <c r="I34" i="2" s="1"/>
  <c r="K34" i="1"/>
  <c r="J34" i="2" s="1"/>
  <c r="H35" i="1"/>
  <c r="G35" i="2" s="1"/>
  <c r="I35" i="1"/>
  <c r="H35" i="2" s="1"/>
  <c r="J35" i="1"/>
  <c r="I35" i="2" s="1"/>
  <c r="K35" i="1"/>
  <c r="J35" i="2" s="1"/>
  <c r="H36" i="1"/>
  <c r="G36" i="2" s="1"/>
  <c r="I36" i="1"/>
  <c r="H36" i="2" s="1"/>
  <c r="J36" i="1"/>
  <c r="I36" i="2" s="1"/>
  <c r="K36" i="1"/>
  <c r="J36" i="2" s="1"/>
  <c r="H37" i="1"/>
  <c r="G37" i="2" s="1"/>
  <c r="I37" i="1"/>
  <c r="H37" i="2" s="1"/>
  <c r="J37" i="1"/>
  <c r="I37" i="2" s="1"/>
  <c r="K37" i="1"/>
  <c r="J37" i="2" s="1"/>
  <c r="H38" i="1"/>
  <c r="G38" i="2" s="1"/>
  <c r="I38" i="1"/>
  <c r="H38" i="2" s="1"/>
  <c r="J38" i="1"/>
  <c r="I38" i="2" s="1"/>
  <c r="K38" i="1"/>
  <c r="J38" i="2" s="1"/>
  <c r="H39" i="1"/>
  <c r="G39" i="2" s="1"/>
  <c r="I39" i="1"/>
  <c r="H39" i="2" s="1"/>
  <c r="J39" i="1"/>
  <c r="I39" i="2" s="1"/>
  <c r="K39" i="1"/>
  <c r="J39" i="2" s="1"/>
  <c r="H40" i="1"/>
  <c r="G40" i="2" s="1"/>
  <c r="I40" i="1"/>
  <c r="H40" i="2" s="1"/>
  <c r="J40" i="1"/>
  <c r="I40" i="2" s="1"/>
  <c r="K40" i="1"/>
  <c r="J40" i="2" s="1"/>
  <c r="H41" i="1"/>
  <c r="G41" i="2" s="1"/>
  <c r="I41" i="1"/>
  <c r="H41" i="2" s="1"/>
  <c r="J41" i="1"/>
  <c r="I41" i="2" s="1"/>
  <c r="K41" i="1"/>
  <c r="J41" i="2" s="1"/>
  <c r="H42" i="1"/>
  <c r="G42" i="2" s="1"/>
  <c r="I42" i="1"/>
  <c r="H42" i="2" s="1"/>
  <c r="J42" i="1"/>
  <c r="I42" i="2" s="1"/>
  <c r="K42" i="1"/>
  <c r="J42" i="2" s="1"/>
  <c r="H43" i="1"/>
  <c r="G43" i="2" s="1"/>
  <c r="I43" i="1"/>
  <c r="H43" i="2" s="1"/>
  <c r="J43" i="1"/>
  <c r="I43" i="2" s="1"/>
  <c r="K43" i="1"/>
  <c r="J43" i="2" s="1"/>
  <c r="H44" i="1"/>
  <c r="G44" i="2" s="1"/>
  <c r="I44" i="1"/>
  <c r="H44" i="2" s="1"/>
  <c r="J44" i="1"/>
  <c r="I44" i="2" s="1"/>
  <c r="K44" i="1"/>
  <c r="J44" i="2" s="1"/>
  <c r="H45" i="1"/>
  <c r="G45" i="2" s="1"/>
  <c r="I45" i="1"/>
  <c r="H45" i="2" s="1"/>
  <c r="J45" i="1"/>
  <c r="I45" i="2" s="1"/>
  <c r="K45" i="1"/>
  <c r="J45" i="2" s="1"/>
  <c r="H46" i="1"/>
  <c r="G46" i="2" s="1"/>
  <c r="I46" i="1"/>
  <c r="H46" i="2" s="1"/>
  <c r="J46" i="1"/>
  <c r="I46" i="2" s="1"/>
  <c r="K46" i="1"/>
  <c r="J46" i="2" s="1"/>
  <c r="H47" i="1"/>
  <c r="G47" i="2" s="1"/>
  <c r="I47" i="1"/>
  <c r="H47" i="2" s="1"/>
  <c r="J47" i="1"/>
  <c r="I47" i="2" s="1"/>
  <c r="K47" i="1"/>
  <c r="J47" i="2" s="1"/>
  <c r="H48" i="1"/>
  <c r="G48" i="2" s="1"/>
  <c r="I48" i="1"/>
  <c r="H48" i="2" s="1"/>
  <c r="J48" i="1"/>
  <c r="I48" i="2" s="1"/>
  <c r="K48" i="1"/>
  <c r="J48" i="2" s="1"/>
  <c r="H49" i="1"/>
  <c r="G49" i="2" s="1"/>
  <c r="I49" i="1"/>
  <c r="H49" i="2" s="1"/>
  <c r="J49" i="1"/>
  <c r="I49" i="2" s="1"/>
  <c r="K49" i="1"/>
  <c r="J49" i="2" s="1"/>
  <c r="H50" i="1"/>
  <c r="G50" i="2" s="1"/>
  <c r="I50" i="1"/>
  <c r="H50" i="2" s="1"/>
  <c r="J50" i="1"/>
  <c r="I50" i="2" s="1"/>
  <c r="K50" i="1"/>
  <c r="J50" i="2" s="1"/>
  <c r="H51" i="1"/>
  <c r="G51" i="2" s="1"/>
  <c r="I51" i="1"/>
  <c r="H51" i="2" s="1"/>
  <c r="J51" i="1"/>
  <c r="I51" i="2" s="1"/>
  <c r="K51" i="1"/>
  <c r="J51" i="2" s="1"/>
  <c r="H52" i="1"/>
  <c r="G52" i="2" s="1"/>
  <c r="I52" i="1"/>
  <c r="H52" i="2" s="1"/>
  <c r="J52" i="1"/>
  <c r="I52" i="2" s="1"/>
  <c r="K52" i="1"/>
  <c r="J52" i="2" s="1"/>
  <c r="H53" i="1"/>
  <c r="G53" i="2" s="1"/>
  <c r="I53" i="1"/>
  <c r="H53" i="2" s="1"/>
  <c r="J53" i="1"/>
  <c r="I53" i="2" s="1"/>
  <c r="K53" i="1"/>
  <c r="J53" i="2" s="1"/>
  <c r="H54" i="1"/>
  <c r="G54" i="2" s="1"/>
  <c r="I54" i="1"/>
  <c r="H54" i="2" s="1"/>
  <c r="J54" i="1"/>
  <c r="I54" i="2" s="1"/>
  <c r="K54" i="1"/>
  <c r="J54" i="2" s="1"/>
  <c r="H55" i="1"/>
  <c r="G55" i="2" s="1"/>
  <c r="I55" i="1"/>
  <c r="H55" i="2" s="1"/>
  <c r="J55" i="1"/>
  <c r="I55" i="2" s="1"/>
  <c r="K55" i="1"/>
  <c r="J55" i="2" s="1"/>
  <c r="H56" i="1"/>
  <c r="G56" i="2" s="1"/>
  <c r="I56" i="1"/>
  <c r="H56" i="2" s="1"/>
  <c r="J56" i="1"/>
  <c r="I56" i="2" s="1"/>
  <c r="K56" i="1"/>
  <c r="J56" i="2" s="1"/>
  <c r="H57" i="1"/>
  <c r="G57" i="2" s="1"/>
  <c r="I57" i="1"/>
  <c r="H57" i="2" s="1"/>
  <c r="J57" i="1"/>
  <c r="I57" i="2" s="1"/>
  <c r="K57" i="1"/>
  <c r="J57" i="2" s="1"/>
  <c r="H58" i="1"/>
  <c r="G58" i="2" s="1"/>
  <c r="I58" i="1"/>
  <c r="H58" i="2" s="1"/>
  <c r="J58" i="1"/>
  <c r="I58" i="2" s="1"/>
  <c r="K58" i="1"/>
  <c r="J58" i="2" s="1"/>
  <c r="H59" i="1"/>
  <c r="G59" i="2" s="1"/>
  <c r="I59" i="1"/>
  <c r="H59" i="2" s="1"/>
  <c r="J59" i="1"/>
  <c r="I59" i="2" s="1"/>
  <c r="K59" i="1"/>
  <c r="J59" i="2" s="1"/>
  <c r="H60" i="1"/>
  <c r="G60" i="2" s="1"/>
  <c r="I60" i="1"/>
  <c r="H60" i="2" s="1"/>
  <c r="J60" i="1"/>
  <c r="I60" i="2" s="1"/>
  <c r="K60" i="1"/>
  <c r="J60" i="2" s="1"/>
  <c r="H61" i="1"/>
  <c r="G61" i="2" s="1"/>
  <c r="I61" i="1"/>
  <c r="H61" i="2" s="1"/>
  <c r="J61" i="1"/>
  <c r="I61" i="2" s="1"/>
  <c r="K61" i="1"/>
  <c r="J61" i="2" s="1"/>
  <c r="H62" i="1"/>
  <c r="G62" i="2" s="1"/>
  <c r="I62" i="1"/>
  <c r="H62" i="2" s="1"/>
  <c r="J62" i="1"/>
  <c r="I62" i="2" s="1"/>
  <c r="K62" i="1"/>
  <c r="J62" i="2" s="1"/>
  <c r="H63" i="1"/>
  <c r="G63" i="2" s="1"/>
  <c r="I63" i="1"/>
  <c r="H63" i="2" s="1"/>
  <c r="J63" i="1"/>
  <c r="I63" i="2" s="1"/>
  <c r="K63" i="1"/>
  <c r="J63" i="2" s="1"/>
  <c r="H64" i="1"/>
  <c r="G64" i="2" s="1"/>
  <c r="I64" i="1"/>
  <c r="H64" i="2" s="1"/>
  <c r="J64" i="1"/>
  <c r="I64" i="2" s="1"/>
  <c r="K64" i="1"/>
  <c r="J64" i="2" s="1"/>
  <c r="H65" i="1"/>
  <c r="G65" i="2" s="1"/>
  <c r="I65" i="1"/>
  <c r="H65" i="2" s="1"/>
  <c r="J65" i="1"/>
  <c r="I65" i="2" s="1"/>
  <c r="K65" i="1"/>
  <c r="J65" i="2" s="1"/>
  <c r="H66" i="1"/>
  <c r="G66" i="2" s="1"/>
  <c r="I66" i="1"/>
  <c r="H66" i="2" s="1"/>
  <c r="J66" i="1"/>
  <c r="I66" i="2" s="1"/>
  <c r="K66" i="1"/>
  <c r="J66" i="2" s="1"/>
  <c r="H67" i="1"/>
  <c r="G67" i="2" s="1"/>
  <c r="I67" i="1"/>
  <c r="H67" i="2" s="1"/>
  <c r="J67" i="1"/>
  <c r="I67" i="2" s="1"/>
  <c r="K67" i="1"/>
  <c r="J67" i="2" s="1"/>
  <c r="H68" i="1"/>
  <c r="G68" i="2" s="1"/>
  <c r="I68" i="1"/>
  <c r="H68" i="2" s="1"/>
  <c r="J68" i="1"/>
  <c r="I68" i="2" s="1"/>
  <c r="K68" i="1"/>
  <c r="J68" i="2" s="1"/>
  <c r="H69" i="1"/>
  <c r="G69" i="2" s="1"/>
  <c r="I69" i="1"/>
  <c r="H69" i="2" s="1"/>
  <c r="J69" i="1"/>
  <c r="I69" i="2" s="1"/>
  <c r="K69" i="1"/>
  <c r="J69" i="2" s="1"/>
  <c r="H70" i="1"/>
  <c r="G70" i="2" s="1"/>
  <c r="I70" i="1"/>
  <c r="H70" i="2" s="1"/>
  <c r="J70" i="1"/>
  <c r="I70" i="2" s="1"/>
  <c r="K70" i="1"/>
  <c r="J70" i="2" s="1"/>
  <c r="H71" i="1"/>
  <c r="G71" i="2" s="1"/>
  <c r="I71" i="1"/>
  <c r="H71" i="2" s="1"/>
  <c r="J71" i="1"/>
  <c r="I71" i="2" s="1"/>
  <c r="K71" i="1"/>
  <c r="J71" i="2" s="1"/>
  <c r="H72" i="1"/>
  <c r="G72" i="2" s="1"/>
  <c r="I72" i="1"/>
  <c r="H72" i="2" s="1"/>
  <c r="J72" i="1"/>
  <c r="I72" i="2" s="1"/>
  <c r="K72" i="1"/>
  <c r="J72" i="2" s="1"/>
  <c r="H73" i="1"/>
  <c r="G73" i="2" s="1"/>
  <c r="I73" i="1"/>
  <c r="H73" i="2" s="1"/>
  <c r="J73" i="1"/>
  <c r="I73" i="2" s="1"/>
  <c r="K73" i="1"/>
  <c r="J73" i="2" s="1"/>
  <c r="H74" i="1"/>
  <c r="G74" i="2" s="1"/>
  <c r="I74" i="1"/>
  <c r="H74" i="2" s="1"/>
  <c r="J74" i="1"/>
  <c r="I74" i="2" s="1"/>
  <c r="K74" i="1"/>
  <c r="J74" i="2" s="1"/>
  <c r="H75" i="1"/>
  <c r="G75" i="2" s="1"/>
  <c r="I75" i="1"/>
  <c r="H75" i="2" s="1"/>
  <c r="J75" i="1"/>
  <c r="I75" i="2" s="1"/>
  <c r="K75" i="1"/>
  <c r="J75" i="2" s="1"/>
  <c r="H76" i="1"/>
  <c r="G76" i="2" s="1"/>
  <c r="I76" i="1"/>
  <c r="H76" i="2" s="1"/>
  <c r="J76" i="1"/>
  <c r="I76" i="2" s="1"/>
  <c r="K76" i="1"/>
  <c r="J76" i="2" s="1"/>
  <c r="H77" i="1"/>
  <c r="G77" i="2" s="1"/>
  <c r="I77" i="1"/>
  <c r="H77" i="2" s="1"/>
  <c r="J77" i="1"/>
  <c r="I77" i="2" s="1"/>
  <c r="K77" i="1"/>
  <c r="J77" i="2" s="1"/>
  <c r="H78" i="1"/>
  <c r="G78" i="2" s="1"/>
  <c r="I78" i="1"/>
  <c r="H78" i="2" s="1"/>
  <c r="J78" i="1"/>
  <c r="I78" i="2" s="1"/>
  <c r="K78" i="1"/>
  <c r="J78" i="2" s="1"/>
  <c r="H79" i="1"/>
  <c r="G79" i="2" s="1"/>
  <c r="I79" i="1"/>
  <c r="H79" i="2" s="1"/>
  <c r="J79" i="1"/>
  <c r="I79" i="2" s="1"/>
  <c r="K79" i="1"/>
  <c r="J79" i="2" s="1"/>
  <c r="H80" i="1"/>
  <c r="G80" i="2" s="1"/>
  <c r="I80" i="1"/>
  <c r="H80" i="2" s="1"/>
  <c r="J80" i="1"/>
  <c r="I80" i="2" s="1"/>
  <c r="K80" i="1"/>
  <c r="J80" i="2" s="1"/>
  <c r="H81" i="1"/>
  <c r="G81" i="2" s="1"/>
  <c r="I81" i="1"/>
  <c r="H81" i="2" s="1"/>
  <c r="J81" i="1"/>
  <c r="I81" i="2" s="1"/>
  <c r="K81" i="1"/>
  <c r="J81" i="2" s="1"/>
  <c r="H82" i="1"/>
  <c r="G82" i="2" s="1"/>
  <c r="I82" i="1"/>
  <c r="H82" i="2" s="1"/>
  <c r="J82" i="1"/>
  <c r="I82" i="2" s="1"/>
  <c r="K82" i="1"/>
  <c r="J82" i="2" s="1"/>
  <c r="H83" i="1"/>
  <c r="G83" i="2" s="1"/>
  <c r="I83" i="1"/>
  <c r="H83" i="2" s="1"/>
  <c r="J83" i="1"/>
  <c r="I83" i="2" s="1"/>
  <c r="K83" i="1"/>
  <c r="J83" i="2" s="1"/>
  <c r="H84" i="1"/>
  <c r="G84" i="2" s="1"/>
  <c r="I84" i="1"/>
  <c r="H84" i="2" s="1"/>
  <c r="J84" i="1"/>
  <c r="I84" i="2" s="1"/>
  <c r="K84" i="1"/>
  <c r="J84" i="2" s="1"/>
  <c r="H85" i="1"/>
  <c r="G85" i="2" s="1"/>
  <c r="I85" i="1"/>
  <c r="H85" i="2" s="1"/>
  <c r="J85" i="1"/>
  <c r="I85" i="2" s="1"/>
  <c r="K85" i="1"/>
  <c r="J85" i="2" s="1"/>
  <c r="H86" i="1"/>
  <c r="G86" i="2" s="1"/>
  <c r="I86" i="1"/>
  <c r="H86" i="2" s="1"/>
  <c r="J86" i="1"/>
  <c r="I86" i="2" s="1"/>
  <c r="K86" i="1"/>
  <c r="J86" i="2" s="1"/>
  <c r="H87" i="1"/>
  <c r="G87" i="2" s="1"/>
  <c r="I87" i="1"/>
  <c r="H87" i="2" s="1"/>
  <c r="J87" i="1"/>
  <c r="I87" i="2" s="1"/>
  <c r="K87" i="1"/>
  <c r="J87" i="2" s="1"/>
  <c r="H88" i="1"/>
  <c r="G88" i="2" s="1"/>
  <c r="I88" i="1"/>
  <c r="H88" i="2" s="1"/>
  <c r="J88" i="1"/>
  <c r="I88" i="2" s="1"/>
  <c r="K88" i="1"/>
  <c r="J88" i="2" s="1"/>
  <c r="H89" i="1"/>
  <c r="G89" i="2" s="1"/>
  <c r="I89" i="1"/>
  <c r="H89" i="2" s="1"/>
  <c r="J89" i="1"/>
  <c r="I89" i="2" s="1"/>
  <c r="K89" i="1"/>
  <c r="J89" i="2" s="1"/>
  <c r="H90" i="1"/>
  <c r="G90" i="2" s="1"/>
  <c r="I90" i="1"/>
  <c r="H90" i="2" s="1"/>
  <c r="J90" i="1"/>
  <c r="I90" i="2" s="1"/>
  <c r="K90" i="1"/>
  <c r="J90" i="2" s="1"/>
  <c r="H91" i="1"/>
  <c r="G91" i="2" s="1"/>
  <c r="I91" i="1"/>
  <c r="H91" i="2" s="1"/>
  <c r="J91" i="1"/>
  <c r="I91" i="2" s="1"/>
  <c r="K91" i="1"/>
  <c r="J91" i="2" s="1"/>
  <c r="H92" i="1"/>
  <c r="G92" i="2" s="1"/>
  <c r="I92" i="1"/>
  <c r="H92" i="2" s="1"/>
  <c r="J92" i="1"/>
  <c r="I92" i="2" s="1"/>
  <c r="K92" i="1"/>
  <c r="J92" i="2" s="1"/>
  <c r="H93" i="1"/>
  <c r="G93" i="2" s="1"/>
  <c r="I93" i="1"/>
  <c r="H93" i="2" s="1"/>
  <c r="J93" i="1"/>
  <c r="I93" i="2" s="1"/>
  <c r="K93" i="1"/>
  <c r="J93" i="2" s="1"/>
  <c r="I10" i="1"/>
  <c r="J10" i="1"/>
  <c r="K10" i="1"/>
  <c r="H10" i="1"/>
  <c r="L11" i="1"/>
  <c r="K11" i="2" s="1"/>
  <c r="L12" i="1"/>
  <c r="K12" i="2" s="1"/>
  <c r="L13" i="1"/>
  <c r="K13" i="2" s="1"/>
  <c r="L14" i="1"/>
  <c r="K14" i="2" s="1"/>
  <c r="L15" i="1"/>
  <c r="K15" i="2" s="1"/>
  <c r="L16" i="1"/>
  <c r="K16" i="2" s="1"/>
  <c r="L17" i="1"/>
  <c r="K17" i="2" s="1"/>
  <c r="L18" i="1"/>
  <c r="K18" i="2" s="1"/>
  <c r="L19" i="1"/>
  <c r="K19" i="2" s="1"/>
  <c r="L20" i="1"/>
  <c r="K20" i="2" s="1"/>
  <c r="L21" i="1"/>
  <c r="K21" i="2" s="1"/>
  <c r="L22" i="1"/>
  <c r="K22" i="2" s="1"/>
  <c r="L23" i="1"/>
  <c r="K23" i="2" s="1"/>
  <c r="L24" i="1"/>
  <c r="K24" i="2" s="1"/>
  <c r="L25" i="1"/>
  <c r="K25" i="2" s="1"/>
  <c r="L26" i="1"/>
  <c r="K26" i="2" s="1"/>
  <c r="L27" i="1"/>
  <c r="K27" i="2" s="1"/>
  <c r="L28" i="1"/>
  <c r="K28" i="2" s="1"/>
  <c r="L29" i="1"/>
  <c r="K29" i="2" s="1"/>
  <c r="L30" i="1"/>
  <c r="K30" i="2" s="1"/>
  <c r="L31" i="1"/>
  <c r="K31" i="2" s="1"/>
  <c r="L32" i="1"/>
  <c r="K32" i="2" s="1"/>
  <c r="L33" i="1"/>
  <c r="K33" i="2" s="1"/>
  <c r="L34" i="1"/>
  <c r="K34" i="2" s="1"/>
  <c r="L35" i="1"/>
  <c r="K35" i="2" s="1"/>
  <c r="L36" i="1"/>
  <c r="K36" i="2" s="1"/>
  <c r="L37" i="1"/>
  <c r="K37" i="2" s="1"/>
  <c r="L38" i="1"/>
  <c r="K38" i="2" s="1"/>
  <c r="L39" i="1"/>
  <c r="K39" i="2" s="1"/>
  <c r="L40" i="1"/>
  <c r="K40" i="2" s="1"/>
  <c r="L41" i="1"/>
  <c r="K41" i="2" s="1"/>
  <c r="L42" i="1"/>
  <c r="K42" i="2" s="1"/>
  <c r="L43" i="1"/>
  <c r="K43" i="2" s="1"/>
  <c r="L45" i="1"/>
  <c r="K45" i="2" s="1"/>
  <c r="L46" i="1"/>
  <c r="K46" i="2" s="1"/>
  <c r="L47" i="1"/>
  <c r="K47" i="2" s="1"/>
  <c r="L49" i="1"/>
  <c r="K49" i="2" s="1"/>
  <c r="L50" i="1"/>
  <c r="K50" i="2" s="1"/>
  <c r="L51" i="1"/>
  <c r="K51" i="2" s="1"/>
  <c r="L52" i="1"/>
  <c r="K52" i="2" s="1"/>
  <c r="L53" i="1"/>
  <c r="K53" i="2" s="1"/>
  <c r="L54" i="1"/>
  <c r="K54" i="2" s="1"/>
  <c r="L55" i="1"/>
  <c r="K55" i="2" s="1"/>
  <c r="L56" i="1"/>
  <c r="K56" i="2" s="1"/>
  <c r="L57" i="1"/>
  <c r="K57" i="2" s="1"/>
  <c r="L59" i="1"/>
  <c r="K59" i="2" s="1"/>
  <c r="L60" i="1"/>
  <c r="K60" i="2" s="1"/>
  <c r="L61" i="1"/>
  <c r="K61" i="2" s="1"/>
  <c r="L62" i="1"/>
  <c r="K62" i="2" s="1"/>
  <c r="L63" i="1"/>
  <c r="K63" i="2" s="1"/>
  <c r="L64" i="1"/>
  <c r="K64" i="2" s="1"/>
  <c r="L65" i="1"/>
  <c r="K65" i="2" s="1"/>
  <c r="L66" i="1"/>
  <c r="K66" i="2" s="1"/>
  <c r="L67" i="1"/>
  <c r="K67" i="2" s="1"/>
  <c r="L68" i="1"/>
  <c r="K68" i="2" s="1"/>
  <c r="L69" i="1"/>
  <c r="K69" i="2" s="1"/>
  <c r="L70" i="1"/>
  <c r="K70" i="2" s="1"/>
  <c r="L71" i="1"/>
  <c r="K71" i="2" s="1"/>
  <c r="L72" i="1"/>
  <c r="K72" i="2" s="1"/>
  <c r="L73" i="1"/>
  <c r="K73" i="2" s="1"/>
  <c r="L74" i="1"/>
  <c r="K74" i="2" s="1"/>
  <c r="L75" i="1"/>
  <c r="K75" i="2" s="1"/>
  <c r="L76" i="1"/>
  <c r="K76" i="2" s="1"/>
  <c r="L77" i="1"/>
  <c r="K77" i="2" s="1"/>
  <c r="L78" i="1"/>
  <c r="K78" i="2" s="1"/>
  <c r="L79" i="1"/>
  <c r="K79" i="2" s="1"/>
  <c r="L80" i="1"/>
  <c r="K80" i="2" s="1"/>
  <c r="L81" i="1"/>
  <c r="K81" i="2" s="1"/>
  <c r="L82" i="1"/>
  <c r="K82" i="2" s="1"/>
  <c r="L83" i="1"/>
  <c r="K83" i="2" s="1"/>
  <c r="L84" i="1"/>
  <c r="K84" i="2" s="1"/>
  <c r="L85" i="1"/>
  <c r="K85" i="2" s="1"/>
  <c r="L86" i="1"/>
  <c r="K86" i="2" s="1"/>
  <c r="L87" i="1"/>
  <c r="K87" i="2" s="1"/>
  <c r="L88" i="1"/>
  <c r="K88" i="2" s="1"/>
  <c r="L89" i="1"/>
  <c r="K89" i="2" s="1"/>
  <c r="L90" i="1"/>
  <c r="K90" i="2" s="1"/>
  <c r="L91" i="1"/>
  <c r="K91" i="2" s="1"/>
  <c r="L92" i="1"/>
  <c r="K92" i="2" s="1"/>
  <c r="L93" i="1"/>
  <c r="K93" i="2" s="1"/>
  <c r="L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Q46" i="1" s="1"/>
  <c r="R46" i="1" s="1"/>
  <c r="S46" i="1" s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7" i="1"/>
  <c r="Q47" i="1" s="1"/>
  <c r="C48" i="1"/>
  <c r="C49" i="1"/>
  <c r="C50" i="1"/>
  <c r="C51" i="1"/>
  <c r="Q51" i="1" s="1"/>
  <c r="R51" i="1" s="1"/>
  <c r="C52" i="1"/>
  <c r="C53" i="1"/>
  <c r="C54" i="1"/>
  <c r="Q54" i="1" s="1"/>
  <c r="R54" i="1" s="1"/>
  <c r="S54" i="1" s="1"/>
  <c r="C55" i="1"/>
  <c r="C56" i="1"/>
  <c r="C57" i="1"/>
  <c r="C58" i="1"/>
  <c r="Q58" i="1" s="1"/>
  <c r="R58" i="1" s="1"/>
  <c r="S58" i="1" s="1"/>
  <c r="C59" i="1"/>
  <c r="Q59" i="1" s="1"/>
  <c r="R59" i="1" s="1"/>
  <c r="C60" i="1"/>
  <c r="C61" i="1"/>
  <c r="C62" i="1"/>
  <c r="Q62" i="1" s="1"/>
  <c r="C63" i="1"/>
  <c r="Q63" i="1" s="1"/>
  <c r="R63" i="1" s="1"/>
  <c r="S63" i="1" s="1"/>
  <c r="C64" i="1"/>
  <c r="C65" i="1"/>
  <c r="C66" i="1"/>
  <c r="Q66" i="1" s="1"/>
  <c r="R66" i="1" s="1"/>
  <c r="S66" i="1" s="1"/>
  <c r="C67" i="1"/>
  <c r="Q67" i="1" s="1"/>
  <c r="C68" i="1"/>
  <c r="C69" i="1"/>
  <c r="C70" i="1"/>
  <c r="Q70" i="1" s="1"/>
  <c r="R70" i="1" s="1"/>
  <c r="S70" i="1" s="1"/>
  <c r="C71" i="1"/>
  <c r="Q71" i="1" s="1"/>
  <c r="C72" i="1"/>
  <c r="C73" i="1"/>
  <c r="C74" i="1"/>
  <c r="Q74" i="1" s="1"/>
  <c r="R74" i="1" s="1"/>
  <c r="S74" i="1" s="1"/>
  <c r="C75" i="1"/>
  <c r="Q75" i="1" s="1"/>
  <c r="C76" i="1"/>
  <c r="C77" i="1"/>
  <c r="C78" i="1"/>
  <c r="Q78" i="1" s="1"/>
  <c r="R78" i="1" s="1"/>
  <c r="S78" i="1" s="1"/>
  <c r="C79" i="1"/>
  <c r="Q79" i="1" s="1"/>
  <c r="C80" i="1"/>
  <c r="C81" i="1"/>
  <c r="C82" i="1"/>
  <c r="Q82" i="1" s="1"/>
  <c r="R82" i="1" s="1"/>
  <c r="S82" i="1" s="1"/>
  <c r="C83" i="1"/>
  <c r="Q83" i="1" s="1"/>
  <c r="C84" i="1"/>
  <c r="C85" i="1"/>
  <c r="C86" i="1"/>
  <c r="Q86" i="1" s="1"/>
  <c r="R86" i="1" s="1"/>
  <c r="S86" i="1" s="1"/>
  <c r="C87" i="1"/>
  <c r="Q87" i="1" s="1"/>
  <c r="C88" i="1"/>
  <c r="C89" i="1"/>
  <c r="C90" i="1"/>
  <c r="Q90" i="1" s="1"/>
  <c r="R90" i="1" s="1"/>
  <c r="S90" i="1" s="1"/>
  <c r="C91" i="1"/>
  <c r="Q91" i="1" s="1"/>
  <c r="C92" i="1"/>
  <c r="C93" i="1"/>
  <c r="C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Q43" i="1" s="1"/>
  <c r="R43" i="1" s="1"/>
  <c r="S43" i="1" s="1"/>
  <c r="D45" i="1"/>
  <c r="D47" i="1"/>
  <c r="D49" i="1"/>
  <c r="D50" i="1"/>
  <c r="D51" i="1"/>
  <c r="D52" i="1"/>
  <c r="D53" i="1"/>
  <c r="D55" i="1"/>
  <c r="D56" i="1"/>
  <c r="D57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10" i="1"/>
  <c r="S90" i="2"/>
  <c r="S91" i="2"/>
  <c r="S92" i="2"/>
  <c r="S93" i="2"/>
  <c r="S82" i="2"/>
  <c r="S83" i="2"/>
  <c r="S84" i="2"/>
  <c r="S85" i="2"/>
  <c r="S86" i="2"/>
  <c r="S87" i="2"/>
  <c r="S88" i="2"/>
  <c r="S89" i="2"/>
  <c r="S75" i="2"/>
  <c r="S76" i="2"/>
  <c r="S77" i="2"/>
  <c r="S78" i="2"/>
  <c r="S79" i="2"/>
  <c r="S80" i="2"/>
  <c r="S81" i="2"/>
  <c r="S71" i="2"/>
  <c r="S72" i="2"/>
  <c r="S73" i="2"/>
  <c r="S74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48" i="2"/>
  <c r="S49" i="2"/>
  <c r="S50" i="2"/>
  <c r="S51" i="2"/>
  <c r="S36" i="2"/>
  <c r="S37" i="2"/>
  <c r="S38" i="2"/>
  <c r="S39" i="2"/>
  <c r="S40" i="2"/>
  <c r="S41" i="2"/>
  <c r="S42" i="2"/>
  <c r="S43" i="2"/>
  <c r="S44" i="2"/>
  <c r="S45" i="2"/>
  <c r="S46" i="2"/>
  <c r="S47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11" i="2"/>
  <c r="S12" i="2"/>
  <c r="S13" i="2"/>
  <c r="S14" i="2"/>
  <c r="S10" i="2"/>
  <c r="E11" i="4"/>
  <c r="P11" i="1" s="1"/>
  <c r="E12" i="4"/>
  <c r="P12" i="1" s="1"/>
  <c r="E13" i="4"/>
  <c r="P13" i="1" s="1"/>
  <c r="E14" i="4"/>
  <c r="P14" i="1" s="1"/>
  <c r="E15" i="4"/>
  <c r="P15" i="1" s="1"/>
  <c r="E16" i="4"/>
  <c r="P16" i="1" s="1"/>
  <c r="E17" i="4"/>
  <c r="P17" i="1" s="1"/>
  <c r="E18" i="4"/>
  <c r="P18" i="1" s="1"/>
  <c r="E19" i="4"/>
  <c r="P19" i="1" s="1"/>
  <c r="E20" i="4"/>
  <c r="P20" i="1" s="1"/>
  <c r="E21" i="4"/>
  <c r="P21" i="1" s="1"/>
  <c r="E22" i="4"/>
  <c r="P22" i="1" s="1"/>
  <c r="E23" i="4"/>
  <c r="P23" i="1" s="1"/>
  <c r="E24" i="4"/>
  <c r="P24" i="1" s="1"/>
  <c r="E25" i="4"/>
  <c r="P25" i="1" s="1"/>
  <c r="E26" i="4"/>
  <c r="P26" i="1" s="1"/>
  <c r="E27" i="4"/>
  <c r="P27" i="1" s="1"/>
  <c r="E28" i="4"/>
  <c r="P28" i="1" s="1"/>
  <c r="E29" i="4"/>
  <c r="P29" i="1" s="1"/>
  <c r="E30" i="4"/>
  <c r="P30" i="1" s="1"/>
  <c r="E31" i="4"/>
  <c r="P31" i="1" s="1"/>
  <c r="E32" i="4"/>
  <c r="P32" i="1" s="1"/>
  <c r="E33" i="4"/>
  <c r="P33" i="1" s="1"/>
  <c r="E34" i="4"/>
  <c r="P34" i="1" s="1"/>
  <c r="E35" i="4"/>
  <c r="P35" i="1" s="1"/>
  <c r="E36" i="4"/>
  <c r="P36" i="1" s="1"/>
  <c r="E37" i="4"/>
  <c r="P37" i="1" s="1"/>
  <c r="E38" i="4"/>
  <c r="P38" i="1" s="1"/>
  <c r="E39" i="4"/>
  <c r="P39" i="1" s="1"/>
  <c r="E40" i="4"/>
  <c r="P40" i="1" s="1"/>
  <c r="E41" i="4"/>
  <c r="P41" i="1" s="1"/>
  <c r="E42" i="4"/>
  <c r="P42" i="1" s="1"/>
  <c r="E43" i="4"/>
  <c r="P43" i="1" s="1"/>
  <c r="E44" i="4"/>
  <c r="P44" i="1" s="1"/>
  <c r="E45" i="4"/>
  <c r="P45" i="1" s="1"/>
  <c r="E46" i="4"/>
  <c r="P46" i="1" s="1"/>
  <c r="E47" i="4"/>
  <c r="P47" i="1" s="1"/>
  <c r="E48" i="4"/>
  <c r="P48" i="1" s="1"/>
  <c r="E49" i="4"/>
  <c r="P49" i="1" s="1"/>
  <c r="E50" i="4"/>
  <c r="P50" i="1" s="1"/>
  <c r="E51" i="4"/>
  <c r="P51" i="1" s="1"/>
  <c r="E52" i="4"/>
  <c r="P52" i="1" s="1"/>
  <c r="E53" i="4"/>
  <c r="P53" i="1" s="1"/>
  <c r="E54" i="4"/>
  <c r="P54" i="1" s="1"/>
  <c r="E55" i="4"/>
  <c r="P55" i="1" s="1"/>
  <c r="E56" i="4"/>
  <c r="P56" i="1" s="1"/>
  <c r="E57" i="4"/>
  <c r="P57" i="1" s="1"/>
  <c r="E58" i="4"/>
  <c r="P58" i="1" s="1"/>
  <c r="E59" i="4"/>
  <c r="P59" i="1" s="1"/>
  <c r="E60" i="4"/>
  <c r="P60" i="1" s="1"/>
  <c r="E61" i="4"/>
  <c r="P61" i="1" s="1"/>
  <c r="E62" i="4"/>
  <c r="P62" i="1" s="1"/>
  <c r="E63" i="4"/>
  <c r="P63" i="1" s="1"/>
  <c r="E64" i="4"/>
  <c r="P64" i="1" s="1"/>
  <c r="E65" i="4"/>
  <c r="P65" i="1" s="1"/>
  <c r="E66" i="4"/>
  <c r="P66" i="1" s="1"/>
  <c r="E67" i="4"/>
  <c r="P67" i="1" s="1"/>
  <c r="E68" i="4"/>
  <c r="P68" i="1" s="1"/>
  <c r="E69" i="4"/>
  <c r="P69" i="1" s="1"/>
  <c r="E70" i="4"/>
  <c r="P70" i="1" s="1"/>
  <c r="E71" i="4"/>
  <c r="P71" i="1" s="1"/>
  <c r="E72" i="4"/>
  <c r="P72" i="1" s="1"/>
  <c r="E73" i="4"/>
  <c r="P73" i="1" s="1"/>
  <c r="E74" i="4"/>
  <c r="P74" i="1" s="1"/>
  <c r="E75" i="4"/>
  <c r="P75" i="1" s="1"/>
  <c r="E76" i="4"/>
  <c r="P76" i="1" s="1"/>
  <c r="E77" i="4"/>
  <c r="P77" i="1" s="1"/>
  <c r="E78" i="4"/>
  <c r="P78" i="1" s="1"/>
  <c r="E79" i="4"/>
  <c r="P79" i="1" s="1"/>
  <c r="E80" i="4"/>
  <c r="P80" i="1" s="1"/>
  <c r="E81" i="4"/>
  <c r="P81" i="1" s="1"/>
  <c r="E82" i="4"/>
  <c r="P82" i="1" s="1"/>
  <c r="E83" i="4"/>
  <c r="P83" i="1" s="1"/>
  <c r="E84" i="4"/>
  <c r="P84" i="1" s="1"/>
  <c r="E85" i="4"/>
  <c r="P85" i="1" s="1"/>
  <c r="E86" i="4"/>
  <c r="P86" i="1" s="1"/>
  <c r="E87" i="4"/>
  <c r="P87" i="1" s="1"/>
  <c r="E88" i="4"/>
  <c r="P88" i="1" s="1"/>
  <c r="E89" i="4"/>
  <c r="P89" i="1" s="1"/>
  <c r="E90" i="4"/>
  <c r="P90" i="1" s="1"/>
  <c r="E91" i="4"/>
  <c r="P91" i="1" s="1"/>
  <c r="E92" i="4"/>
  <c r="P92" i="1" s="1"/>
  <c r="E93" i="4"/>
  <c r="P93" i="1" s="1"/>
  <c r="C94" i="4"/>
  <c r="J93" i="4"/>
  <c r="J11" i="4"/>
  <c r="K11" i="4" s="1"/>
  <c r="L11" i="4" s="1"/>
  <c r="J12" i="4"/>
  <c r="J13" i="4"/>
  <c r="J14" i="4"/>
  <c r="K14" i="4" s="1"/>
  <c r="L14" i="4" s="1"/>
  <c r="J15" i="4"/>
  <c r="K15" i="4"/>
  <c r="L15" i="4" s="1"/>
  <c r="J16" i="4"/>
  <c r="J17" i="4"/>
  <c r="J18" i="4"/>
  <c r="K18" i="4"/>
  <c r="L18" i="4" s="1"/>
  <c r="J19" i="4"/>
  <c r="K19" i="4" s="1"/>
  <c r="L19" i="4" s="1"/>
  <c r="J20" i="4"/>
  <c r="K20" i="4"/>
  <c r="L20" i="4" s="1"/>
  <c r="J21" i="4"/>
  <c r="K21" i="4" s="1"/>
  <c r="L21" i="4" s="1"/>
  <c r="J22" i="4"/>
  <c r="K22" i="4" s="1"/>
  <c r="L22" i="4" s="1"/>
  <c r="J23" i="4"/>
  <c r="K23" i="4"/>
  <c r="L23" i="4" s="1"/>
  <c r="J24" i="4"/>
  <c r="J25" i="4"/>
  <c r="K25" i="4"/>
  <c r="L25" i="4" s="1"/>
  <c r="J26" i="4"/>
  <c r="K26" i="4" s="1"/>
  <c r="L26" i="4" s="1"/>
  <c r="J27" i="4"/>
  <c r="K27" i="4"/>
  <c r="L27" i="4" s="1"/>
  <c r="J28" i="4"/>
  <c r="J29" i="4"/>
  <c r="K29" i="4"/>
  <c r="L29" i="4" s="1"/>
  <c r="J30" i="4"/>
  <c r="K30" i="4" s="1"/>
  <c r="L30" i="4" s="1"/>
  <c r="J31" i="4"/>
  <c r="K31" i="4"/>
  <c r="L31" i="4" s="1"/>
  <c r="J33" i="4"/>
  <c r="K33" i="4"/>
  <c r="L33" i="4" s="1"/>
  <c r="J34" i="4"/>
  <c r="K34" i="4" s="1"/>
  <c r="L34" i="4" s="1"/>
  <c r="J35" i="4"/>
  <c r="K35" i="4"/>
  <c r="L35" i="4" s="1"/>
  <c r="J36" i="4"/>
  <c r="J37" i="4"/>
  <c r="J38" i="4"/>
  <c r="K38" i="4" s="1"/>
  <c r="L38" i="4" s="1"/>
  <c r="J39" i="4"/>
  <c r="K39" i="4"/>
  <c r="L39" i="4" s="1"/>
  <c r="J40" i="4"/>
  <c r="J41" i="4"/>
  <c r="J42" i="4"/>
  <c r="K42" i="4" s="1"/>
  <c r="L42" i="4" s="1"/>
  <c r="J43" i="4"/>
  <c r="K43" i="4"/>
  <c r="L43" i="4" s="1"/>
  <c r="J44" i="4"/>
  <c r="K44" i="4" s="1"/>
  <c r="L44" i="4" s="1"/>
  <c r="J45" i="4"/>
  <c r="J46" i="4"/>
  <c r="K46" i="4" s="1"/>
  <c r="L46" i="4" s="1"/>
  <c r="J47" i="4"/>
  <c r="K47" i="4" s="1"/>
  <c r="L47" i="4" s="1"/>
  <c r="J48" i="4"/>
  <c r="J49" i="4"/>
  <c r="J50" i="4"/>
  <c r="K50" i="4" s="1"/>
  <c r="L50" i="4" s="1"/>
  <c r="J51" i="4"/>
  <c r="K51" i="4"/>
  <c r="L51" i="4" s="1"/>
  <c r="J52" i="4"/>
  <c r="K52" i="4" s="1"/>
  <c r="J53" i="4"/>
  <c r="J54" i="4"/>
  <c r="K54" i="4"/>
  <c r="L54" i="4" s="1"/>
  <c r="J55" i="4"/>
  <c r="K55" i="4" s="1"/>
  <c r="L55" i="4" s="1"/>
  <c r="J56" i="4"/>
  <c r="K56" i="4" s="1"/>
  <c r="L56" i="4" s="1"/>
  <c r="J57" i="4"/>
  <c r="J58" i="4"/>
  <c r="K58" i="4" s="1"/>
  <c r="L58" i="4" s="1"/>
  <c r="J59" i="4"/>
  <c r="K59" i="4" s="1"/>
  <c r="L59" i="4" s="1"/>
  <c r="J60" i="4"/>
  <c r="K60" i="4" s="1"/>
  <c r="L60" i="4" s="1"/>
  <c r="J61" i="4"/>
  <c r="J62" i="4"/>
  <c r="K62" i="4" s="1"/>
  <c r="L62" i="4" s="1"/>
  <c r="J63" i="4"/>
  <c r="K63" i="4" s="1"/>
  <c r="L63" i="4" s="1"/>
  <c r="J64" i="4"/>
  <c r="K64" i="4" s="1"/>
  <c r="L64" i="4" s="1"/>
  <c r="J65" i="4"/>
  <c r="J66" i="4"/>
  <c r="K66" i="4" s="1"/>
  <c r="L66" i="4" s="1"/>
  <c r="J67" i="4"/>
  <c r="K67" i="4" s="1"/>
  <c r="L67" i="4" s="1"/>
  <c r="J68" i="4"/>
  <c r="K68" i="4" s="1"/>
  <c r="L68" i="4" s="1"/>
  <c r="J69" i="4"/>
  <c r="J70" i="4"/>
  <c r="K70" i="4" s="1"/>
  <c r="L70" i="4" s="1"/>
  <c r="J71" i="4"/>
  <c r="K71" i="4" s="1"/>
  <c r="L71" i="4" s="1"/>
  <c r="J72" i="4"/>
  <c r="K72" i="4" s="1"/>
  <c r="L72" i="4" s="1"/>
  <c r="J73" i="4"/>
  <c r="J74" i="4"/>
  <c r="K74" i="4" s="1"/>
  <c r="L74" i="4" s="1"/>
  <c r="J75" i="4"/>
  <c r="K75" i="4" s="1"/>
  <c r="L75" i="4" s="1"/>
  <c r="J76" i="4"/>
  <c r="K76" i="4" s="1"/>
  <c r="L76" i="4" s="1"/>
  <c r="J77" i="4"/>
  <c r="J78" i="4"/>
  <c r="K78" i="4" s="1"/>
  <c r="L78" i="4" s="1"/>
  <c r="J79" i="4"/>
  <c r="K79" i="4" s="1"/>
  <c r="L79" i="4" s="1"/>
  <c r="J80" i="4"/>
  <c r="K80" i="4" s="1"/>
  <c r="L80" i="4" s="1"/>
  <c r="J81" i="4"/>
  <c r="J82" i="4"/>
  <c r="K82" i="4" s="1"/>
  <c r="L82" i="4" s="1"/>
  <c r="J83" i="4"/>
  <c r="K83" i="4" s="1"/>
  <c r="L83" i="4" s="1"/>
  <c r="J84" i="4"/>
  <c r="K84" i="4" s="1"/>
  <c r="L84" i="4" s="1"/>
  <c r="J85" i="4"/>
  <c r="J86" i="4"/>
  <c r="K86" i="4" s="1"/>
  <c r="L86" i="4" s="1"/>
  <c r="J87" i="4"/>
  <c r="K87" i="4" s="1"/>
  <c r="L87" i="4" s="1"/>
  <c r="J88" i="4"/>
  <c r="K88" i="4" s="1"/>
  <c r="L88" i="4" s="1"/>
  <c r="J89" i="4"/>
  <c r="J90" i="4"/>
  <c r="K90" i="4" s="1"/>
  <c r="L90" i="4" s="1"/>
  <c r="J91" i="4"/>
  <c r="K91" i="4" s="1"/>
  <c r="L91" i="4" s="1"/>
  <c r="J92" i="4"/>
  <c r="K92" i="4" s="1"/>
  <c r="L92" i="4" s="1"/>
  <c r="E10" i="4"/>
  <c r="P10" i="1" s="1"/>
  <c r="M89" i="4"/>
  <c r="M90" i="4"/>
  <c r="M91" i="4"/>
  <c r="M92" i="4"/>
  <c r="M93" i="4"/>
  <c r="M81" i="4"/>
  <c r="M82" i="4"/>
  <c r="M83" i="4"/>
  <c r="M84" i="4"/>
  <c r="M85" i="4"/>
  <c r="M86" i="4"/>
  <c r="M87" i="4"/>
  <c r="M88" i="4"/>
  <c r="M74" i="4"/>
  <c r="M75" i="4"/>
  <c r="M76" i="4"/>
  <c r="M77" i="4"/>
  <c r="M78" i="4"/>
  <c r="M79" i="4"/>
  <c r="M80" i="4"/>
  <c r="M73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44" i="4"/>
  <c r="M45" i="4"/>
  <c r="M46" i="4"/>
  <c r="M47" i="4"/>
  <c r="M48" i="4"/>
  <c r="M49" i="4"/>
  <c r="M50" i="4"/>
  <c r="M51" i="4"/>
  <c r="M35" i="4"/>
  <c r="M36" i="4"/>
  <c r="M37" i="4"/>
  <c r="M38" i="4"/>
  <c r="M39" i="4"/>
  <c r="M40" i="4"/>
  <c r="M41" i="4"/>
  <c r="M42" i="4"/>
  <c r="M43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11" i="4"/>
  <c r="M12" i="4"/>
  <c r="M10" i="4"/>
  <c r="W52" i="4"/>
  <c r="R52" i="4"/>
  <c r="W17" i="4"/>
  <c r="R17" i="4"/>
  <c r="S2" i="4"/>
  <c r="CP52" i="1"/>
  <c r="CK52" i="1"/>
  <c r="CQ52" i="1" s="1"/>
  <c r="CP17" i="1"/>
  <c r="CK17" i="1"/>
  <c r="CQ17" i="1" s="1"/>
  <c r="CL2" i="1"/>
  <c r="Q55" i="1" l="1"/>
  <c r="Q35" i="1"/>
  <c r="Q27" i="1"/>
  <c r="Q19" i="1"/>
  <c r="Q11" i="1"/>
  <c r="R11" i="1" s="1"/>
  <c r="S11" i="1" s="1"/>
  <c r="M88" i="2"/>
  <c r="M64" i="2"/>
  <c r="N90" i="1"/>
  <c r="L90" i="2"/>
  <c r="N82" i="1"/>
  <c r="L82" i="2"/>
  <c r="N74" i="1"/>
  <c r="L74" i="2"/>
  <c r="N70" i="1"/>
  <c r="L70" i="2"/>
  <c r="N62" i="1"/>
  <c r="L62" i="2"/>
  <c r="M62" i="2" s="1"/>
  <c r="N54" i="1"/>
  <c r="C54" i="2" s="1"/>
  <c r="E54" i="2" s="1"/>
  <c r="N54" i="2" s="1"/>
  <c r="AT54" i="1" s="1"/>
  <c r="L54" i="2"/>
  <c r="N46" i="1"/>
  <c r="C46" i="2" s="1"/>
  <c r="L46" i="2"/>
  <c r="M46" i="2" s="1"/>
  <c r="N38" i="1"/>
  <c r="L38" i="2"/>
  <c r="N30" i="1"/>
  <c r="L30" i="2"/>
  <c r="M30" i="2" s="1"/>
  <c r="N22" i="1"/>
  <c r="L22" i="2"/>
  <c r="N18" i="1"/>
  <c r="L18" i="2"/>
  <c r="M18" i="2" s="1"/>
  <c r="K49" i="4"/>
  <c r="L49" i="4" s="1"/>
  <c r="K13" i="4"/>
  <c r="L13" i="4" s="1"/>
  <c r="S62" i="1"/>
  <c r="Q42" i="1"/>
  <c r="Q34" i="1"/>
  <c r="Q26" i="1"/>
  <c r="Q18" i="1"/>
  <c r="Q14" i="1"/>
  <c r="F95" i="1"/>
  <c r="K10" i="2"/>
  <c r="K100" i="2" s="1"/>
  <c r="L95" i="1"/>
  <c r="H10" i="2"/>
  <c r="H100" i="2" s="1"/>
  <c r="I95" i="1"/>
  <c r="M79" i="2"/>
  <c r="M71" i="2"/>
  <c r="M47" i="2"/>
  <c r="M39" i="2"/>
  <c r="N89" i="1"/>
  <c r="L89" i="2"/>
  <c r="N81" i="1"/>
  <c r="L81" i="2"/>
  <c r="M81" i="2" s="1"/>
  <c r="N73" i="1"/>
  <c r="L73" i="2"/>
  <c r="N65" i="1"/>
  <c r="L65" i="2"/>
  <c r="M65" i="2" s="1"/>
  <c r="N57" i="1"/>
  <c r="L57" i="2"/>
  <c r="N49" i="1"/>
  <c r="L49" i="2"/>
  <c r="M49" i="2" s="1"/>
  <c r="N41" i="1"/>
  <c r="L41" i="2"/>
  <c r="N33" i="1"/>
  <c r="L33" i="2"/>
  <c r="M33" i="2" s="1"/>
  <c r="N21" i="1"/>
  <c r="L21" i="2"/>
  <c r="N13" i="1"/>
  <c r="L13" i="2"/>
  <c r="M13" i="2" s="1"/>
  <c r="K53" i="4"/>
  <c r="L53" i="4" s="1"/>
  <c r="K48" i="4"/>
  <c r="L48" i="4" s="1"/>
  <c r="K45" i="4"/>
  <c r="L45" i="4" s="1"/>
  <c r="K36" i="4"/>
  <c r="L36" i="4" s="1"/>
  <c r="K28" i="4"/>
  <c r="L28" i="4" s="1"/>
  <c r="K24" i="4"/>
  <c r="L24" i="4" s="1"/>
  <c r="K17" i="4"/>
  <c r="K93" i="4"/>
  <c r="L93" i="4" s="1"/>
  <c r="Q93" i="1"/>
  <c r="Q89" i="1"/>
  <c r="Q85" i="1"/>
  <c r="R47" i="1"/>
  <c r="S47" i="1" s="1"/>
  <c r="R91" i="1"/>
  <c r="S91" i="1"/>
  <c r="R87" i="1"/>
  <c r="S87" i="1" s="1"/>
  <c r="R83" i="1"/>
  <c r="S83" i="1"/>
  <c r="R79" i="1"/>
  <c r="S79" i="1" s="1"/>
  <c r="R75" i="1"/>
  <c r="S75" i="1"/>
  <c r="R71" i="1"/>
  <c r="S71" i="1" s="1"/>
  <c r="R67" i="1"/>
  <c r="S67" i="1"/>
  <c r="S51" i="1"/>
  <c r="Q39" i="1"/>
  <c r="Q31" i="1"/>
  <c r="Q23" i="1"/>
  <c r="Q15" i="1"/>
  <c r="I10" i="2"/>
  <c r="I100" i="2" s="1"/>
  <c r="J95" i="1"/>
  <c r="M56" i="2"/>
  <c r="M48" i="2"/>
  <c r="M24" i="2"/>
  <c r="M16" i="2"/>
  <c r="L10" i="2"/>
  <c r="M95" i="1"/>
  <c r="N86" i="1"/>
  <c r="L86" i="2"/>
  <c r="N78" i="1"/>
  <c r="L78" i="2"/>
  <c r="N66" i="1"/>
  <c r="L66" i="2"/>
  <c r="M66" i="2" s="1"/>
  <c r="N58" i="1"/>
  <c r="C58" i="2" s="1"/>
  <c r="L58" i="2"/>
  <c r="N50" i="1"/>
  <c r="L50" i="2"/>
  <c r="M50" i="2" s="1"/>
  <c r="N42" i="1"/>
  <c r="L42" i="2"/>
  <c r="N34" i="1"/>
  <c r="L34" i="2"/>
  <c r="M34" i="2" s="1"/>
  <c r="N26" i="1"/>
  <c r="L26" i="2"/>
  <c r="N14" i="1"/>
  <c r="L14" i="2"/>
  <c r="M14" i="2" s="1"/>
  <c r="K41" i="4"/>
  <c r="L41" i="4" s="1"/>
  <c r="K37" i="4"/>
  <c r="L37" i="4" s="1"/>
  <c r="C95" i="1"/>
  <c r="Q10" i="1"/>
  <c r="N10" i="1"/>
  <c r="Q50" i="1"/>
  <c r="Q38" i="1"/>
  <c r="Q30" i="1"/>
  <c r="Q22" i="1"/>
  <c r="E95" i="1"/>
  <c r="M87" i="2"/>
  <c r="M15" i="2"/>
  <c r="N93" i="1"/>
  <c r="L93" i="2"/>
  <c r="N85" i="1"/>
  <c r="L85" i="2"/>
  <c r="N77" i="1"/>
  <c r="L77" i="2"/>
  <c r="N69" i="1"/>
  <c r="L69" i="2"/>
  <c r="N61" i="1"/>
  <c r="L61" i="2"/>
  <c r="N53" i="1"/>
  <c r="L53" i="2"/>
  <c r="N45" i="1"/>
  <c r="C45" i="2" s="1"/>
  <c r="L45" i="2"/>
  <c r="N37" i="1"/>
  <c r="L37" i="2"/>
  <c r="N29" i="1"/>
  <c r="L29" i="2"/>
  <c r="N25" i="1"/>
  <c r="L25" i="2"/>
  <c r="M25" i="2" s="1"/>
  <c r="N17" i="1"/>
  <c r="L17" i="2"/>
  <c r="P95" i="1"/>
  <c r="K89" i="4"/>
  <c r="L89" i="4" s="1"/>
  <c r="K85" i="4"/>
  <c r="L85" i="4" s="1"/>
  <c r="K81" i="4"/>
  <c r="L81" i="4" s="1"/>
  <c r="K77" i="4"/>
  <c r="L77" i="4" s="1"/>
  <c r="K73" i="4"/>
  <c r="L73" i="4" s="1"/>
  <c r="K69" i="4"/>
  <c r="L69" i="4" s="1"/>
  <c r="K65" i="4"/>
  <c r="L65" i="4" s="1"/>
  <c r="K61" i="4"/>
  <c r="L61" i="4" s="1"/>
  <c r="K57" i="4"/>
  <c r="L57" i="4" s="1"/>
  <c r="K40" i="4"/>
  <c r="L40" i="4" s="1"/>
  <c r="K16" i="4"/>
  <c r="L16" i="4" s="1"/>
  <c r="K12" i="4"/>
  <c r="L12" i="4" s="1"/>
  <c r="D95" i="1"/>
  <c r="Q45" i="1"/>
  <c r="R45" i="1" s="1"/>
  <c r="S45" i="1" s="1"/>
  <c r="Q92" i="1"/>
  <c r="Q88" i="1"/>
  <c r="Q84" i="1"/>
  <c r="S59" i="1"/>
  <c r="Q81" i="1"/>
  <c r="Q77" i="1"/>
  <c r="Q73" i="1"/>
  <c r="Q69" i="1"/>
  <c r="Q65" i="1"/>
  <c r="Q61" i="1"/>
  <c r="Q57" i="1"/>
  <c r="Q53" i="1"/>
  <c r="Q49" i="1"/>
  <c r="Q41" i="1"/>
  <c r="Q37" i="1"/>
  <c r="Q33" i="1"/>
  <c r="Q29" i="1"/>
  <c r="Q25" i="1"/>
  <c r="Q21" i="1"/>
  <c r="Q17" i="1"/>
  <c r="Q13" i="1"/>
  <c r="H95" i="1"/>
  <c r="G10" i="2"/>
  <c r="G100" i="2" s="1"/>
  <c r="F10" i="2"/>
  <c r="G95" i="1"/>
  <c r="M90" i="2"/>
  <c r="M86" i="2"/>
  <c r="M82" i="2"/>
  <c r="M78" i="2"/>
  <c r="M74" i="2"/>
  <c r="M70" i="2"/>
  <c r="M58" i="2"/>
  <c r="M54" i="2"/>
  <c r="M42" i="2"/>
  <c r="M38" i="2"/>
  <c r="M26" i="2"/>
  <c r="M22" i="2"/>
  <c r="N92" i="1"/>
  <c r="L92" i="2"/>
  <c r="M92" i="2" s="1"/>
  <c r="N88" i="1"/>
  <c r="L88" i="2"/>
  <c r="N84" i="1"/>
  <c r="L84" i="2"/>
  <c r="M84" i="2" s="1"/>
  <c r="N80" i="1"/>
  <c r="L80" i="2"/>
  <c r="M80" i="2" s="1"/>
  <c r="L76" i="2"/>
  <c r="M76" i="2" s="1"/>
  <c r="N72" i="1"/>
  <c r="L72" i="2"/>
  <c r="M72" i="2" s="1"/>
  <c r="N68" i="1"/>
  <c r="L68" i="2"/>
  <c r="M68" i="2" s="1"/>
  <c r="N64" i="1"/>
  <c r="L64" i="2"/>
  <c r="N60" i="1"/>
  <c r="L60" i="2"/>
  <c r="M60" i="2" s="1"/>
  <c r="N56" i="1"/>
  <c r="L56" i="2"/>
  <c r="N52" i="1"/>
  <c r="L52" i="2"/>
  <c r="M52" i="2" s="1"/>
  <c r="N48" i="1"/>
  <c r="C48" i="2" s="1"/>
  <c r="L48" i="2"/>
  <c r="N44" i="1"/>
  <c r="C44" i="2" s="1"/>
  <c r="E44" i="2" s="1"/>
  <c r="L44" i="2"/>
  <c r="M44" i="2" s="1"/>
  <c r="N40" i="1"/>
  <c r="L40" i="2"/>
  <c r="M40" i="2" s="1"/>
  <c r="N36" i="1"/>
  <c r="L36" i="2"/>
  <c r="M36" i="2" s="1"/>
  <c r="N32" i="1"/>
  <c r="L32" i="2"/>
  <c r="M32" i="2" s="1"/>
  <c r="N28" i="1"/>
  <c r="L28" i="2"/>
  <c r="M28" i="2" s="1"/>
  <c r="N24" i="1"/>
  <c r="L24" i="2"/>
  <c r="N20" i="1"/>
  <c r="L20" i="2"/>
  <c r="M20" i="2" s="1"/>
  <c r="N16" i="1"/>
  <c r="L16" i="2"/>
  <c r="N12" i="1"/>
  <c r="L12" i="2"/>
  <c r="M12" i="2" s="1"/>
  <c r="Q80" i="1"/>
  <c r="Q76" i="1"/>
  <c r="N76" i="1"/>
  <c r="C76" i="2" s="1"/>
  <c r="E76" i="2" s="1"/>
  <c r="Q72" i="1"/>
  <c r="Q68" i="1"/>
  <c r="Q64" i="1"/>
  <c r="Q60" i="1"/>
  <c r="Q56" i="1"/>
  <c r="Q52" i="1"/>
  <c r="Q48" i="1"/>
  <c r="Q40" i="1"/>
  <c r="Q36" i="1"/>
  <c r="Q32" i="1"/>
  <c r="Q28" i="1"/>
  <c r="Q24" i="1"/>
  <c r="Q20" i="1"/>
  <c r="Q16" i="1"/>
  <c r="Q12" i="1"/>
  <c r="Q44" i="1"/>
  <c r="R44" i="1" s="1"/>
  <c r="J10" i="2"/>
  <c r="J100" i="2" s="1"/>
  <c r="K95" i="1"/>
  <c r="M93" i="2"/>
  <c r="M89" i="2"/>
  <c r="M85" i="2"/>
  <c r="M77" i="2"/>
  <c r="M73" i="2"/>
  <c r="M69" i="2"/>
  <c r="M61" i="2"/>
  <c r="M57" i="2"/>
  <c r="M53" i="2"/>
  <c r="M45" i="2"/>
  <c r="M41" i="2"/>
  <c r="M37" i="2"/>
  <c r="M29" i="2"/>
  <c r="M21" i="2"/>
  <c r="M17" i="2"/>
  <c r="N91" i="1"/>
  <c r="L91" i="2"/>
  <c r="M91" i="2" s="1"/>
  <c r="N87" i="1"/>
  <c r="L87" i="2"/>
  <c r="N83" i="1"/>
  <c r="L83" i="2"/>
  <c r="M83" i="2" s="1"/>
  <c r="N79" i="1"/>
  <c r="L79" i="2"/>
  <c r="N75" i="1"/>
  <c r="L75" i="2"/>
  <c r="M75" i="2" s="1"/>
  <c r="N71" i="1"/>
  <c r="L71" i="2"/>
  <c r="N67" i="1"/>
  <c r="L67" i="2"/>
  <c r="M67" i="2" s="1"/>
  <c r="N63" i="1"/>
  <c r="C63" i="2" s="1"/>
  <c r="L63" i="2"/>
  <c r="M63" i="2" s="1"/>
  <c r="N59" i="1"/>
  <c r="L59" i="2"/>
  <c r="M59" i="2" s="1"/>
  <c r="N55" i="1"/>
  <c r="L55" i="2"/>
  <c r="M55" i="2" s="1"/>
  <c r="N51" i="1"/>
  <c r="L51" i="2"/>
  <c r="M51" i="2" s="1"/>
  <c r="N47" i="1"/>
  <c r="L47" i="2"/>
  <c r="N43" i="1"/>
  <c r="C43" i="2" s="1"/>
  <c r="L43" i="2"/>
  <c r="M43" i="2" s="1"/>
  <c r="N39" i="1"/>
  <c r="L39" i="2"/>
  <c r="N35" i="1"/>
  <c r="L35" i="2"/>
  <c r="M35" i="2" s="1"/>
  <c r="N31" i="1"/>
  <c r="L31" i="2"/>
  <c r="M31" i="2" s="1"/>
  <c r="N27" i="1"/>
  <c r="L27" i="2"/>
  <c r="M27" i="2" s="1"/>
  <c r="N23" i="1"/>
  <c r="L23" i="2"/>
  <c r="M23" i="2" s="1"/>
  <c r="N19" i="1"/>
  <c r="L19" i="2"/>
  <c r="M19" i="2" s="1"/>
  <c r="N15" i="1"/>
  <c r="L15" i="2"/>
  <c r="N11" i="1"/>
  <c r="L11" i="2"/>
  <c r="M11" i="2" s="1"/>
  <c r="AR43" i="1"/>
  <c r="E43" i="2"/>
  <c r="AR45" i="1"/>
  <c r="E45" i="2"/>
  <c r="N45" i="2" s="1"/>
  <c r="AT45" i="1" s="1"/>
  <c r="AR46" i="1"/>
  <c r="E46" i="2"/>
  <c r="E63" i="2"/>
  <c r="AR48" i="1"/>
  <c r="E48" i="2"/>
  <c r="AR58" i="1"/>
  <c r="E58" i="2"/>
  <c r="N58" i="2" s="1"/>
  <c r="AT58" i="1" s="1"/>
  <c r="S44" i="1"/>
  <c r="X17" i="4"/>
  <c r="X97" i="4" s="1"/>
  <c r="X52" i="4"/>
  <c r="L52" i="4" s="1"/>
  <c r="N44" i="2" l="1"/>
  <c r="AT44" i="1" s="1"/>
  <c r="N46" i="2"/>
  <c r="AT46" i="1" s="1"/>
  <c r="R20" i="1"/>
  <c r="S20" i="1"/>
  <c r="R56" i="1"/>
  <c r="S56" i="1" s="1"/>
  <c r="R37" i="1"/>
  <c r="S37" i="1" s="1"/>
  <c r="Q95" i="1"/>
  <c r="AR21" i="1"/>
  <c r="C21" i="2"/>
  <c r="E21" i="2" s="1"/>
  <c r="N21" i="2" s="1"/>
  <c r="AT21" i="1" s="1"/>
  <c r="AR57" i="1"/>
  <c r="C57" i="2"/>
  <c r="E57" i="2" s="1"/>
  <c r="N57" i="2" s="1"/>
  <c r="AT57" i="1" s="1"/>
  <c r="AR89" i="1"/>
  <c r="C89" i="2"/>
  <c r="E89" i="2" s="1"/>
  <c r="N89" i="2" s="1"/>
  <c r="AT89" i="1" s="1"/>
  <c r="AR82" i="1"/>
  <c r="C82" i="2"/>
  <c r="E82" i="2" s="1"/>
  <c r="N82" i="2" s="1"/>
  <c r="AT82" i="1" s="1"/>
  <c r="AR11" i="1"/>
  <c r="C11" i="2"/>
  <c r="E11" i="2" s="1"/>
  <c r="N11" i="2" s="1"/>
  <c r="AT11" i="1" s="1"/>
  <c r="AR27" i="1"/>
  <c r="C27" i="2"/>
  <c r="E27" i="2" s="1"/>
  <c r="N27" i="2" s="1"/>
  <c r="AT27" i="1" s="1"/>
  <c r="AR35" i="1"/>
  <c r="C35" i="2"/>
  <c r="E35" i="2" s="1"/>
  <c r="N35" i="2" s="1"/>
  <c r="AT35" i="1" s="1"/>
  <c r="AR51" i="1"/>
  <c r="C51" i="2"/>
  <c r="E51" i="2" s="1"/>
  <c r="N51" i="2" s="1"/>
  <c r="AT51" i="1" s="1"/>
  <c r="AR67" i="1"/>
  <c r="C67" i="2"/>
  <c r="E67" i="2" s="1"/>
  <c r="N67" i="2" s="1"/>
  <c r="AT67" i="1" s="1"/>
  <c r="AR83" i="1"/>
  <c r="C83" i="2"/>
  <c r="E83" i="2" s="1"/>
  <c r="N83" i="2" s="1"/>
  <c r="AT83" i="1" s="1"/>
  <c r="N76" i="2"/>
  <c r="AT76" i="1" s="1"/>
  <c r="AR20" i="1"/>
  <c r="C20" i="2"/>
  <c r="E20" i="2" s="1"/>
  <c r="N20" i="2" s="1"/>
  <c r="AT20" i="1" s="1"/>
  <c r="AR60" i="1"/>
  <c r="C60" i="2"/>
  <c r="E60" i="2" s="1"/>
  <c r="N60" i="2" s="1"/>
  <c r="AT60" i="1" s="1"/>
  <c r="AR76" i="1"/>
  <c r="AR92" i="1"/>
  <c r="C92" i="2"/>
  <c r="E92" i="2" s="1"/>
  <c r="N92" i="2" s="1"/>
  <c r="AT92" i="1" s="1"/>
  <c r="R25" i="1"/>
  <c r="S25" i="1" s="1"/>
  <c r="R61" i="1"/>
  <c r="S61" i="1" s="1"/>
  <c r="R88" i="1"/>
  <c r="S88" i="1"/>
  <c r="AR25" i="1"/>
  <c r="C25" i="2"/>
  <c r="E25" i="2" s="1"/>
  <c r="N25" i="2" s="1"/>
  <c r="AT25" i="1" s="1"/>
  <c r="AR53" i="1"/>
  <c r="C53" i="2"/>
  <c r="E53" i="2" s="1"/>
  <c r="N53" i="2" s="1"/>
  <c r="AT53" i="1" s="1"/>
  <c r="AR85" i="1"/>
  <c r="C85" i="2"/>
  <c r="E85" i="2" s="1"/>
  <c r="N85" i="2" s="1"/>
  <c r="AT85" i="1" s="1"/>
  <c r="R38" i="1"/>
  <c r="S38" i="1"/>
  <c r="AR14" i="1"/>
  <c r="C14" i="2"/>
  <c r="E14" i="2" s="1"/>
  <c r="N14" i="2" s="1"/>
  <c r="AT14" i="1" s="1"/>
  <c r="AR34" i="1"/>
  <c r="C34" i="2"/>
  <c r="E34" i="2" s="1"/>
  <c r="N34" i="2" s="1"/>
  <c r="AT34" i="1" s="1"/>
  <c r="AR66" i="1"/>
  <c r="C66" i="2"/>
  <c r="E66" i="2" s="1"/>
  <c r="N66" i="2" s="1"/>
  <c r="AT66" i="1" s="1"/>
  <c r="AR86" i="1"/>
  <c r="C86" i="2"/>
  <c r="E86" i="2" s="1"/>
  <c r="N86" i="2" s="1"/>
  <c r="AT86" i="1" s="1"/>
  <c r="R23" i="1"/>
  <c r="S23" i="1" s="1"/>
  <c r="R85" i="1"/>
  <c r="S85" i="1"/>
  <c r="L17" i="4"/>
  <c r="R14" i="1"/>
  <c r="S14" i="1" s="1"/>
  <c r="R42" i="1"/>
  <c r="S42" i="1" s="1"/>
  <c r="S35" i="1"/>
  <c r="R35" i="1"/>
  <c r="N95" i="1"/>
  <c r="C95" i="2" s="1"/>
  <c r="N48" i="2"/>
  <c r="AT48" i="1" s="1"/>
  <c r="AR63" i="1"/>
  <c r="R12" i="1"/>
  <c r="S12" i="1"/>
  <c r="R28" i="1"/>
  <c r="S28" i="1"/>
  <c r="R48" i="1"/>
  <c r="S48" i="1"/>
  <c r="R64" i="1"/>
  <c r="S64" i="1"/>
  <c r="R76" i="1"/>
  <c r="S76" i="1"/>
  <c r="R13" i="1"/>
  <c r="S13" i="1" s="1"/>
  <c r="R29" i="1"/>
  <c r="S29" i="1" s="1"/>
  <c r="R49" i="1"/>
  <c r="S49" i="1" s="1"/>
  <c r="R65" i="1"/>
  <c r="S65" i="1"/>
  <c r="R81" i="1"/>
  <c r="S81" i="1"/>
  <c r="R92" i="1"/>
  <c r="S92" i="1"/>
  <c r="R50" i="1"/>
  <c r="S50" i="1"/>
  <c r="R31" i="1"/>
  <c r="S31" i="1" s="1"/>
  <c r="R89" i="1"/>
  <c r="S89" i="1"/>
  <c r="AR13" i="1"/>
  <c r="C13" i="2"/>
  <c r="E13" i="2" s="1"/>
  <c r="N13" i="2" s="1"/>
  <c r="AT13" i="1" s="1"/>
  <c r="AR33" i="1"/>
  <c r="C33" i="2"/>
  <c r="E33" i="2" s="1"/>
  <c r="N33" i="2" s="1"/>
  <c r="AT33" i="1" s="1"/>
  <c r="AR49" i="1"/>
  <c r="C49" i="2"/>
  <c r="E49" i="2" s="1"/>
  <c r="N49" i="2" s="1"/>
  <c r="AT49" i="1" s="1"/>
  <c r="AR65" i="1"/>
  <c r="C65" i="2"/>
  <c r="AR81" i="1"/>
  <c r="C81" i="2"/>
  <c r="E81" i="2" s="1"/>
  <c r="N81" i="2" s="1"/>
  <c r="AT81" i="1" s="1"/>
  <c r="R18" i="1"/>
  <c r="S18" i="1"/>
  <c r="AR18" i="1"/>
  <c r="C18" i="2"/>
  <c r="E18" i="2" s="1"/>
  <c r="N18" i="2" s="1"/>
  <c r="AT18" i="1" s="1"/>
  <c r="AR30" i="1"/>
  <c r="C30" i="2"/>
  <c r="E30" i="2" s="1"/>
  <c r="N30" i="2" s="1"/>
  <c r="AT30" i="1" s="1"/>
  <c r="AR62" i="1"/>
  <c r="C62" i="2"/>
  <c r="E62" i="2" s="1"/>
  <c r="N62" i="2" s="1"/>
  <c r="AT62" i="1" s="1"/>
  <c r="AR74" i="1"/>
  <c r="C74" i="2"/>
  <c r="E74" i="2" s="1"/>
  <c r="N74" i="2" s="1"/>
  <c r="AT74" i="1" s="1"/>
  <c r="AR90" i="1"/>
  <c r="C90" i="2"/>
  <c r="E90" i="2" s="1"/>
  <c r="N90" i="2" s="1"/>
  <c r="AT90" i="1" s="1"/>
  <c r="R36" i="1"/>
  <c r="S36" i="1"/>
  <c r="R72" i="1"/>
  <c r="S72" i="1"/>
  <c r="R21" i="1"/>
  <c r="S21" i="1" s="1"/>
  <c r="R57" i="1"/>
  <c r="S57" i="1"/>
  <c r="R73" i="1"/>
  <c r="S73" i="1"/>
  <c r="R84" i="1"/>
  <c r="S84" i="1"/>
  <c r="R30" i="1"/>
  <c r="S30" i="1"/>
  <c r="R15" i="1"/>
  <c r="S15" i="1" s="1"/>
  <c r="AR41" i="1"/>
  <c r="C41" i="2"/>
  <c r="E41" i="2" s="1"/>
  <c r="N41" i="2" s="1"/>
  <c r="AT41" i="1" s="1"/>
  <c r="AR73" i="1"/>
  <c r="C73" i="2"/>
  <c r="E73" i="2" s="1"/>
  <c r="N73" i="2" s="1"/>
  <c r="AT73" i="1" s="1"/>
  <c r="R34" i="1"/>
  <c r="S34" i="1"/>
  <c r="AR22" i="1"/>
  <c r="C22" i="2"/>
  <c r="E22" i="2" s="1"/>
  <c r="N22" i="2" s="1"/>
  <c r="AT22" i="1" s="1"/>
  <c r="AR38" i="1"/>
  <c r="C38" i="2"/>
  <c r="E38" i="2" s="1"/>
  <c r="N38" i="2" s="1"/>
  <c r="AT38" i="1" s="1"/>
  <c r="AR70" i="1"/>
  <c r="C70" i="2"/>
  <c r="E70" i="2" s="1"/>
  <c r="N70" i="2" s="1"/>
  <c r="AT70" i="1" s="1"/>
  <c r="R27" i="1"/>
  <c r="S27" i="1" s="1"/>
  <c r="N63" i="2"/>
  <c r="AT63" i="1" s="1"/>
  <c r="AR19" i="1"/>
  <c r="C19" i="2"/>
  <c r="E19" i="2" s="1"/>
  <c r="N19" i="2" s="1"/>
  <c r="AT19" i="1" s="1"/>
  <c r="AR59" i="1"/>
  <c r="C59" i="2"/>
  <c r="E59" i="2" s="1"/>
  <c r="N59" i="2" s="1"/>
  <c r="AT59" i="1" s="1"/>
  <c r="AR75" i="1"/>
  <c r="C75" i="2"/>
  <c r="E75" i="2" s="1"/>
  <c r="N75" i="2" s="1"/>
  <c r="AT75" i="1" s="1"/>
  <c r="AR91" i="1"/>
  <c r="C91" i="2"/>
  <c r="E91" i="2" s="1"/>
  <c r="N91" i="2" s="1"/>
  <c r="AT91" i="1" s="1"/>
  <c r="R24" i="1"/>
  <c r="S24" i="1" s="1"/>
  <c r="R40" i="1"/>
  <c r="S40" i="1" s="1"/>
  <c r="S60" i="1"/>
  <c r="R60" i="1"/>
  <c r="AR12" i="1"/>
  <c r="C12" i="2"/>
  <c r="E12" i="2" s="1"/>
  <c r="N12" i="2" s="1"/>
  <c r="AT12" i="1" s="1"/>
  <c r="AR28" i="1"/>
  <c r="C28" i="2"/>
  <c r="E28" i="2" s="1"/>
  <c r="N28" i="2" s="1"/>
  <c r="AT28" i="1" s="1"/>
  <c r="AR36" i="1"/>
  <c r="C36" i="2"/>
  <c r="E36" i="2" s="1"/>
  <c r="N36" i="2" s="1"/>
  <c r="AT36" i="1" s="1"/>
  <c r="AR52" i="1"/>
  <c r="C52" i="2"/>
  <c r="E52" i="2" s="1"/>
  <c r="N52" i="2" s="1"/>
  <c r="AT52" i="1" s="1"/>
  <c r="AR68" i="1"/>
  <c r="C68" i="2"/>
  <c r="E68" i="2" s="1"/>
  <c r="N68" i="2" s="1"/>
  <c r="AT68" i="1" s="1"/>
  <c r="AR84" i="1"/>
  <c r="C84" i="2"/>
  <c r="E84" i="2" s="1"/>
  <c r="N84" i="2" s="1"/>
  <c r="AT84" i="1" s="1"/>
  <c r="S41" i="1"/>
  <c r="R41" i="1"/>
  <c r="R77" i="1"/>
  <c r="S77" i="1" s="1"/>
  <c r="AR37" i="1"/>
  <c r="C37" i="2"/>
  <c r="E37" i="2" s="1"/>
  <c r="N37" i="2" s="1"/>
  <c r="AT37" i="1" s="1"/>
  <c r="AR69" i="1"/>
  <c r="C69" i="2"/>
  <c r="E69" i="2" s="1"/>
  <c r="N69" i="2" s="1"/>
  <c r="AT69" i="1" s="1"/>
  <c r="AR50" i="1"/>
  <c r="C50" i="2"/>
  <c r="E50" i="2" s="1"/>
  <c r="N50" i="2" s="1"/>
  <c r="AT50" i="1" s="1"/>
  <c r="AR54" i="1"/>
  <c r="AR15" i="1"/>
  <c r="C15" i="2"/>
  <c r="E15" i="2" s="1"/>
  <c r="N15" i="2" s="1"/>
  <c r="AT15" i="1" s="1"/>
  <c r="AR23" i="1"/>
  <c r="C23" i="2"/>
  <c r="E23" i="2" s="1"/>
  <c r="N23" i="2" s="1"/>
  <c r="AT23" i="1" s="1"/>
  <c r="AR31" i="1"/>
  <c r="C31" i="2"/>
  <c r="E31" i="2" s="1"/>
  <c r="N31" i="2" s="1"/>
  <c r="AT31" i="1" s="1"/>
  <c r="AR39" i="1"/>
  <c r="C39" i="2"/>
  <c r="E39" i="2" s="1"/>
  <c r="N39" i="2" s="1"/>
  <c r="AT39" i="1" s="1"/>
  <c r="AR47" i="1"/>
  <c r="C47" i="2"/>
  <c r="E47" i="2" s="1"/>
  <c r="N47" i="2" s="1"/>
  <c r="AT47" i="1" s="1"/>
  <c r="AR55" i="1"/>
  <c r="C55" i="2"/>
  <c r="E55" i="2" s="1"/>
  <c r="N55" i="2" s="1"/>
  <c r="AT55" i="1" s="1"/>
  <c r="AR71" i="1"/>
  <c r="C71" i="2"/>
  <c r="E71" i="2" s="1"/>
  <c r="N71" i="2" s="1"/>
  <c r="AT71" i="1" s="1"/>
  <c r="AR79" i="1"/>
  <c r="C79" i="2"/>
  <c r="E79" i="2" s="1"/>
  <c r="N79" i="2" s="1"/>
  <c r="AT79" i="1" s="1"/>
  <c r="AR87" i="1"/>
  <c r="C87" i="2"/>
  <c r="E87" i="2" s="1"/>
  <c r="N87" i="2" s="1"/>
  <c r="AT87" i="1" s="1"/>
  <c r="R16" i="1"/>
  <c r="S16" i="1"/>
  <c r="R32" i="1"/>
  <c r="S32" i="1"/>
  <c r="R52" i="1"/>
  <c r="S52" i="1"/>
  <c r="R68" i="1"/>
  <c r="S68" i="1"/>
  <c r="R80" i="1"/>
  <c r="S80" i="1"/>
  <c r="AR16" i="1"/>
  <c r="C16" i="2"/>
  <c r="E16" i="2" s="1"/>
  <c r="N16" i="2" s="1"/>
  <c r="AT16" i="1" s="1"/>
  <c r="AR24" i="1"/>
  <c r="C24" i="2"/>
  <c r="E24" i="2" s="1"/>
  <c r="N24" i="2" s="1"/>
  <c r="AT24" i="1" s="1"/>
  <c r="AR32" i="1"/>
  <c r="AR40" i="1"/>
  <c r="C40" i="2"/>
  <c r="E40" i="2" s="1"/>
  <c r="N40" i="2" s="1"/>
  <c r="AT40" i="1" s="1"/>
  <c r="AR56" i="1"/>
  <c r="C56" i="2"/>
  <c r="E56" i="2" s="1"/>
  <c r="N56" i="2" s="1"/>
  <c r="AT56" i="1" s="1"/>
  <c r="AR64" i="1"/>
  <c r="C64" i="2"/>
  <c r="E64" i="2" s="1"/>
  <c r="N64" i="2" s="1"/>
  <c r="AT64" i="1" s="1"/>
  <c r="AR72" i="1"/>
  <c r="C72" i="2"/>
  <c r="E72" i="2" s="1"/>
  <c r="N72" i="2" s="1"/>
  <c r="AT72" i="1" s="1"/>
  <c r="AR80" i="1"/>
  <c r="C80" i="2"/>
  <c r="E80" i="2" s="1"/>
  <c r="N80" i="2" s="1"/>
  <c r="AT80" i="1" s="1"/>
  <c r="AR88" i="1"/>
  <c r="C88" i="2"/>
  <c r="E88" i="2" s="1"/>
  <c r="N88" i="2" s="1"/>
  <c r="AT88" i="1" s="1"/>
  <c r="M10" i="2"/>
  <c r="M100" i="2" s="1"/>
  <c r="F100" i="2"/>
  <c r="R17" i="1"/>
  <c r="S17" i="1" s="1"/>
  <c r="R33" i="1"/>
  <c r="S33" i="1" s="1"/>
  <c r="R53" i="1"/>
  <c r="S53" i="1" s="1"/>
  <c r="R69" i="1"/>
  <c r="S69" i="1"/>
  <c r="AR17" i="1"/>
  <c r="C17" i="2"/>
  <c r="E17" i="2" s="1"/>
  <c r="N17" i="2" s="1"/>
  <c r="AT17" i="1" s="1"/>
  <c r="AR29" i="1"/>
  <c r="C29" i="2"/>
  <c r="E29" i="2" s="1"/>
  <c r="N29" i="2" s="1"/>
  <c r="AT29" i="1" s="1"/>
  <c r="AR61" i="1"/>
  <c r="C61" i="2"/>
  <c r="E61" i="2" s="1"/>
  <c r="N61" i="2" s="1"/>
  <c r="AT61" i="1" s="1"/>
  <c r="AR77" i="1"/>
  <c r="C77" i="2"/>
  <c r="E77" i="2" s="1"/>
  <c r="N77" i="2" s="1"/>
  <c r="AT77" i="1" s="1"/>
  <c r="AR93" i="1"/>
  <c r="C93" i="2"/>
  <c r="E93" i="2" s="1"/>
  <c r="N93" i="2" s="1"/>
  <c r="AT93" i="1" s="1"/>
  <c r="R22" i="1"/>
  <c r="S22" i="1"/>
  <c r="AR10" i="1"/>
  <c r="AR26" i="1"/>
  <c r="C26" i="2"/>
  <c r="E26" i="2" s="1"/>
  <c r="N26" i="2" s="1"/>
  <c r="AT26" i="1" s="1"/>
  <c r="AR42" i="1"/>
  <c r="C42" i="2"/>
  <c r="E42" i="2" s="1"/>
  <c r="N42" i="2" s="1"/>
  <c r="AT42" i="1" s="1"/>
  <c r="AR78" i="1"/>
  <c r="C78" i="2"/>
  <c r="E78" i="2" s="1"/>
  <c r="N78" i="2" s="1"/>
  <c r="AT78" i="1" s="1"/>
  <c r="L100" i="2"/>
  <c r="S39" i="1"/>
  <c r="R39" i="1"/>
  <c r="R93" i="1"/>
  <c r="S93" i="1" s="1"/>
  <c r="R26" i="1"/>
  <c r="S26" i="1" s="1"/>
  <c r="S19" i="1"/>
  <c r="R19" i="1"/>
  <c r="R55" i="1"/>
  <c r="S55" i="1" s="1"/>
  <c r="N43" i="2"/>
  <c r="AT43" i="1" l="1"/>
  <c r="BK103" i="1" l="1"/>
  <c r="BU103" i="1" s="1"/>
  <c r="BK102" i="1"/>
  <c r="BU102" i="1" s="1"/>
  <c r="CD99" i="1"/>
  <c r="CC99" i="1"/>
  <c r="CA99" i="1"/>
  <c r="BS99" i="1"/>
  <c r="BR99" i="1"/>
  <c r="BQ99" i="1"/>
  <c r="BP99" i="1"/>
  <c r="BM99" i="1"/>
  <c r="BL99" i="1"/>
  <c r="BJ99" i="1"/>
  <c r="BI99" i="1"/>
  <c r="BH99" i="1"/>
  <c r="CB97" i="1"/>
  <c r="CB96" i="1"/>
  <c r="CB95" i="1"/>
  <c r="CB94" i="1"/>
  <c r="BT99" i="1"/>
  <c r="P100" i="7"/>
  <c r="Z100" i="7" s="1"/>
  <c r="P99" i="7"/>
  <c r="Z99" i="7" s="1"/>
  <c r="AI96" i="7"/>
  <c r="AH96" i="7"/>
  <c r="AF96" i="7"/>
  <c r="X96" i="7"/>
  <c r="W96" i="7"/>
  <c r="V96" i="7"/>
  <c r="U96" i="7"/>
  <c r="R96" i="7"/>
  <c r="Q96" i="7"/>
  <c r="O96" i="7"/>
  <c r="N96" i="7"/>
  <c r="M96" i="7"/>
  <c r="AG94" i="7"/>
  <c r="AG93" i="7"/>
  <c r="AG92" i="7"/>
  <c r="AG91" i="7"/>
  <c r="AD90" i="7"/>
  <c r="K90" i="7"/>
  <c r="P90" i="7" s="1"/>
  <c r="AD89" i="7"/>
  <c r="K89" i="7"/>
  <c r="P89" i="7" s="1"/>
  <c r="AD88" i="7"/>
  <c r="K88" i="7"/>
  <c r="P88" i="7" s="1"/>
  <c r="AD87" i="7"/>
  <c r="L87" i="7"/>
  <c r="K87" i="7"/>
  <c r="P87" i="7" s="1"/>
  <c r="AD86" i="7"/>
  <c r="K86" i="7"/>
  <c r="P86" i="7" s="1"/>
  <c r="AD85" i="7"/>
  <c r="P85" i="7"/>
  <c r="K85" i="7"/>
  <c r="AD84" i="7"/>
  <c r="P84" i="7"/>
  <c r="K84" i="7"/>
  <c r="AD83" i="7"/>
  <c r="K83" i="7"/>
  <c r="P83" i="7" s="1"/>
  <c r="AD82" i="7"/>
  <c r="K82" i="7"/>
  <c r="P82" i="7" s="1"/>
  <c r="AD81" i="7"/>
  <c r="P81" i="7"/>
  <c r="K81" i="7"/>
  <c r="AD80" i="7"/>
  <c r="P80" i="7"/>
  <c r="K80" i="7"/>
  <c r="AD79" i="7"/>
  <c r="K79" i="7"/>
  <c r="P79" i="7" s="1"/>
  <c r="AD78" i="7"/>
  <c r="K78" i="7"/>
  <c r="P78" i="7" s="1"/>
  <c r="AD77" i="7"/>
  <c r="P77" i="7"/>
  <c r="K77" i="7"/>
  <c r="AD76" i="7"/>
  <c r="P76" i="7"/>
  <c r="K76" i="7"/>
  <c r="AD75" i="7"/>
  <c r="L75" i="7"/>
  <c r="K75" i="7"/>
  <c r="P75" i="7" s="1"/>
  <c r="AD74" i="7"/>
  <c r="K74" i="7"/>
  <c r="P74" i="7" s="1"/>
  <c r="AD73" i="7"/>
  <c r="K73" i="7"/>
  <c r="P73" i="7" s="1"/>
  <c r="AD72" i="7"/>
  <c r="K72" i="7"/>
  <c r="P72" i="7" s="1"/>
  <c r="AD71" i="7"/>
  <c r="K71" i="7"/>
  <c r="P71" i="7" s="1"/>
  <c r="AD70" i="7"/>
  <c r="K70" i="7"/>
  <c r="P70" i="7" s="1"/>
  <c r="AD69" i="7"/>
  <c r="K69" i="7"/>
  <c r="P69" i="7" s="1"/>
  <c r="AD68" i="7"/>
  <c r="K68" i="7"/>
  <c r="P68" i="7" s="1"/>
  <c r="AD67" i="7"/>
  <c r="K67" i="7"/>
  <c r="P67" i="7" s="1"/>
  <c r="AD66" i="7"/>
  <c r="K66" i="7"/>
  <c r="P66" i="7" s="1"/>
  <c r="AD65" i="7"/>
  <c r="K65" i="7"/>
  <c r="P65" i="7" s="1"/>
  <c r="AD64" i="7"/>
  <c r="K64" i="7"/>
  <c r="P64" i="7" s="1"/>
  <c r="AD63" i="7"/>
  <c r="K63" i="7"/>
  <c r="P63" i="7" s="1"/>
  <c r="AD62" i="7"/>
  <c r="K62" i="7"/>
  <c r="P62" i="7" s="1"/>
  <c r="AD61" i="7"/>
  <c r="K61" i="7"/>
  <c r="P61" i="7" s="1"/>
  <c r="AD60" i="7"/>
  <c r="K60" i="7"/>
  <c r="P60" i="7" s="1"/>
  <c r="AD59" i="7"/>
  <c r="K59" i="7"/>
  <c r="P59" i="7" s="1"/>
  <c r="AD58" i="7"/>
  <c r="K58" i="7"/>
  <c r="P58" i="7" s="1"/>
  <c r="AD57" i="7"/>
  <c r="K57" i="7"/>
  <c r="P57" i="7" s="1"/>
  <c r="AD56" i="7"/>
  <c r="K56" i="7"/>
  <c r="P56" i="7" s="1"/>
  <c r="AD55" i="7"/>
  <c r="K55" i="7"/>
  <c r="P55" i="7" s="1"/>
  <c r="AD54" i="7"/>
  <c r="K54" i="7"/>
  <c r="P54" i="7" s="1"/>
  <c r="AD53" i="7"/>
  <c r="L53" i="7"/>
  <c r="K53" i="7"/>
  <c r="AD52" i="7"/>
  <c r="K52" i="7"/>
  <c r="P52" i="7" s="1"/>
  <c r="AD51" i="7"/>
  <c r="P51" i="7"/>
  <c r="K51" i="7"/>
  <c r="AD50" i="7"/>
  <c r="K50" i="7"/>
  <c r="P50" i="7" s="1"/>
  <c r="AD49" i="7"/>
  <c r="K49" i="7"/>
  <c r="P49" i="7" s="1"/>
  <c r="AD48" i="7"/>
  <c r="K48" i="7"/>
  <c r="P48" i="7" s="1"/>
  <c r="AD47" i="7"/>
  <c r="L47" i="7"/>
  <c r="K47" i="7"/>
  <c r="AD46" i="7"/>
  <c r="K46" i="7"/>
  <c r="P46" i="7" s="1"/>
  <c r="AD45" i="7"/>
  <c r="P45" i="7"/>
  <c r="K45" i="7"/>
  <c r="AD44" i="7"/>
  <c r="K44" i="7"/>
  <c r="P44" i="7" s="1"/>
  <c r="AD43" i="7"/>
  <c r="P43" i="7"/>
  <c r="K43" i="7"/>
  <c r="AD42" i="7"/>
  <c r="K42" i="7"/>
  <c r="P42" i="7" s="1"/>
  <c r="AD41" i="7"/>
  <c r="P41" i="7"/>
  <c r="K41" i="7"/>
  <c r="AD40" i="7"/>
  <c r="K40" i="7"/>
  <c r="P40" i="7" s="1"/>
  <c r="AD39" i="7"/>
  <c r="P39" i="7"/>
  <c r="K39" i="7"/>
  <c r="AD38" i="7"/>
  <c r="K38" i="7"/>
  <c r="P38" i="7" s="1"/>
  <c r="AD37" i="7"/>
  <c r="P37" i="7"/>
  <c r="K37" i="7"/>
  <c r="AD36" i="7"/>
  <c r="K36" i="7"/>
  <c r="P36" i="7" s="1"/>
  <c r="AD35" i="7"/>
  <c r="P35" i="7"/>
  <c r="K35" i="7"/>
  <c r="AD34" i="7"/>
  <c r="K34" i="7"/>
  <c r="P34" i="7" s="1"/>
  <c r="AD33" i="7"/>
  <c r="P33" i="7"/>
  <c r="K33" i="7"/>
  <c r="AD32" i="7"/>
  <c r="K32" i="7"/>
  <c r="P32" i="7" s="1"/>
  <c r="AD31" i="7"/>
  <c r="P31" i="7"/>
  <c r="K31" i="7"/>
  <c r="AD30" i="7"/>
  <c r="K30" i="7"/>
  <c r="P30" i="7" s="1"/>
  <c r="AD29" i="7"/>
  <c r="P29" i="7"/>
  <c r="K29" i="7"/>
  <c r="AD28" i="7"/>
  <c r="K28" i="7"/>
  <c r="P28" i="7" s="1"/>
  <c r="AD27" i="7"/>
  <c r="P27" i="7"/>
  <c r="K27" i="7"/>
  <c r="AD26" i="7"/>
  <c r="K26" i="7"/>
  <c r="P26" i="7" s="1"/>
  <c r="AD25" i="7"/>
  <c r="P25" i="7"/>
  <c r="K25" i="7"/>
  <c r="AD24" i="7"/>
  <c r="Y24" i="7"/>
  <c r="L24" i="7"/>
  <c r="K24" i="7"/>
  <c r="AD23" i="7"/>
  <c r="K23" i="7"/>
  <c r="P23" i="7" s="1"/>
  <c r="AD22" i="7"/>
  <c r="P22" i="7"/>
  <c r="K22" i="7"/>
  <c r="AD21" i="7"/>
  <c r="K21" i="7"/>
  <c r="P21" i="7" s="1"/>
  <c r="AD20" i="7"/>
  <c r="P20" i="7"/>
  <c r="K20" i="7"/>
  <c r="AD19" i="7"/>
  <c r="K19" i="7"/>
  <c r="P19" i="7" s="1"/>
  <c r="AD18" i="7"/>
  <c r="P18" i="7"/>
  <c r="K18" i="7"/>
  <c r="AD17" i="7"/>
  <c r="K17" i="7"/>
  <c r="P17" i="7" s="1"/>
  <c r="AD16" i="7"/>
  <c r="Y16" i="7"/>
  <c r="Y96" i="7" s="1"/>
  <c r="L16" i="7"/>
  <c r="K16" i="7"/>
  <c r="P16" i="7" s="1"/>
  <c r="AD15" i="7"/>
  <c r="P15" i="7"/>
  <c r="K15" i="7"/>
  <c r="AD14" i="7"/>
  <c r="L14" i="7"/>
  <c r="K14" i="7"/>
  <c r="P14" i="7" s="1"/>
  <c r="AC14" i="7" s="1"/>
  <c r="AD13" i="7"/>
  <c r="K13" i="7"/>
  <c r="P13" i="7" s="1"/>
  <c r="AD12" i="7"/>
  <c r="K12" i="7"/>
  <c r="P12" i="7" s="1"/>
  <c r="AD11" i="7"/>
  <c r="K11" i="7"/>
  <c r="P11" i="7" s="1"/>
  <c r="AD10" i="7"/>
  <c r="K10" i="7"/>
  <c r="P10" i="7" s="1"/>
  <c r="AD9" i="7"/>
  <c r="P9" i="7"/>
  <c r="T9" i="7" s="1"/>
  <c r="K9" i="7"/>
  <c r="AD8" i="7"/>
  <c r="K8" i="7"/>
  <c r="P8" i="7" s="1"/>
  <c r="Z8" i="7" s="1"/>
  <c r="AD7" i="7"/>
  <c r="P7" i="7"/>
  <c r="K7" i="7"/>
  <c r="P47" i="7" l="1"/>
  <c r="P53" i="7"/>
  <c r="P24" i="7"/>
  <c r="AA24" i="7" s="1"/>
  <c r="BF99" i="1"/>
  <c r="BG99" i="1"/>
  <c r="BX102" i="1"/>
  <c r="BV102" i="1"/>
  <c r="BZ102" i="1"/>
  <c r="BW102" i="1"/>
  <c r="BY99" i="1"/>
  <c r="BV103" i="1"/>
  <c r="BX103" i="1"/>
  <c r="BZ103" i="1" s="1"/>
  <c r="BW103" i="1"/>
  <c r="AA16" i="7"/>
  <c r="Z16" i="7"/>
  <c r="AC16" i="7"/>
  <c r="AE16" i="7" s="1"/>
  <c r="AC11" i="7"/>
  <c r="AE11" i="7" s="1"/>
  <c r="AA11" i="7"/>
  <c r="Z11" i="7"/>
  <c r="AB11" i="7" s="1"/>
  <c r="AG11" i="7" s="1"/>
  <c r="AJ11" i="7" s="1"/>
  <c r="Z12" i="7"/>
  <c r="AE12" i="7"/>
  <c r="AC12" i="7"/>
  <c r="AA12" i="7"/>
  <c r="AA13" i="7"/>
  <c r="AE13" i="7"/>
  <c r="AC13" i="7"/>
  <c r="S47" i="7"/>
  <c r="Z47" i="7" s="1"/>
  <c r="AB47" i="7" s="1"/>
  <c r="AG47" i="7" s="1"/>
  <c r="AJ47" i="7" s="1"/>
  <c r="AC47" i="7"/>
  <c r="AE47" i="7" s="1"/>
  <c r="AA47" i="7"/>
  <c r="T47" i="7"/>
  <c r="Z53" i="7"/>
  <c r="AE53" i="7"/>
  <c r="AC53" i="7"/>
  <c r="AA53" i="7"/>
  <c r="Z88" i="7"/>
  <c r="AE88" i="7"/>
  <c r="AC88" i="7"/>
  <c r="AA88" i="7"/>
  <c r="Z89" i="7"/>
  <c r="AE89" i="7"/>
  <c r="AC89" i="7"/>
  <c r="AA89" i="7"/>
  <c r="Z90" i="7"/>
  <c r="AE90" i="7"/>
  <c r="AC90" i="7"/>
  <c r="AA90" i="7"/>
  <c r="AC99" i="7"/>
  <c r="AE99" i="7" s="1"/>
  <c r="AA99" i="7"/>
  <c r="AB99" i="7"/>
  <c r="P96" i="7"/>
  <c r="AC7" i="7"/>
  <c r="AE7" i="7" s="1"/>
  <c r="AA8" i="7"/>
  <c r="AB8" i="7" s="1"/>
  <c r="AG8" i="7" s="1"/>
  <c r="AJ8" i="7" s="1"/>
  <c r="AC8" i="7"/>
  <c r="AE8" i="7"/>
  <c r="AA9" i="7"/>
  <c r="AC9" i="7"/>
  <c r="AE9" i="7" s="1"/>
  <c r="AA14" i="7"/>
  <c r="AE14" i="7"/>
  <c r="AC17" i="7"/>
  <c r="AE17" i="7" s="1"/>
  <c r="K96" i="7"/>
  <c r="Z7" i="7"/>
  <c r="AD96" i="7"/>
  <c r="S9" i="7"/>
  <c r="Z9" i="7" s="1"/>
  <c r="AB9" i="7" s="1"/>
  <c r="AG9" i="7" s="1"/>
  <c r="AJ9" i="7" s="1"/>
  <c r="Z10" i="7"/>
  <c r="AB10" i="7" s="1"/>
  <c r="AC10" i="7"/>
  <c r="AE10" i="7" s="1"/>
  <c r="L96" i="7"/>
  <c r="Z14" i="7"/>
  <c r="S15" i="7"/>
  <c r="Z17" i="7"/>
  <c r="Z18" i="7"/>
  <c r="Z19" i="7"/>
  <c r="S20" i="7"/>
  <c r="Z20" i="7" s="1"/>
  <c r="Z21" i="7"/>
  <c r="Z22" i="7"/>
  <c r="Z23" i="7"/>
  <c r="Z25" i="7"/>
  <c r="Z26" i="7"/>
  <c r="Z27" i="7"/>
  <c r="Z28" i="7"/>
  <c r="Z29" i="7"/>
  <c r="S30" i="7"/>
  <c r="Z31" i="7"/>
  <c r="S32" i="7"/>
  <c r="AC33" i="7"/>
  <c r="AE33" i="7" s="1"/>
  <c r="AA33" i="7"/>
  <c r="Z33" i="7"/>
  <c r="Z48" i="7"/>
  <c r="AC48" i="7"/>
  <c r="AE48" i="7" s="1"/>
  <c r="AA48" i="7"/>
  <c r="AC49" i="7"/>
  <c r="AE49" i="7" s="1"/>
  <c r="AA49" i="7"/>
  <c r="T49" i="7"/>
  <c r="Z49" i="7" s="1"/>
  <c r="AB49" i="7" s="1"/>
  <c r="Z54" i="7"/>
  <c r="AB54" i="7" s="1"/>
  <c r="AG54" i="7" s="1"/>
  <c r="AJ54" i="7" s="1"/>
  <c r="AC54" i="7"/>
  <c r="AE54" i="7" s="1"/>
  <c r="AA54" i="7"/>
  <c r="Z55" i="7"/>
  <c r="AB55" i="7" s="1"/>
  <c r="AG55" i="7" s="1"/>
  <c r="AJ55" i="7" s="1"/>
  <c r="AC55" i="7"/>
  <c r="AE55" i="7" s="1"/>
  <c r="AA55" i="7"/>
  <c r="Z56" i="7"/>
  <c r="AC56" i="7"/>
  <c r="AE56" i="7" s="1"/>
  <c r="AA56" i="7"/>
  <c r="Z57" i="7"/>
  <c r="S57" i="7"/>
  <c r="AE57" i="7"/>
  <c r="AC57" i="7"/>
  <c r="AA57" i="7"/>
  <c r="T57" i="7"/>
  <c r="Z58" i="7"/>
  <c r="S58" i="7"/>
  <c r="AE58" i="7"/>
  <c r="AC58" i="7"/>
  <c r="AA58" i="7"/>
  <c r="T58" i="7"/>
  <c r="Z59" i="7"/>
  <c r="AC59" i="7"/>
  <c r="AE59" i="7" s="1"/>
  <c r="AA59" i="7"/>
  <c r="Z60" i="7"/>
  <c r="AB60" i="7" s="1"/>
  <c r="AG60" i="7" s="1"/>
  <c r="AJ60" i="7" s="1"/>
  <c r="AC60" i="7"/>
  <c r="AE60" i="7" s="1"/>
  <c r="AA60" i="7"/>
  <c r="Z61" i="7"/>
  <c r="AB61" i="7" s="1"/>
  <c r="AG61" i="7" s="1"/>
  <c r="AJ61" i="7" s="1"/>
  <c r="AC61" i="7"/>
  <c r="AE61" i="7" s="1"/>
  <c r="AA61" i="7"/>
  <c r="Z62" i="7"/>
  <c r="AC62" i="7"/>
  <c r="AE62" i="7" s="1"/>
  <c r="AA62" i="7"/>
  <c r="Z63" i="7"/>
  <c r="S63" i="7"/>
  <c r="AE63" i="7"/>
  <c r="AC63" i="7"/>
  <c r="AA63" i="7"/>
  <c r="T63" i="7"/>
  <c r="Z64" i="7"/>
  <c r="S64" i="7"/>
  <c r="AE64" i="7"/>
  <c r="AC64" i="7"/>
  <c r="AA64" i="7"/>
  <c r="T64" i="7"/>
  <c r="Z65" i="7"/>
  <c r="AC65" i="7"/>
  <c r="AE65" i="7" s="1"/>
  <c r="AA65" i="7"/>
  <c r="S66" i="7"/>
  <c r="Z66" i="7" s="1"/>
  <c r="AC66" i="7"/>
  <c r="AE66" i="7" s="1"/>
  <c r="AA66" i="7"/>
  <c r="T66" i="7"/>
  <c r="Z67" i="7"/>
  <c r="AC67" i="7"/>
  <c r="AE67" i="7" s="1"/>
  <c r="AA67" i="7"/>
  <c r="Z68" i="7"/>
  <c r="AC68" i="7"/>
  <c r="AE68" i="7" s="1"/>
  <c r="AA68" i="7"/>
  <c r="Z69" i="7"/>
  <c r="AB69" i="7" s="1"/>
  <c r="AG69" i="7" s="1"/>
  <c r="AJ69" i="7" s="1"/>
  <c r="AC69" i="7"/>
  <c r="AE69" i="7" s="1"/>
  <c r="AA69" i="7"/>
  <c r="Z70" i="7"/>
  <c r="AB70" i="7" s="1"/>
  <c r="AG70" i="7" s="1"/>
  <c r="AJ70" i="7" s="1"/>
  <c r="AC70" i="7"/>
  <c r="AE70" i="7" s="1"/>
  <c r="AA70" i="7"/>
  <c r="Z71" i="7"/>
  <c r="AC71" i="7"/>
  <c r="AE71" i="7" s="1"/>
  <c r="AA71" i="7"/>
  <c r="Z72" i="7"/>
  <c r="AC72" i="7"/>
  <c r="AE72" i="7" s="1"/>
  <c r="AA72" i="7"/>
  <c r="Z73" i="7"/>
  <c r="AB73" i="7" s="1"/>
  <c r="AG73" i="7" s="1"/>
  <c r="AJ73" i="7" s="1"/>
  <c r="AC73" i="7"/>
  <c r="AE73" i="7" s="1"/>
  <c r="AA73" i="7"/>
  <c r="Z74" i="7"/>
  <c r="S74" i="7"/>
  <c r="AE74" i="7"/>
  <c r="AC74" i="7"/>
  <c r="AA74" i="7"/>
  <c r="T74" i="7"/>
  <c r="AE75" i="7"/>
  <c r="AC75" i="7"/>
  <c r="AA75" i="7"/>
  <c r="T75" i="7"/>
  <c r="Z75" i="7" s="1"/>
  <c r="AB75" i="7" s="1"/>
  <c r="AG75" i="7" s="1"/>
  <c r="AJ75" i="7" s="1"/>
  <c r="S75" i="7"/>
  <c r="Z87" i="7"/>
  <c r="AB87" i="7" s="1"/>
  <c r="AG87" i="7" s="1"/>
  <c r="AJ87" i="7" s="1"/>
  <c r="AC87" i="7"/>
  <c r="AE87" i="7" s="1"/>
  <c r="AA87" i="7"/>
  <c r="AA7" i="7"/>
  <c r="T15" i="7"/>
  <c r="AA15" i="7"/>
  <c r="AC15" i="7"/>
  <c r="AE15" i="7" s="1"/>
  <c r="AA17" i="7"/>
  <c r="AA18" i="7"/>
  <c r="AC18" i="7"/>
  <c r="AE18" i="7" s="1"/>
  <c r="AA19" i="7"/>
  <c r="AC19" i="7"/>
  <c r="AE19" i="7" s="1"/>
  <c r="T20" i="7"/>
  <c r="AA20" i="7"/>
  <c r="AC20" i="7"/>
  <c r="AE20" i="7" s="1"/>
  <c r="AA21" i="7"/>
  <c r="AC21" i="7"/>
  <c r="AE21" i="7" s="1"/>
  <c r="AA22" i="7"/>
  <c r="AC22" i="7"/>
  <c r="AE22" i="7" s="1"/>
  <c r="AA23" i="7"/>
  <c r="AC23" i="7"/>
  <c r="AE23" i="7" s="1"/>
  <c r="AA25" i="7"/>
  <c r="AC25" i="7"/>
  <c r="AE25" i="7" s="1"/>
  <c r="AA26" i="7"/>
  <c r="AC26" i="7"/>
  <c r="AE26" i="7" s="1"/>
  <c r="AA27" i="7"/>
  <c r="AC27" i="7"/>
  <c r="AE27" i="7" s="1"/>
  <c r="AA28" i="7"/>
  <c r="AC28" i="7"/>
  <c r="AE28" i="7" s="1"/>
  <c r="AA29" i="7"/>
  <c r="AC29" i="7"/>
  <c r="AE29" i="7" s="1"/>
  <c r="T30" i="7"/>
  <c r="AA30" i="7"/>
  <c r="AC30" i="7"/>
  <c r="AE30" i="7" s="1"/>
  <c r="AA31" i="7"/>
  <c r="AC31" i="7"/>
  <c r="AE31" i="7" s="1"/>
  <c r="T32" i="7"/>
  <c r="AA32" i="7"/>
  <c r="AC32" i="7"/>
  <c r="AE32" i="7" s="1"/>
  <c r="Z34" i="7"/>
  <c r="Z35" i="7"/>
  <c r="Z36" i="7"/>
  <c r="Z37" i="7"/>
  <c r="Z38" i="7"/>
  <c r="Z39" i="7"/>
  <c r="Z40" i="7"/>
  <c r="Z41" i="7"/>
  <c r="Z42" i="7"/>
  <c r="Z43" i="7"/>
  <c r="Z44" i="7"/>
  <c r="Z45" i="7"/>
  <c r="S46" i="7"/>
  <c r="Z50" i="7"/>
  <c r="Z51" i="7"/>
  <c r="Z52" i="7"/>
  <c r="Z76" i="7"/>
  <c r="Z77" i="7"/>
  <c r="Z78" i="7"/>
  <c r="Z79" i="7"/>
  <c r="Z80" i="7"/>
  <c r="Z81" i="7"/>
  <c r="Z82" i="7"/>
  <c r="S83" i="7"/>
  <c r="Z83" i="7" s="1"/>
  <c r="Z84" i="7"/>
  <c r="Z85" i="7"/>
  <c r="Z86" i="7"/>
  <c r="AA100" i="7"/>
  <c r="AC100" i="7"/>
  <c r="AA34" i="7"/>
  <c r="AC34" i="7"/>
  <c r="AE34" i="7" s="1"/>
  <c r="AA35" i="7"/>
  <c r="AC35" i="7"/>
  <c r="AE35" i="7" s="1"/>
  <c r="AA36" i="7"/>
  <c r="AC36" i="7"/>
  <c r="AE36" i="7" s="1"/>
  <c r="AA37" i="7"/>
  <c r="AC37" i="7"/>
  <c r="AE37" i="7" s="1"/>
  <c r="AA38" i="7"/>
  <c r="AC38" i="7"/>
  <c r="AE38" i="7" s="1"/>
  <c r="AA39" i="7"/>
  <c r="AC39" i="7"/>
  <c r="AE39" i="7" s="1"/>
  <c r="AA40" i="7"/>
  <c r="AC40" i="7"/>
  <c r="AE40" i="7" s="1"/>
  <c r="AA41" i="7"/>
  <c r="AC41" i="7"/>
  <c r="AE41" i="7" s="1"/>
  <c r="AA42" i="7"/>
  <c r="AC42" i="7"/>
  <c r="AE42" i="7" s="1"/>
  <c r="AA43" i="7"/>
  <c r="AC43" i="7"/>
  <c r="AE43" i="7" s="1"/>
  <c r="AA44" i="7"/>
  <c r="AC44" i="7"/>
  <c r="AE44" i="7" s="1"/>
  <c r="AA45" i="7"/>
  <c r="AC45" i="7"/>
  <c r="AE45" i="7" s="1"/>
  <c r="T46" i="7"/>
  <c r="Z46" i="7" s="1"/>
  <c r="AA46" i="7"/>
  <c r="AC46" i="7"/>
  <c r="AE46" i="7" s="1"/>
  <c r="AA50" i="7"/>
  <c r="AC50" i="7"/>
  <c r="AE50" i="7" s="1"/>
  <c r="AA51" i="7"/>
  <c r="AC51" i="7"/>
  <c r="AE51" i="7" s="1"/>
  <c r="AA52" i="7"/>
  <c r="AC52" i="7"/>
  <c r="AE52" i="7" s="1"/>
  <c r="AA76" i="7"/>
  <c r="AC76" i="7"/>
  <c r="AE76" i="7" s="1"/>
  <c r="AA77" i="7"/>
  <c r="AC77" i="7"/>
  <c r="AE77" i="7" s="1"/>
  <c r="AA78" i="7"/>
  <c r="AC78" i="7"/>
  <c r="AE78" i="7" s="1"/>
  <c r="AA79" i="7"/>
  <c r="AC79" i="7"/>
  <c r="AE79" i="7" s="1"/>
  <c r="AA80" i="7"/>
  <c r="AC80" i="7"/>
  <c r="AE80" i="7" s="1"/>
  <c r="AA81" i="7"/>
  <c r="AC81" i="7"/>
  <c r="AE81" i="7" s="1"/>
  <c r="AA82" i="7"/>
  <c r="AC82" i="7"/>
  <c r="AE82" i="7" s="1"/>
  <c r="T83" i="7"/>
  <c r="AA83" i="7"/>
  <c r="AC83" i="7"/>
  <c r="AE83" i="7" s="1"/>
  <c r="AA84" i="7"/>
  <c r="AC84" i="7"/>
  <c r="AE84" i="7" s="1"/>
  <c r="AA85" i="7"/>
  <c r="AC85" i="7"/>
  <c r="AE85" i="7" s="1"/>
  <c r="AA86" i="7"/>
  <c r="AC86" i="7"/>
  <c r="AE86" i="7" s="1"/>
  <c r="AB100" i="7"/>
  <c r="T96" i="7" l="1"/>
  <c r="AB46" i="7"/>
  <c r="AG46" i="7" s="1"/>
  <c r="AJ46" i="7" s="1"/>
  <c r="AB82" i="7"/>
  <c r="AG82" i="7" s="1"/>
  <c r="AJ82" i="7" s="1"/>
  <c r="AB78" i="7"/>
  <c r="AB51" i="7"/>
  <c r="AG51" i="7" s="1"/>
  <c r="AJ51" i="7" s="1"/>
  <c r="AB33" i="7"/>
  <c r="AG33" i="7" s="1"/>
  <c r="AJ33" i="7" s="1"/>
  <c r="AB19" i="7"/>
  <c r="AG19" i="7" s="1"/>
  <c r="AJ19" i="7" s="1"/>
  <c r="AF99" i="7"/>
  <c r="AC24" i="7"/>
  <c r="AE24" i="7" s="1"/>
  <c r="AB80" i="7"/>
  <c r="AG80" i="7" s="1"/>
  <c r="AJ80" i="7" s="1"/>
  <c r="AB76" i="7"/>
  <c r="AG76" i="7" s="1"/>
  <c r="AJ76" i="7" s="1"/>
  <c r="Z30" i="7"/>
  <c r="AB30" i="7" s="1"/>
  <c r="AG30" i="7" s="1"/>
  <c r="AJ30" i="7" s="1"/>
  <c r="AB71" i="7"/>
  <c r="AG71" i="7" s="1"/>
  <c r="AJ71" i="7" s="1"/>
  <c r="AB67" i="7"/>
  <c r="AG67" i="7" s="1"/>
  <c r="AJ67" i="7" s="1"/>
  <c r="AB62" i="7"/>
  <c r="AG62" i="7" s="1"/>
  <c r="AJ62" i="7" s="1"/>
  <c r="AB56" i="7"/>
  <c r="AG56" i="7" s="1"/>
  <c r="AJ56" i="7" s="1"/>
  <c r="AG99" i="7"/>
  <c r="Z24" i="7"/>
  <c r="AB72" i="7"/>
  <c r="AG72" i="7" s="1"/>
  <c r="AJ72" i="7" s="1"/>
  <c r="AB68" i="7"/>
  <c r="AB65" i="7"/>
  <c r="AG65" i="7" s="1"/>
  <c r="AJ65" i="7" s="1"/>
  <c r="AB59" i="7"/>
  <c r="AG59" i="7" s="1"/>
  <c r="AJ59" i="7" s="1"/>
  <c r="Z32" i="7"/>
  <c r="AB32" i="7" s="1"/>
  <c r="AG32" i="7" s="1"/>
  <c r="AJ32" i="7" s="1"/>
  <c r="Z15" i="7"/>
  <c r="AB15" i="7" s="1"/>
  <c r="AG15" i="7" s="1"/>
  <c r="AJ15" i="7" s="1"/>
  <c r="BK99" i="1"/>
  <c r="CA103" i="1"/>
  <c r="CB103" i="1" s="1"/>
  <c r="CA102" i="1"/>
  <c r="CB102" i="1" s="1"/>
  <c r="CC102" i="1" s="1"/>
  <c r="BZ104" i="1"/>
  <c r="BN99" i="1"/>
  <c r="AE96" i="7"/>
  <c r="AE101" i="7"/>
  <c r="AB85" i="7"/>
  <c r="AG85" i="7" s="1"/>
  <c r="AJ85" i="7" s="1"/>
  <c r="AB45" i="7"/>
  <c r="AB43" i="7"/>
  <c r="AG43" i="7" s="1"/>
  <c r="AJ43" i="7" s="1"/>
  <c r="AB39" i="7"/>
  <c r="AG39" i="7" s="1"/>
  <c r="AJ39" i="7" s="1"/>
  <c r="AB35" i="7"/>
  <c r="AG35" i="7" s="1"/>
  <c r="AJ35" i="7" s="1"/>
  <c r="AB74" i="7"/>
  <c r="AG74" i="7" s="1"/>
  <c r="AJ74" i="7" s="1"/>
  <c r="AB86" i="7"/>
  <c r="AG86" i="7" s="1"/>
  <c r="AJ86" i="7" s="1"/>
  <c r="AB84" i="7"/>
  <c r="AG84" i="7" s="1"/>
  <c r="AJ84" i="7" s="1"/>
  <c r="AB81" i="7"/>
  <c r="AG81" i="7" s="1"/>
  <c r="AJ81" i="7" s="1"/>
  <c r="AB79" i="7"/>
  <c r="AG79" i="7" s="1"/>
  <c r="AJ79" i="7" s="1"/>
  <c r="AB77" i="7"/>
  <c r="AG77" i="7" s="1"/>
  <c r="AJ77" i="7" s="1"/>
  <c r="AB52" i="7"/>
  <c r="AG52" i="7" s="1"/>
  <c r="AJ52" i="7" s="1"/>
  <c r="AB50" i="7"/>
  <c r="AG50" i="7" s="1"/>
  <c r="AJ50" i="7" s="1"/>
  <c r="AB44" i="7"/>
  <c r="AG44" i="7" s="1"/>
  <c r="AJ44" i="7" s="1"/>
  <c r="AB42" i="7"/>
  <c r="AG42" i="7" s="1"/>
  <c r="AJ42" i="7" s="1"/>
  <c r="AB40" i="7"/>
  <c r="AG40" i="7" s="1"/>
  <c r="AJ40" i="7" s="1"/>
  <c r="AB38" i="7"/>
  <c r="AG38" i="7" s="1"/>
  <c r="AJ38" i="7" s="1"/>
  <c r="AB36" i="7"/>
  <c r="AG36" i="7" s="1"/>
  <c r="AJ36" i="7" s="1"/>
  <c r="AB34" i="7"/>
  <c r="AB48" i="7"/>
  <c r="AG48" i="7" s="1"/>
  <c r="AJ48" i="7" s="1"/>
  <c r="AB31" i="7"/>
  <c r="AG31" i="7" s="1"/>
  <c r="AJ31" i="7" s="1"/>
  <c r="AB28" i="7"/>
  <c r="AG28" i="7" s="1"/>
  <c r="AJ28" i="7" s="1"/>
  <c r="AB26" i="7"/>
  <c r="AG26" i="7" s="1"/>
  <c r="AJ26" i="7" s="1"/>
  <c r="AB23" i="7"/>
  <c r="AG23" i="7" s="1"/>
  <c r="AJ23" i="7" s="1"/>
  <c r="AB21" i="7"/>
  <c r="AG21" i="7" s="1"/>
  <c r="AJ21" i="7" s="1"/>
  <c r="AB18" i="7"/>
  <c r="AG18" i="7" s="1"/>
  <c r="AJ18" i="7" s="1"/>
  <c r="AB14" i="7"/>
  <c r="AG14" i="7" s="1"/>
  <c r="AJ14" i="7" s="1"/>
  <c r="AH99" i="7"/>
  <c r="AB90" i="7"/>
  <c r="AG90" i="7" s="1"/>
  <c r="AJ90" i="7" s="1"/>
  <c r="AB89" i="7"/>
  <c r="AG89" i="7" s="1"/>
  <c r="AJ89" i="7" s="1"/>
  <c r="AB88" i="7"/>
  <c r="AG88" i="7" s="1"/>
  <c r="AJ88" i="7" s="1"/>
  <c r="AB53" i="7"/>
  <c r="AG53" i="7" s="1"/>
  <c r="AJ53" i="7" s="1"/>
  <c r="AB24" i="7"/>
  <c r="AG24" i="7" s="1"/>
  <c r="AJ24" i="7" s="1"/>
  <c r="AB12" i="7"/>
  <c r="AG12" i="7" s="1"/>
  <c r="AJ12" i="7" s="1"/>
  <c r="AB16" i="7"/>
  <c r="AG16" i="7" s="1"/>
  <c r="AJ16" i="7" s="1"/>
  <c r="Z96" i="7"/>
  <c r="AB7" i="7"/>
  <c r="AB83" i="7"/>
  <c r="AG83" i="7" s="1"/>
  <c r="AJ83" i="7" s="1"/>
  <c r="AB41" i="7"/>
  <c r="AG41" i="7" s="1"/>
  <c r="AJ41" i="7" s="1"/>
  <c r="AB37" i="7"/>
  <c r="AG37" i="7" s="1"/>
  <c r="AJ37" i="7" s="1"/>
  <c r="AA96" i="7"/>
  <c r="AB66" i="7"/>
  <c r="AG66" i="7" s="1"/>
  <c r="AJ66" i="7" s="1"/>
  <c r="AB64" i="7"/>
  <c r="AG64" i="7" s="1"/>
  <c r="AJ64" i="7" s="1"/>
  <c r="AB63" i="7"/>
  <c r="AG63" i="7" s="1"/>
  <c r="AJ63" i="7" s="1"/>
  <c r="AB58" i="7"/>
  <c r="AG58" i="7" s="1"/>
  <c r="AJ58" i="7" s="1"/>
  <c r="AB57" i="7"/>
  <c r="AG57" i="7" s="1"/>
  <c r="AJ57" i="7" s="1"/>
  <c r="AE100" i="7"/>
  <c r="AB29" i="7"/>
  <c r="AG29" i="7" s="1"/>
  <c r="AJ29" i="7" s="1"/>
  <c r="AB27" i="7"/>
  <c r="AG27" i="7" s="1"/>
  <c r="AJ27" i="7" s="1"/>
  <c r="AB25" i="7"/>
  <c r="AG25" i="7" s="1"/>
  <c r="AJ25" i="7" s="1"/>
  <c r="AB22" i="7"/>
  <c r="AG22" i="7" s="1"/>
  <c r="AJ22" i="7" s="1"/>
  <c r="AB20" i="7"/>
  <c r="AG20" i="7" s="1"/>
  <c r="AJ20" i="7" s="1"/>
  <c r="AB17" i="7"/>
  <c r="AG17" i="7" s="1"/>
  <c r="AJ17" i="7" s="1"/>
  <c r="S96" i="7"/>
  <c r="AC96" i="7"/>
  <c r="AI99" i="7"/>
  <c r="B18" i="6"/>
  <c r="I32" i="4"/>
  <c r="J105" i="4"/>
  <c r="J106" i="4"/>
  <c r="J10" i="4"/>
  <c r="E105" i="4"/>
  <c r="P112" i="1" s="1"/>
  <c r="E106" i="4"/>
  <c r="C112" i="1"/>
  <c r="D112" i="1"/>
  <c r="E112" i="1"/>
  <c r="D113" i="1"/>
  <c r="E113" i="1"/>
  <c r="T95" i="1"/>
  <c r="U95" i="1"/>
  <c r="V95" i="1"/>
  <c r="W95" i="1"/>
  <c r="X95" i="1"/>
  <c r="L112" i="1"/>
  <c r="L113" i="1"/>
  <c r="P113" i="1"/>
  <c r="F112" i="1"/>
  <c r="F113" i="1"/>
  <c r="Y11" i="1"/>
  <c r="Y12" i="1"/>
  <c r="Y13" i="1"/>
  <c r="Y14" i="1"/>
  <c r="Y15" i="1"/>
  <c r="Y16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8" i="1"/>
  <c r="Y39" i="1"/>
  <c r="Y40" i="1"/>
  <c r="Y41" i="1"/>
  <c r="Y42" i="1"/>
  <c r="Y43" i="1"/>
  <c r="Y44" i="1"/>
  <c r="Y45" i="1"/>
  <c r="Y46" i="1"/>
  <c r="Y47" i="1"/>
  <c r="Y112" i="1"/>
  <c r="Y48" i="1"/>
  <c r="Y49" i="1"/>
  <c r="Y50" i="1"/>
  <c r="Y51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4" i="1"/>
  <c r="Y75" i="1"/>
  <c r="Y76" i="1"/>
  <c r="Y113" i="1"/>
  <c r="Y77" i="1"/>
  <c r="Y78" i="1"/>
  <c r="Y79" i="1"/>
  <c r="Y80" i="1"/>
  <c r="Y81" i="1"/>
  <c r="Y82" i="1"/>
  <c r="Y84" i="1"/>
  <c r="Y85" i="1"/>
  <c r="Y86" i="1"/>
  <c r="Y87" i="1"/>
  <c r="Y88" i="1"/>
  <c r="Y89" i="1"/>
  <c r="Y90" i="1"/>
  <c r="Y91" i="1"/>
  <c r="Y92" i="1"/>
  <c r="Y93" i="1"/>
  <c r="K106" i="4" l="1"/>
  <c r="AJ99" i="7"/>
  <c r="I94" i="4"/>
  <c r="AT96" i="1" s="1"/>
  <c r="J32" i="4"/>
  <c r="K32" i="4" s="1"/>
  <c r="K10" i="4"/>
  <c r="BO99" i="1"/>
  <c r="BV99" i="1"/>
  <c r="BX99" i="1"/>
  <c r="CC103" i="1"/>
  <c r="CD103" i="1" s="1"/>
  <c r="BZ105" i="1"/>
  <c r="BZ106" i="1" s="1"/>
  <c r="BZ99" i="1"/>
  <c r="BU99" i="1"/>
  <c r="CD102" i="1"/>
  <c r="CE102" i="1" s="1"/>
  <c r="AB96" i="7"/>
  <c r="AG7" i="7"/>
  <c r="AE97" i="7"/>
  <c r="AE98" i="7" s="1"/>
  <c r="AF100" i="7"/>
  <c r="AE102" i="7"/>
  <c r="AE103" i="7" s="1"/>
  <c r="K105" i="4"/>
  <c r="N113" i="1"/>
  <c r="Q113" i="1" s="1"/>
  <c r="N112" i="1"/>
  <c r="Q112" i="1" s="1"/>
  <c r="L32" i="4" l="1"/>
  <c r="C32" i="2"/>
  <c r="E32" i="2" s="1"/>
  <c r="N32" i="2" s="1"/>
  <c r="AT32" i="1" s="1"/>
  <c r="L10" i="4"/>
  <c r="K94" i="4"/>
  <c r="C10" i="2"/>
  <c r="CE103" i="1"/>
  <c r="BW99" i="1"/>
  <c r="BZ100" i="1"/>
  <c r="BZ101" i="1" s="1"/>
  <c r="BZ108" i="1" s="1"/>
  <c r="AG100" i="7"/>
  <c r="AG96" i="7"/>
  <c r="AJ7" i="7"/>
  <c r="AJ96" i="7" s="1"/>
  <c r="AE105" i="7"/>
  <c r="Y10" i="1"/>
  <c r="X98" i="4" l="1"/>
  <c r="C100" i="2"/>
  <c r="E10" i="2"/>
  <c r="N10" i="2" s="1"/>
  <c r="AT10" i="1" s="1"/>
  <c r="CB99" i="1"/>
  <c r="CE99" i="1"/>
  <c r="AH100" i="7"/>
  <c r="T38" i="2"/>
  <c r="D94" i="4"/>
  <c r="E94" i="4"/>
  <c r="F94" i="4"/>
  <c r="G94" i="4"/>
  <c r="E65" i="2" s="1"/>
  <c r="H94" i="4"/>
  <c r="Z72" i="1"/>
  <c r="Z74" i="1"/>
  <c r="Z75" i="1"/>
  <c r="Z76" i="1"/>
  <c r="Z113" i="1"/>
  <c r="Z77" i="1"/>
  <c r="Z78" i="1"/>
  <c r="Z79" i="1"/>
  <c r="Z80" i="1"/>
  <c r="Z81" i="1"/>
  <c r="Z82" i="1"/>
  <c r="Z84" i="1"/>
  <c r="Z85" i="1"/>
  <c r="Z86" i="1"/>
  <c r="Z87" i="1"/>
  <c r="Z88" i="1"/>
  <c r="Z89" i="1"/>
  <c r="Z90" i="1"/>
  <c r="Z91" i="1"/>
  <c r="Z92" i="1"/>
  <c r="Z93" i="1"/>
  <c r="Z11" i="1"/>
  <c r="Z12" i="1"/>
  <c r="Z13" i="1"/>
  <c r="Z14" i="1"/>
  <c r="Z15" i="1"/>
  <c r="Z16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8" i="1"/>
  <c r="Z39" i="1"/>
  <c r="Z40" i="1"/>
  <c r="Z41" i="1"/>
  <c r="Z42" i="1"/>
  <c r="Z43" i="1"/>
  <c r="Z44" i="1"/>
  <c r="Z45" i="1"/>
  <c r="Z46" i="1"/>
  <c r="Z47" i="1"/>
  <c r="Z112" i="1"/>
  <c r="Z48" i="1"/>
  <c r="Z49" i="1"/>
  <c r="Z50" i="1"/>
  <c r="Z51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10" i="1"/>
  <c r="C94" i="2" l="1"/>
  <c r="N65" i="2"/>
  <c r="E100" i="2"/>
  <c r="AI100" i="7"/>
  <c r="AJ100" i="7" s="1"/>
  <c r="J94" i="4"/>
  <c r="AT65" i="1" l="1"/>
  <c r="AT95" i="1" s="1"/>
  <c r="AT97" i="1" s="1"/>
  <c r="N100" i="2"/>
  <c r="F105" i="1"/>
  <c r="N105" i="1" s="1"/>
  <c r="P105" i="1" s="1"/>
  <c r="Q105" i="1" l="1"/>
  <c r="R105" i="1"/>
  <c r="T67" i="2"/>
  <c r="T74" i="2"/>
  <c r="T55" i="2"/>
  <c r="T65" i="2"/>
  <c r="T66" i="2"/>
  <c r="T14" i="2"/>
  <c r="T13" i="2"/>
  <c r="T18" i="2"/>
  <c r="T22" i="2"/>
  <c r="T25" i="2"/>
  <c r="T26" i="2"/>
  <c r="T30" i="2"/>
  <c r="T33" i="2"/>
  <c r="T39" i="2"/>
  <c r="T43" i="2"/>
  <c r="T47" i="2"/>
  <c r="T50" i="2"/>
  <c r="T51" i="2"/>
  <c r="S105" i="1" l="1"/>
  <c r="T35" i="2"/>
  <c r="T31" i="2"/>
  <c r="T28" i="2"/>
  <c r="T24" i="2"/>
  <c r="T19" i="2"/>
  <c r="T16" i="2"/>
  <c r="T11" i="2"/>
  <c r="T70" i="2"/>
  <c r="T62" i="2"/>
  <c r="T57" i="2"/>
  <c r="T56" i="2"/>
  <c r="T54" i="2"/>
  <c r="T88" i="2"/>
  <c r="T81" i="2"/>
  <c r="T78" i="2"/>
  <c r="T44" i="2"/>
  <c r="T42" i="2"/>
  <c r="R112" i="1"/>
  <c r="S112" i="1" s="1"/>
  <c r="T46" i="2"/>
  <c r="T41" i="2"/>
  <c r="T36" i="2"/>
  <c r="T27" i="2"/>
  <c r="T23" i="2"/>
  <c r="T15" i="2"/>
  <c r="T53" i="2"/>
  <c r="T63" i="2"/>
  <c r="T61" i="2"/>
  <c r="T58" i="2"/>
  <c r="T72" i="2"/>
  <c r="T83" i="2"/>
  <c r="T79" i="2"/>
  <c r="T75" i="2"/>
  <c r="R113" i="1"/>
  <c r="S113" i="1" s="1"/>
  <c r="T73" i="2"/>
  <c r="T20" i="2" l="1"/>
  <c r="T45" i="2"/>
  <c r="T37" i="2"/>
  <c r="T89" i="2"/>
  <c r="T86" i="2"/>
  <c r="T82" i="2"/>
  <c r="T69" i="2"/>
  <c r="T52" i="2"/>
  <c r="T40" i="2"/>
  <c r="T29" i="2"/>
  <c r="T60" i="2"/>
  <c r="T87" i="2"/>
  <c r="T84" i="2"/>
  <c r="T80" i="2"/>
  <c r="T71" i="2"/>
  <c r="T21" i="2"/>
  <c r="T85" i="2"/>
  <c r="T59" i="2"/>
  <c r="T64" i="2"/>
  <c r="T76" i="2"/>
  <c r="T77" i="2"/>
  <c r="T17" i="2"/>
  <c r="T32" i="2"/>
  <c r="T34" i="2"/>
  <c r="T48" i="2"/>
  <c r="T49" i="2"/>
  <c r="T12" i="2" l="1"/>
  <c r="T68" i="2" l="1"/>
  <c r="B4" i="2" l="1"/>
  <c r="A2" i="6" s="1"/>
  <c r="T10" i="2" l="1"/>
  <c r="R10" i="1"/>
  <c r="R95" i="1" s="1"/>
  <c r="S10" i="1" l="1"/>
  <c r="S95" i="1" s="1"/>
</calcChain>
</file>

<file path=xl/sharedStrings.xml><?xml version="1.0" encoding="utf-8"?>
<sst xmlns="http://schemas.openxmlformats.org/spreadsheetml/2006/main" count="2807" uniqueCount="757">
  <si>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</si>
  <si>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</si>
  <si>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</si>
  <si>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</si>
  <si>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</si>
  <si>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</si>
  <si>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</si>
  <si>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</si>
  <si>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</si>
  <si>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</si>
  <si>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</si>
  <si>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</si>
  <si>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</si>
  <si>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</si>
  <si>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</si>
  <si>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AC19</t>
  </si>
  <si>
    <t>0018</t>
  </si>
  <si>
    <t xml:space="preserve">  =============</t>
  </si>
  <si>
    <t>Total Gral.</t>
  </si>
  <si>
    <t xml:space="preserve"> </t>
  </si>
  <si>
    <t>RICARDO</t>
  </si>
  <si>
    <t>JULIO CESAR</t>
  </si>
  <si>
    <t>CARLOS</t>
  </si>
  <si>
    <t>MIGUEL ANGEL</t>
  </si>
  <si>
    <t>ALEJANDRO</t>
  </si>
  <si>
    <t>TOTAL</t>
  </si>
  <si>
    <t>IVA</t>
  </si>
  <si>
    <t>SUELDO BASE</t>
  </si>
  <si>
    <t>COMISIONES</t>
  </si>
  <si>
    <t>Comision 10%</t>
  </si>
  <si>
    <t>2% S/N</t>
  </si>
  <si>
    <t>SUBTOTAL</t>
  </si>
  <si>
    <t>SUBSIDO ENTREGADO</t>
  </si>
  <si>
    <t>Apoyo Sindicato Apoyo 23 c.c.</t>
  </si>
  <si>
    <t>Apoyo Extra</t>
  </si>
  <si>
    <t>SGV</t>
  </si>
  <si>
    <t>AGUILAR BRAVO</t>
  </si>
  <si>
    <t>CRISTIAN SAUL</t>
  </si>
  <si>
    <t>AGUILAR GONZALEZ</t>
  </si>
  <si>
    <t>ANAEL</t>
  </si>
  <si>
    <t>ALAVEZ LOPEZ</t>
  </si>
  <si>
    <t>INOCENCIO</t>
  </si>
  <si>
    <t>ALVAREZ ORTIZ</t>
  </si>
  <si>
    <t>ARENAS VARGAS</t>
  </si>
  <si>
    <t>MOISES</t>
  </si>
  <si>
    <t>ARROYO ZARAZUA</t>
  </si>
  <si>
    <t>GILBERTO</t>
  </si>
  <si>
    <t>ARVIZU RODRIGUEZ</t>
  </si>
  <si>
    <t>ALEJANDRO URIEL</t>
  </si>
  <si>
    <t>AYALA CONTRERAS</t>
  </si>
  <si>
    <t>HECTOR MANUEL</t>
  </si>
  <si>
    <t>BARCENAS COMENERO</t>
  </si>
  <si>
    <t>JORGE ALEJANDRO</t>
  </si>
  <si>
    <t>BERDEJA LEON</t>
  </si>
  <si>
    <t>FRANCISCO GERARDO</t>
  </si>
  <si>
    <t>CALDERON MARTINEZ</t>
  </si>
  <si>
    <t>MARIO RAUL</t>
  </si>
  <si>
    <t>CANCINO RODRIGUEZ</t>
  </si>
  <si>
    <t>GREGORIO</t>
  </si>
  <si>
    <t>CARRASCO TOVAR</t>
  </si>
  <si>
    <t>ARTURO</t>
  </si>
  <si>
    <t>CASTAÑON TAVARES</t>
  </si>
  <si>
    <t>MANUEL</t>
  </si>
  <si>
    <t>CASTELLANOS ROCHA</t>
  </si>
  <si>
    <t>LUCIA MARCELA</t>
  </si>
  <si>
    <t>CASTILLO ORDOÑEZ</t>
  </si>
  <si>
    <t>JORGE</t>
  </si>
  <si>
    <t>CORTES HERNANDEZ</t>
  </si>
  <si>
    <t>GERMAN</t>
  </si>
  <si>
    <t>CORTES MIRANDA</t>
  </si>
  <si>
    <t>CARLOS ARMANDO</t>
  </si>
  <si>
    <t>CORTEZ OVANDO</t>
  </si>
  <si>
    <t>FAUSTINO ALI</t>
  </si>
  <si>
    <t>CRUZ ORTIZ</t>
  </si>
  <si>
    <t>JUAN ANTONIO</t>
  </si>
  <si>
    <t>DE JESUS CRUZ</t>
  </si>
  <si>
    <t>JUAN CARLOS</t>
  </si>
  <si>
    <t>ENRIQUEZ RUBIO</t>
  </si>
  <si>
    <t>FERNANDO</t>
  </si>
  <si>
    <t>ESCARCEGA BUSTAMANTE</t>
  </si>
  <si>
    <t>FONSECA GUILLEN</t>
  </si>
  <si>
    <t>JOSE FELIPE</t>
  </si>
  <si>
    <t>GALICIA ZARATE</t>
  </si>
  <si>
    <t>SERGIO</t>
  </si>
  <si>
    <t xml:space="preserve">GUTIERREZ OLVERA </t>
  </si>
  <si>
    <t>MARIHURI</t>
  </si>
  <si>
    <t>HERNANDEZ CARREON</t>
  </si>
  <si>
    <t>HERNANDEZ GOMEZ</t>
  </si>
  <si>
    <t>MARIO ALBERTO</t>
  </si>
  <si>
    <t>EDGAR SAMUEL</t>
  </si>
  <si>
    <t>HERNANDEZ SILVA</t>
  </si>
  <si>
    <t>HERNANDEZ SOLIS</t>
  </si>
  <si>
    <t>GUMECINDO</t>
  </si>
  <si>
    <t>JIMENEZ HERNANDEZ</t>
  </si>
  <si>
    <t>LARA OVIEDO</t>
  </si>
  <si>
    <t>SORAYA</t>
  </si>
  <si>
    <t>LOBATO RECAMIER</t>
  </si>
  <si>
    <t>ROSSELIN CATALINA</t>
  </si>
  <si>
    <t>LOPEZ DE LEON</t>
  </si>
  <si>
    <t>DANIEL</t>
  </si>
  <si>
    <t>LOPEZ ROSETE</t>
  </si>
  <si>
    <t>VICTOR MANUEL</t>
  </si>
  <si>
    <t>MALDONADO HERNANDEZ</t>
  </si>
  <si>
    <t>ERICK</t>
  </si>
  <si>
    <t>MARTINEZ ALVARADO</t>
  </si>
  <si>
    <t>ADRIAN</t>
  </si>
  <si>
    <t>MARTINEZ GUERRERO</t>
  </si>
  <si>
    <t>LEONEL</t>
  </si>
  <si>
    <t>MARTINEZ LORENZO</t>
  </si>
  <si>
    <t>LUIS ALEJANDRO</t>
  </si>
  <si>
    <t>MEDINA CASTRO</t>
  </si>
  <si>
    <t>CARLOS MANUEL</t>
  </si>
  <si>
    <t>MELENDEZ PADILLA</t>
  </si>
  <si>
    <t>CLAUDIA CRISTINA</t>
  </si>
  <si>
    <t xml:space="preserve">MIRANDA PEON </t>
  </si>
  <si>
    <t>NORIA BADILLO</t>
  </si>
  <si>
    <t>JUAN JOSE</t>
  </si>
  <si>
    <t>NUÑEZ DE JESUS</t>
  </si>
  <si>
    <t>JOSE DANIEL</t>
  </si>
  <si>
    <t>OLVERA BAUTISTA</t>
  </si>
  <si>
    <t>J DOLORES GILBERTO</t>
  </si>
  <si>
    <t>OLVERA HERNANDEZ</t>
  </si>
  <si>
    <t>JOSE TOMAS</t>
  </si>
  <si>
    <t>LUIS ANGEL</t>
  </si>
  <si>
    <t>OLVERA SOTO</t>
  </si>
  <si>
    <t>PALETA GUADARRAMA</t>
  </si>
  <si>
    <t>PEREZ PEREZ</t>
  </si>
  <si>
    <t>ISMAEL</t>
  </si>
  <si>
    <t>PIÑA JUAREZ</t>
  </si>
  <si>
    <t>JOSE MARTIN</t>
  </si>
  <si>
    <t>RAMIREZ BAUTISTA</t>
  </si>
  <si>
    <t>MARCOS SAMUEL</t>
  </si>
  <si>
    <t>RESENDIZ CRESPO</t>
  </si>
  <si>
    <t>JOSE DAVID</t>
  </si>
  <si>
    <t>RESENDIZ ECHEVERRIA</t>
  </si>
  <si>
    <t>EMILIO</t>
  </si>
  <si>
    <t>RESENDIZ SOTO</t>
  </si>
  <si>
    <t>REYES HURTADO</t>
  </si>
  <si>
    <t>GUILLERMO</t>
  </si>
  <si>
    <t xml:space="preserve">RIVERA AGUILAR </t>
  </si>
  <si>
    <t>GABRIEL</t>
  </si>
  <si>
    <t>RIVERA GONZALEZ</t>
  </si>
  <si>
    <t>JOSE ADAN</t>
  </si>
  <si>
    <t>RODRIGUEZ RODRIGUEZ</t>
  </si>
  <si>
    <t>RODOLFO ANUAR</t>
  </si>
  <si>
    <t>ROMERO OLVERA</t>
  </si>
  <si>
    <t>ROMO PARGA</t>
  </si>
  <si>
    <t>RUIZ RODRIGUEZ</t>
  </si>
  <si>
    <t>OMAR</t>
  </si>
  <si>
    <t>SALDAÑA GARCIA</t>
  </si>
  <si>
    <t>MARCO ANTONIO</t>
  </si>
  <si>
    <t>SANCHEZ HURTADO</t>
  </si>
  <si>
    <t>SANCHEZ RODRIGUEZ</t>
  </si>
  <si>
    <t>FREDY</t>
  </si>
  <si>
    <t>SERENO CUELLAR</t>
  </si>
  <si>
    <t>JUVENAL</t>
  </si>
  <si>
    <t>SUAREZ LUNA</t>
  </si>
  <si>
    <t>EFREN AGUSTIN</t>
  </si>
  <si>
    <t>TELLEZ GAYTAN</t>
  </si>
  <si>
    <t xml:space="preserve">TINOCO LOPEZ </t>
  </si>
  <si>
    <t>ALFREDO</t>
  </si>
  <si>
    <t>TIRADO SAAVEDRA</t>
  </si>
  <si>
    <t>CARLOS ALEJANDRO</t>
  </si>
  <si>
    <t>TORIBIO DEL ANGEL</t>
  </si>
  <si>
    <t>OSCAR</t>
  </si>
  <si>
    <t>VALDEZ MARTINEZ</t>
  </si>
  <si>
    <t>VEGA RIVERA</t>
  </si>
  <si>
    <t>VERA GARCIA</t>
  </si>
  <si>
    <t>GERARDO</t>
  </si>
  <si>
    <t>VIGUERAS MARTINEZ</t>
  </si>
  <si>
    <t>ZAMORANO MENDOZA</t>
  </si>
  <si>
    <t>ELIAS DAVID</t>
  </si>
  <si>
    <t>AB27</t>
  </si>
  <si>
    <t>Aguilar Bravo Cristian Saul</t>
  </si>
  <si>
    <t>AG07</t>
  </si>
  <si>
    <t>Aguilar Gonzalez Anael</t>
  </si>
  <si>
    <t>AL17</t>
  </si>
  <si>
    <t>Alavez Lopez Inocencio</t>
  </si>
  <si>
    <t>AOR15</t>
  </si>
  <si>
    <t>Alvarez Ortiz Ricardo</t>
  </si>
  <si>
    <t>00016</t>
  </si>
  <si>
    <t>Arenas Vargas Moises</t>
  </si>
  <si>
    <t>AZ14</t>
  </si>
  <si>
    <t>Arroyo Zarazua Gilberto</t>
  </si>
  <si>
    <t>Arvizu Rodriguez Alejandro Uriel</t>
  </si>
  <si>
    <t>Ayala Contreras Hector Manuel</t>
  </si>
  <si>
    <t>BC22</t>
  </si>
  <si>
    <t>Barcenas Comenero Jorge Alejandro</t>
  </si>
  <si>
    <t>BL011</t>
  </si>
  <si>
    <t>Berdeja Leon Francisco Gerardo</t>
  </si>
  <si>
    <t>Calderon Martinez Mario Raul</t>
  </si>
  <si>
    <t>CR14</t>
  </si>
  <si>
    <t>Cancino Rodriguez Gregorio</t>
  </si>
  <si>
    <t>Carrasco Tovar Arturo</t>
  </si>
  <si>
    <t>CT26</t>
  </si>
  <si>
    <t>Castañon Tavares Manuel</t>
  </si>
  <si>
    <t>CR06</t>
  </si>
  <si>
    <t>Castellanos Rocha Lucia Marcela</t>
  </si>
  <si>
    <t>CO24</t>
  </si>
  <si>
    <t>Castillo Ordoñez Jorge</t>
  </si>
  <si>
    <t>CHG</t>
  </si>
  <si>
    <t>Cortes Hernandez German</t>
  </si>
  <si>
    <t>CM22</t>
  </si>
  <si>
    <t>Cortes Miranda Carlos Armando</t>
  </si>
  <si>
    <t>CO02</t>
  </si>
  <si>
    <t>Cortez Ovando Faustino Ali</t>
  </si>
  <si>
    <t>CO16</t>
  </si>
  <si>
    <t>Cruz Ortiz Juan Antonio</t>
  </si>
  <si>
    <t>DC20</t>
  </si>
  <si>
    <t>De Jesus Cruz Juan Carlos</t>
  </si>
  <si>
    <t>ER14</t>
  </si>
  <si>
    <t>Enriquez Rubio Fernando</t>
  </si>
  <si>
    <t>EB11</t>
  </si>
  <si>
    <t>Escarcega Bustamante  Jorge</t>
  </si>
  <si>
    <t>FG14</t>
  </si>
  <si>
    <t>Fonseca Gillen Jose Felipe</t>
  </si>
  <si>
    <t>GZ20</t>
  </si>
  <si>
    <t>Galicia Zarate Sergio</t>
  </si>
  <si>
    <t>GO001</t>
  </si>
  <si>
    <t>Gutierrez Olvera Marihuri</t>
  </si>
  <si>
    <t>HCG28</t>
  </si>
  <si>
    <t>Hernandez Carreon Gregorio</t>
  </si>
  <si>
    <t>HG04</t>
  </si>
  <si>
    <t>Hernandez Gomez Mario Alberto</t>
  </si>
  <si>
    <t>HS11</t>
  </si>
  <si>
    <t>Hernandez Silva Edgar Samuel</t>
  </si>
  <si>
    <t>HS08</t>
  </si>
  <si>
    <t>Hernandez Solis Gumecindo</t>
  </si>
  <si>
    <t>JH19</t>
  </si>
  <si>
    <t>Jimenez Hernandez Julio Cesar</t>
  </si>
  <si>
    <t>LO14</t>
  </si>
  <si>
    <t>Lara Oviedo Soraya</t>
  </si>
  <si>
    <t>LR05</t>
  </si>
  <si>
    <t>Lobato Recamier Rosselin Catalina</t>
  </si>
  <si>
    <t>LL19</t>
  </si>
  <si>
    <t>Lopez De Leon Daniel</t>
  </si>
  <si>
    <t>LR09</t>
  </si>
  <si>
    <t>Lopez Rosete Victor Manuel</t>
  </si>
  <si>
    <t>MH09</t>
  </si>
  <si>
    <t>Maldonado Hernandez Erick</t>
  </si>
  <si>
    <t>MA08</t>
  </si>
  <si>
    <t>Martinez Alvarado  Adrian</t>
  </si>
  <si>
    <t>MG14</t>
  </si>
  <si>
    <t>Martinez Guerrero Leonel</t>
  </si>
  <si>
    <t>ML23</t>
  </si>
  <si>
    <t>Martinez Lorenzo Luis Alejandro</t>
  </si>
  <si>
    <t>MC14</t>
  </si>
  <si>
    <t>Medina Castro Carlos Manuel</t>
  </si>
  <si>
    <t>0030</t>
  </si>
  <si>
    <t>Melendez Padilla Claudia Cristina</t>
  </si>
  <si>
    <t>MPJ04</t>
  </si>
  <si>
    <t>Miranda Peon Julio Cesar</t>
  </si>
  <si>
    <t>NB02</t>
  </si>
  <si>
    <t>Noria Badillo Juan Jose</t>
  </si>
  <si>
    <t>NS26</t>
  </si>
  <si>
    <t>Nuñez De Jesus Jose Daniel</t>
  </si>
  <si>
    <t>OB15</t>
  </si>
  <si>
    <t>Olvera Bautista J. Dolores  Gilberto</t>
  </si>
  <si>
    <t>OH11</t>
  </si>
  <si>
    <t>Olvera Hernandez Jose Tomas</t>
  </si>
  <si>
    <t>OS06</t>
  </si>
  <si>
    <t>Olvera  Soto Luis Angel</t>
  </si>
  <si>
    <t>PG04</t>
  </si>
  <si>
    <t>Paleta Guadarrama Ricardo</t>
  </si>
  <si>
    <t>PP05</t>
  </si>
  <si>
    <t>Perez Perez Ismael</t>
  </si>
  <si>
    <t>PJ03</t>
  </si>
  <si>
    <t>Piña Juarez Jose Martin</t>
  </si>
  <si>
    <t>RB08</t>
  </si>
  <si>
    <t>Ramirez Bautista Marcos Samuel</t>
  </si>
  <si>
    <t>RCJ07</t>
  </si>
  <si>
    <t>Resendiz Crespo Jose David</t>
  </si>
  <si>
    <t>RE14</t>
  </si>
  <si>
    <t>Resendiz Echeverria Mario Alberto</t>
  </si>
  <si>
    <t>RS03</t>
  </si>
  <si>
    <t>Resendiz Soto Emilio</t>
  </si>
  <si>
    <t>RZ014</t>
  </si>
  <si>
    <t>Reyes Hurtado Guillermo</t>
  </si>
  <si>
    <t>RA13</t>
  </si>
  <si>
    <t>Rivera Aguilar Gabriel</t>
  </si>
  <si>
    <t>RG12</t>
  </si>
  <si>
    <t>Rivera Gonzalez Jose Adan</t>
  </si>
  <si>
    <t>RR02</t>
  </si>
  <si>
    <t>Rodriguez Rodriguez Rodolfo Anuar</t>
  </si>
  <si>
    <t>RO21</t>
  </si>
  <si>
    <t>Romero Olvera Miguel Angel</t>
  </si>
  <si>
    <t>0021</t>
  </si>
  <si>
    <t>Romo Parga Alejandro</t>
  </si>
  <si>
    <t>RR05</t>
  </si>
  <si>
    <t>Ruiz Rodriguez Omar</t>
  </si>
  <si>
    <t>SG005</t>
  </si>
  <si>
    <t>Saldaña Garcia Marco Antonio</t>
  </si>
  <si>
    <t>SH17</t>
  </si>
  <si>
    <t>Sanchez Hurtado Carlos</t>
  </si>
  <si>
    <t>Sanchez Rodriguez Fredy</t>
  </si>
  <si>
    <t>SC25</t>
  </si>
  <si>
    <t>Sereno Cuellar Juvenal</t>
  </si>
  <si>
    <t>SL08</t>
  </si>
  <si>
    <t>Suarez Luna Efren Agustin</t>
  </si>
  <si>
    <t>TG06</t>
  </si>
  <si>
    <t>Tellez Gaytan Daniel</t>
  </si>
  <si>
    <t>TL20</t>
  </si>
  <si>
    <t>Tinoco Lopez Alfredo</t>
  </si>
  <si>
    <t>TS31</t>
  </si>
  <si>
    <t>Tirado Saavedra Carlos Alejandro</t>
  </si>
  <si>
    <t>TDA18</t>
  </si>
  <si>
    <t>Toribio Del Angel Oscar</t>
  </si>
  <si>
    <t>VM14</t>
  </si>
  <si>
    <t>Valdez Martinez Jose Martin</t>
  </si>
  <si>
    <t>VR23</t>
  </si>
  <si>
    <t>Vega Rivera Ismael</t>
  </si>
  <si>
    <t>VG25</t>
  </si>
  <si>
    <t>Vera Garcia Gerardo</t>
  </si>
  <si>
    <t>VM21</t>
  </si>
  <si>
    <t>Vigueras Martinez Juan Carlos</t>
  </si>
  <si>
    <t>ZM22</t>
  </si>
  <si>
    <t>Zamorano Mendoza Elias David</t>
  </si>
  <si>
    <t>TECNICO</t>
  </si>
  <si>
    <t>HOJALATERO</t>
  </si>
  <si>
    <t>Alfaro Lazaro Isaac</t>
  </si>
  <si>
    <t>ALFARO LAZARO</t>
  </si>
  <si>
    <t>ISAAC</t>
  </si>
  <si>
    <t>VENDEDOR</t>
  </si>
  <si>
    <t>ASESOR</t>
  </si>
  <si>
    <t>COUCH</t>
  </si>
  <si>
    <t>CALL CENTER</t>
  </si>
  <si>
    <t>ASESOR DE SERVICIO</t>
  </si>
  <si>
    <t>CMM24</t>
  </si>
  <si>
    <t>PREPARADOR</t>
  </si>
  <si>
    <t>SR27</t>
  </si>
  <si>
    <t>ARMADOR</t>
  </si>
  <si>
    <t>PINTOR</t>
  </si>
  <si>
    <t>AYUDANTE DE HOJALATERO</t>
  </si>
  <si>
    <t>AYUDANTE GENERAL</t>
  </si>
  <si>
    <t>VIGILANTE</t>
  </si>
  <si>
    <t>MANTENIMIENTO</t>
  </si>
  <si>
    <t>RV23</t>
  </si>
  <si>
    <t>Rodriguez Ventura Ca</t>
  </si>
  <si>
    <t>RODRIGUEZ VENTURA</t>
  </si>
  <si>
    <t>CA</t>
  </si>
  <si>
    <t>ASESOR DE VENTAS</t>
  </si>
  <si>
    <t>AYUDANTE DE MECANICO</t>
  </si>
  <si>
    <t>AR01</t>
  </si>
  <si>
    <t>OPERARIO B</t>
  </si>
  <si>
    <t>OPERARIO A</t>
  </si>
  <si>
    <t>AYUDANTE DE PREVIAS</t>
  </si>
  <si>
    <t>ESTETICAS</t>
  </si>
  <si>
    <t>MH25</t>
  </si>
  <si>
    <t>Mijangos Hernandez J</t>
  </si>
  <si>
    <t xml:space="preserve">MIJANGOS HERNANDEZ </t>
  </si>
  <si>
    <t>J</t>
  </si>
  <si>
    <t>HC24</t>
  </si>
  <si>
    <t>Hernandez Chavez Pedro</t>
  </si>
  <si>
    <t>RF27</t>
  </si>
  <si>
    <t>Reyes Flores Alan</t>
  </si>
  <si>
    <t>S10-01/2016</t>
  </si>
  <si>
    <t xml:space="preserve">         An</t>
  </si>
  <si>
    <t>Clave</t>
  </si>
  <si>
    <t xml:space="preserve"> Nombre</t>
  </si>
  <si>
    <t>nfonavit  p</t>
  </si>
  <si>
    <t xml:space="preserve"> AGUILAR BRAVO CRISTI</t>
  </si>
  <si>
    <t xml:space="preserve"> ALVAREZ ORTIZ RICARD</t>
  </si>
  <si>
    <t xml:space="preserve"> CALDERON MARTINEZ MA</t>
  </si>
  <si>
    <t xml:space="preserve"> GALICIA ZARATE SERGI</t>
  </si>
  <si>
    <t>MR27</t>
  </si>
  <si>
    <t xml:space="preserve"> MOLINA RAMIREZ JESUS</t>
  </si>
  <si>
    <t xml:space="preserve"> RODRIGUEZ RODRIGUEZ</t>
  </si>
  <si>
    <t xml:space="preserve"> TINOCO LOPEZ ALFREDO</t>
  </si>
  <si>
    <t xml:space="preserve"> CORTES HERNANDEZ GER</t>
  </si>
  <si>
    <t xml:space="preserve"> HERNANDEZ SILVA EDGA</t>
  </si>
  <si>
    <t xml:space="preserve"> MARTINEZ LORENZO LUI</t>
  </si>
  <si>
    <t>NL23</t>
  </si>
  <si>
    <t xml:space="preserve"> NUÑEZ LUJAN ANGEL DA</t>
  </si>
  <si>
    <t xml:space="preserve"> OLVERA BAUTISTA J. D</t>
  </si>
  <si>
    <t xml:space="preserve"> PEREZ PEREZ ISMAEL</t>
  </si>
  <si>
    <t xml:space="preserve"> RAMIREZ BAUTISTA MAR</t>
  </si>
  <si>
    <t xml:space="preserve"> ROMERO OLVERA MIGUEL</t>
  </si>
  <si>
    <t xml:space="preserve"> SUAREZ LUNA EFREN AG</t>
  </si>
  <si>
    <t xml:space="preserve"> SANCHEZ RODRIGUEZ FR</t>
  </si>
  <si>
    <t xml:space="preserve"> TELLEZ GAYTAN DANIEL</t>
  </si>
  <si>
    <t xml:space="preserve"> VIGUERAS MARTINEZ JU</t>
  </si>
  <si>
    <t xml:space="preserve"> VEGA RIVERA ISMAEL</t>
  </si>
  <si>
    <t xml:space="preserve"> BARCENAS COMENERO JO</t>
  </si>
  <si>
    <t xml:space="preserve"> CRUZ ORTIZ JUAN ANTO</t>
  </si>
  <si>
    <t xml:space="preserve"> CASTELLANOS ROCHA LU</t>
  </si>
  <si>
    <t xml:space="preserve"> CORTEZ OVANDO FAUSTI</t>
  </si>
  <si>
    <t xml:space="preserve"> DE JESUS CRUZ JUAN C</t>
  </si>
  <si>
    <t xml:space="preserve"> LOPEZ DE LEON DANIEL</t>
  </si>
  <si>
    <t xml:space="preserve"> RIVERA AGUILAR GABRI</t>
  </si>
  <si>
    <t xml:space="preserve"> RESENDIZ SOTO EMILIO</t>
  </si>
  <si>
    <t xml:space="preserve"> SERENO CUELLAR JUVEN</t>
  </si>
  <si>
    <t>AC14</t>
  </si>
  <si>
    <t xml:space="preserve"> AVILA CASTELLANOS JE</t>
  </si>
  <si>
    <t xml:space="preserve"> CORTES MIRANDA CARLO</t>
  </si>
  <si>
    <t xml:space="preserve"> CASTILLO ORDOÑEZ JOR</t>
  </si>
  <si>
    <t xml:space="preserve"> HERNANDEZ GOMEZ MARI</t>
  </si>
  <si>
    <t xml:space="preserve"> LARA OVIEDO SORAYA</t>
  </si>
  <si>
    <t xml:space="preserve"> MIRANDA PEON JULIO C</t>
  </si>
  <si>
    <t xml:space="preserve"> PIÑA JUAREZ JOSE MAR</t>
  </si>
  <si>
    <t xml:space="preserve"> TORIBIO DEL ANGEL OS</t>
  </si>
  <si>
    <t xml:space="preserve"> ALAVEZ LOPEZ INOCENC</t>
  </si>
  <si>
    <t xml:space="preserve"> ARVIZU RODRIGUEZ  AL</t>
  </si>
  <si>
    <t xml:space="preserve"> CANCINO RODRIGUEZ GR</t>
  </si>
  <si>
    <t xml:space="preserve"> CASTAÑON TAVARES MAN</t>
  </si>
  <si>
    <t xml:space="preserve"> ENRIQUEZ RUBIO FERNA</t>
  </si>
  <si>
    <t xml:space="preserve"> FONSECA GUILLEN JOSE</t>
  </si>
  <si>
    <t xml:space="preserve"> MARTINEZ ALVARADO AD</t>
  </si>
  <si>
    <t xml:space="preserve"> MARTINEZ GUERRERO LE</t>
  </si>
  <si>
    <t xml:space="preserve"> NUÑEZ DE JESUS JOSE</t>
  </si>
  <si>
    <t xml:space="preserve"> OLVERA HERNANDEZ JOS</t>
  </si>
  <si>
    <t xml:space="preserve"> OLVERA SOTO LUIS ANG</t>
  </si>
  <si>
    <t xml:space="preserve"> RESENDIZ CRESPO JOSE</t>
  </si>
  <si>
    <t xml:space="preserve"> RESENDIZ ECHEVERRIA</t>
  </si>
  <si>
    <t xml:space="preserve"> RIVERA GONZALEZ JOSE</t>
  </si>
  <si>
    <t>RH14</t>
  </si>
  <si>
    <t xml:space="preserve"> REYES HURTADO GUILLE</t>
  </si>
  <si>
    <t>SG05</t>
  </si>
  <si>
    <t xml:space="preserve"> SALDAñA GARCIA MARCO</t>
  </si>
  <si>
    <t xml:space="preserve"> SANCHEZ HURTADO CARL</t>
  </si>
  <si>
    <t xml:space="preserve"> VALDEZ MARTINEZ MART</t>
  </si>
  <si>
    <t xml:space="preserve"> ARENAS VARGAS MOISES</t>
  </si>
  <si>
    <t xml:space="preserve"> CARRASCO TOVAR ARTUR</t>
  </si>
  <si>
    <t xml:space="preserve"> ROMO PARGA ALEJANDRO</t>
  </si>
  <si>
    <t xml:space="preserve"> MELENDEZ PADILLA CLA</t>
  </si>
  <si>
    <t xml:space="preserve"> AYALA CONTRERAS HECT</t>
  </si>
  <si>
    <t xml:space="preserve"> AGUILAR GONZALEZ ANA</t>
  </si>
  <si>
    <t xml:space="preserve"> BERDEJA LEON FRANCIS</t>
  </si>
  <si>
    <t xml:space="preserve"> ESCARCEGA BUSTAMANTE</t>
  </si>
  <si>
    <t>GO01</t>
  </si>
  <si>
    <t xml:space="preserve"> GUTIERREZ OLVERA MAR</t>
  </si>
  <si>
    <t xml:space="preserve"> HERNANDEZ CHAVEZ PED</t>
  </si>
  <si>
    <t xml:space="preserve"> HERNANDEZ CARREON GR</t>
  </si>
  <si>
    <t xml:space="preserve"> HERNANDEZ SOLIS GUME</t>
  </si>
  <si>
    <t xml:space="preserve"> JIMENEZ HERNANDEZ JU</t>
  </si>
  <si>
    <t xml:space="preserve"> LOBATO RECAMIER ROSS</t>
  </si>
  <si>
    <t xml:space="preserve"> LOPEZ ROSETE VICTOR</t>
  </si>
  <si>
    <t xml:space="preserve"> MEDINA CASTRO CARLOS</t>
  </si>
  <si>
    <t xml:space="preserve"> MALDONADO HERNANDEZ</t>
  </si>
  <si>
    <t xml:space="preserve"> NORIA BADILLO JUAN J</t>
  </si>
  <si>
    <t xml:space="preserve"> PALETA GUADARRAMA RI</t>
  </si>
  <si>
    <t xml:space="preserve"> RUIZ RODRIGUEZ OMAR</t>
  </si>
  <si>
    <t xml:space="preserve"> TIRADO SAAVEDRA CARL</t>
  </si>
  <si>
    <t xml:space="preserve"> VERA GARCIA GERARDO</t>
  </si>
  <si>
    <t xml:space="preserve"> ZAMORANO MENDOZA ELI</t>
  </si>
  <si>
    <t>AL26</t>
  </si>
  <si>
    <t>AR001</t>
  </si>
  <si>
    <t>CM024</t>
  </si>
  <si>
    <t>HMP14</t>
  </si>
  <si>
    <t>Hernandez Martinez Paulino</t>
  </si>
  <si>
    <t>HM17</t>
  </si>
  <si>
    <t>Hernandez Medina Diego Omar</t>
  </si>
  <si>
    <t>Mijangos Hernandez Julio Cesar</t>
  </si>
  <si>
    <t>OS05</t>
  </si>
  <si>
    <t>Orozco Sandoval Luis Enrique</t>
  </si>
  <si>
    <t>PR05</t>
  </si>
  <si>
    <t>Parra Rodriguez Javier Sebastian</t>
  </si>
  <si>
    <t>PB05</t>
  </si>
  <si>
    <t>Pino Blanco Gustavo</t>
  </si>
  <si>
    <t>RHO14</t>
  </si>
  <si>
    <t>Resendiz Huerta Oscar</t>
  </si>
  <si>
    <t>RA22</t>
  </si>
  <si>
    <t>Reyes Alcala Luz</t>
  </si>
  <si>
    <t>RA06</t>
  </si>
  <si>
    <t>Reyes Armadillo Jorge Andres</t>
  </si>
  <si>
    <t>Reyes Flores Alan Ricardo</t>
  </si>
  <si>
    <t>RP19</t>
  </si>
  <si>
    <t>Rios Perales David</t>
  </si>
  <si>
    <t>RF22</t>
  </si>
  <si>
    <t>Rodriguez Fernandez De Jauregui Mauricio</t>
  </si>
  <si>
    <t>Rodriguez Ventura Carlos Javier</t>
  </si>
  <si>
    <t>RGG01</t>
  </si>
  <si>
    <t>Rosas Guillen Gina Elizabeth</t>
  </si>
  <si>
    <t>SR027</t>
  </si>
  <si>
    <t>SP14</t>
  </si>
  <si>
    <t>Sierra Polina Cesar Alan</t>
  </si>
  <si>
    <t>TN15</t>
  </si>
  <si>
    <t>Tirado Navarrete Edgar</t>
  </si>
  <si>
    <t>VZ31</t>
  </si>
  <si>
    <t>Valdelamar Zuñiga Jose Sixto Carl</t>
  </si>
  <si>
    <t>VZ23</t>
  </si>
  <si>
    <t>Vega Zuñiga Joel Omar</t>
  </si>
  <si>
    <t>VC30</t>
  </si>
  <si>
    <t>Velazquez Calva Humberto Carlos</t>
  </si>
  <si>
    <t>11 CONSULTORES &amp; ASESORES INTEGRALES SC</t>
  </si>
  <si>
    <t>Reg Pat IMSS: E2375841103</t>
  </si>
  <si>
    <t>Séptimo día</t>
  </si>
  <si>
    <t>Préstamo Infonavit</t>
  </si>
  <si>
    <t>Pension Alimenticia</t>
  </si>
  <si>
    <t>Semana 6 del 03/02/2016 al 09/02/2016</t>
  </si>
  <si>
    <t>INFONAVIT</t>
  </si>
  <si>
    <t>NO SE LE ALCANZA A DESCONTAR</t>
  </si>
  <si>
    <t>SOLO SE LE PUEDEN DESCONTAR LOS 513.33</t>
  </si>
  <si>
    <t>SOLO SE LE PUEDEN DESCONTAR LOS 540</t>
  </si>
  <si>
    <t>FACTURACIÓN</t>
  </si>
  <si>
    <t>Rangel Zuñiga Hugo</t>
  </si>
  <si>
    <t>ESPECIAL</t>
  </si>
  <si>
    <t>QROMOTROS COMPLEMENTO SINDICATO</t>
  </si>
  <si>
    <t>SEM 06_07</t>
  </si>
  <si>
    <t>2746799043</t>
  </si>
  <si>
    <t>2947375638</t>
  </si>
  <si>
    <t>2919443924</t>
  </si>
  <si>
    <t>1438110301</t>
  </si>
  <si>
    <t>2898414041</t>
  </si>
  <si>
    <t>2982289075</t>
  </si>
  <si>
    <t>2895709032</t>
  </si>
  <si>
    <t>2996093906</t>
  </si>
  <si>
    <t>2915613213</t>
  </si>
  <si>
    <t>2894220501</t>
  </si>
  <si>
    <t>2951732641</t>
  </si>
  <si>
    <t>Escarcega Bustamante Jorge</t>
  </si>
  <si>
    <t>Consultores &amp; Asesores Integrales S.C.</t>
  </si>
  <si>
    <t>Servicios Prestados a : QUERETARO MOTORS, SA</t>
  </si>
  <si>
    <t>Periodo Semana 07</t>
  </si>
  <si>
    <t>10/02/2016 AL 16/02/2016</t>
  </si>
  <si>
    <t>Area</t>
  </si>
  <si>
    <t>Nombre</t>
  </si>
  <si>
    <t>Suc</t>
  </si>
  <si>
    <t>Puesto</t>
  </si>
  <si>
    <t>FECHA DE INICIO</t>
  </si>
  <si>
    <t>FIJO / VARIABLE</t>
  </si>
  <si>
    <t>sub   S/N</t>
  </si>
  <si>
    <t>CONSULTORES</t>
  </si>
  <si>
    <t>SINDICATO</t>
  </si>
  <si>
    <t>Sueldo Quincenal</t>
  </si>
  <si>
    <t>COMISION</t>
  </si>
  <si>
    <t>Prima Vacacional</t>
  </si>
  <si>
    <t>Dias de Vacaciones</t>
  </si>
  <si>
    <t>SEGURO DE VIDA (-)</t>
  </si>
  <si>
    <t>Total Percepciones</t>
  </si>
  <si>
    <t>Descuentos Cta 254</t>
  </si>
  <si>
    <t>AHORRO CTM</t>
  </si>
  <si>
    <t>FONDO DE AHORRO 4.9%</t>
  </si>
  <si>
    <t>CUOTA SINDICAL 1%</t>
  </si>
  <si>
    <t>PRESTAMO CTM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</si>
  <si>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</si>
  <si>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</si>
  <si>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</si>
  <si>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</si>
  <si>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</si>
  <si>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</si>
  <si>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</si>
  <si>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</si>
  <si>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</si>
  <si>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</si>
  <si>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</si>
  <si>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</si>
  <si>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DISPERCION</t>
  </si>
  <si>
    <t>DIFERENCIA</t>
  </si>
  <si>
    <t>SERVICIO</t>
  </si>
  <si>
    <t>AGUILAR BRAVO CRISTIAN SAUL</t>
  </si>
  <si>
    <t>VENTAS</t>
  </si>
  <si>
    <t>AGUILAR GONZALEZ ANAEL</t>
  </si>
  <si>
    <t>COACH</t>
  </si>
  <si>
    <t>COACH DE VENTAS</t>
  </si>
  <si>
    <t>COSTO</t>
  </si>
  <si>
    <t>ALAVEZ LOPEZ INOCENCIO</t>
  </si>
  <si>
    <t>HOJALATERIA</t>
  </si>
  <si>
    <t>ALFARO LAZARO ISAAC</t>
  </si>
  <si>
    <t>AYUDANTE DE HOJALATE</t>
  </si>
  <si>
    <t>ALVAREZ ORTIZ RICARDO</t>
  </si>
  <si>
    <t>ARENAS VARGAS MOISES</t>
  </si>
  <si>
    <t>ASISTENTE F&amp;I</t>
  </si>
  <si>
    <t>SEMINUEVOS</t>
  </si>
  <si>
    <t>ARTEAGA SILVA ALFREDO</t>
  </si>
  <si>
    <t>MARTIN</t>
  </si>
  <si>
    <t>ASESOR DE VENTAS SEM</t>
  </si>
  <si>
    <t>ARROYO ZARAZUA GILBERTO</t>
  </si>
  <si>
    <t>ARVIZU RODRIGUEZ  ALEJANDRO</t>
  </si>
  <si>
    <t>AYALA CONTRERAS HECTOR</t>
  </si>
  <si>
    <t>ADMON SERVICIO</t>
  </si>
  <si>
    <t>BARCENAS COMENERO JO</t>
  </si>
  <si>
    <t>TELEMARKETING</t>
  </si>
  <si>
    <t>BERDEJA LEON FRANCIS</t>
  </si>
  <si>
    <t>CALDERON MARTINEZ MARIO</t>
  </si>
  <si>
    <t>CANCINO RODRIGUEZ GREGORIO</t>
  </si>
  <si>
    <t>CARRASCO TOVAR ARTUR</t>
  </si>
  <si>
    <t>COACH DE PISO</t>
  </si>
  <si>
    <t>CASTAÑON TAVARES MAN</t>
  </si>
  <si>
    <t>AYUDANTE DE GENERAL</t>
  </si>
  <si>
    <t>CASTELLANOS ROCHA LUCIA</t>
  </si>
  <si>
    <t>CASTILLO ORDOÑEZ JORGE</t>
  </si>
  <si>
    <t>CORTES HERNANDEZ GERMAN</t>
  </si>
  <si>
    <t>HOJALATERO Y PINTOR</t>
  </si>
  <si>
    <t>CORTES MIRANDA CARLOS</t>
  </si>
  <si>
    <t>CORTEZ OVANDO FAUSTINO</t>
  </si>
  <si>
    <t>CRUZ ORTIZ JUAN ANTONIO</t>
  </si>
  <si>
    <t>CONTACT CENTER</t>
  </si>
  <si>
    <t>ADMON VENTAS</t>
  </si>
  <si>
    <t>DE JESUS CRUZ JUAN CARLOS</t>
  </si>
  <si>
    <t>ENRIQUEZ RUBIO FERNADO</t>
  </si>
  <si>
    <t>ESCARCEGA BUSTAMANTE JORGE</t>
  </si>
  <si>
    <t>FONSECA GUILLEN JOSE FELIPE</t>
  </si>
  <si>
    <t>OPARARIO C</t>
  </si>
  <si>
    <t>GALICIA ZARATE SERGIO</t>
  </si>
  <si>
    <t>GRANADOS PEREZ BRENDA</t>
  </si>
  <si>
    <t>GUTIERREZ OLVERA MARIURI</t>
  </si>
  <si>
    <t>HERNANDEZ CARREON GREGORIO</t>
  </si>
  <si>
    <t>HERNANDEZ GOMEZ MARIO ALBERTO</t>
  </si>
  <si>
    <t>HERNANDEZ SILVA EDGAR SAMUEL</t>
  </si>
  <si>
    <t>HERNANDEZ SOLIS GUMERCINDO</t>
  </si>
  <si>
    <t>JIMENEZ HERNANDEZ JULIO</t>
  </si>
  <si>
    <t>LARA OVIEDO SORAYA</t>
  </si>
  <si>
    <t>LOBATO RECAMIER ROSELLIN</t>
  </si>
  <si>
    <t>LOPEZ DE LEON DANIEL</t>
  </si>
  <si>
    <t>ADMINISTRACION</t>
  </si>
  <si>
    <t>MATA GONZALEZ ALEJANDRO</t>
  </si>
  <si>
    <t>MARTINEZ ALVARADO ADRIAN</t>
  </si>
  <si>
    <t>MARTINEZ GUERRERO LEONEL</t>
  </si>
  <si>
    <t>MARTINEZ LORENZO LUIS ALEJANDRO</t>
  </si>
  <si>
    <t xml:space="preserve">MARTINEZ MONTOYA EFRAIN </t>
  </si>
  <si>
    <t>MEDINA CASTRO CARLOS</t>
  </si>
  <si>
    <t>MELENDEZ PADILLA CLAUDIA</t>
  </si>
  <si>
    <t>MIJANGOS HERNANDEZ JULIO CESAR</t>
  </si>
  <si>
    <t>MIRANDA PEON JULIO CESAR</t>
  </si>
  <si>
    <t>NORIA BADILLO JUAN J</t>
  </si>
  <si>
    <t>NUÑEZ DE JESUS JOSE DANIEL</t>
  </si>
  <si>
    <t>AYUDANTE GENERAL DE</t>
  </si>
  <si>
    <t>OLVERA BAUTISTA J. D</t>
  </si>
  <si>
    <t>OLVERA HERNANDEZ JOSE TOMAS</t>
  </si>
  <si>
    <t>OLVERA SOTO LUIS ANGEL</t>
  </si>
  <si>
    <t>PALETA GUADARRAMA RI</t>
  </si>
  <si>
    <t>PEREZ PEREZ ISMAEL</t>
  </si>
  <si>
    <t>HOJALATERO PINTOR</t>
  </si>
  <si>
    <t>PIÑA JUAREZ JOSE MAR</t>
  </si>
  <si>
    <t>GERENTE DE SEMINUEVO</t>
  </si>
  <si>
    <t>RAMIREZ BAUTISTA MARCOS SAMUEL</t>
  </si>
  <si>
    <t>RESENDIZ CRESPO JOSE</t>
  </si>
  <si>
    <t>TECNICO C</t>
  </si>
  <si>
    <t>RESENDIZ ECHEVERRIA MARIO</t>
  </si>
  <si>
    <t>RESENDIZ SOTO EMILIO</t>
  </si>
  <si>
    <t>REYES HURTADO GUILLERMO</t>
  </si>
  <si>
    <t>RIVERA AGUILAR GABRIEL</t>
  </si>
  <si>
    <t>RIVERA GALLEGOS FRANCISCO</t>
  </si>
  <si>
    <t>RIVERA GONZALEZ JOSE ADAN</t>
  </si>
  <si>
    <t>RODRIGUEZ RODRIGUEZ ANUAR</t>
  </si>
  <si>
    <t>RODRIGUEZ VENTURA CA</t>
  </si>
  <si>
    <t>ROMO PARGA ALEJANDRO</t>
  </si>
  <si>
    <t>RUIZ RODRIGUEZ OMAR</t>
  </si>
  <si>
    <t>SALDAñA GARCIA MARCO</t>
  </si>
  <si>
    <t>OPERARIO</t>
  </si>
  <si>
    <t>SANCHEZ HURTADO CARLOS</t>
  </si>
  <si>
    <t>SANCHEZ RODRIGUEZ FREDY</t>
  </si>
  <si>
    <t>SERENO CUELLAR JUVEN</t>
  </si>
  <si>
    <t>SERVIN CHAVEZ OSCAR ERIC</t>
  </si>
  <si>
    <t>SUAREZ LUNA EFREN AG</t>
  </si>
  <si>
    <t>TELLEZ GAYTAN DANIEL</t>
  </si>
  <si>
    <t>TIRADO SAAVEDRA CARL</t>
  </si>
  <si>
    <t>TORIBIO DEL ANGEL OS</t>
  </si>
  <si>
    <t>VALDEZ MARTINEZ MARTIN</t>
  </si>
  <si>
    <t>VEGA RIVERA ISMAEL</t>
  </si>
  <si>
    <t>VERA GARCIA GERARDO</t>
  </si>
  <si>
    <t>VIGUERAS MARTINEZ JUAN CARLOS</t>
  </si>
  <si>
    <t>ZAMORANO MENDOZA ELIAS</t>
  </si>
  <si>
    <t>REYES FLORES ALAN RICARDO</t>
  </si>
  <si>
    <t>TINOCO LOPEZ ALFREDO</t>
  </si>
  <si>
    <t>ASESOR SERVICIO</t>
  </si>
  <si>
    <t xml:space="preserve">HERNANDEZ CHAVEZ PEDRO 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</si>
  <si>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</si>
  <si>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</si>
  <si>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</si>
  <si>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</si>
  <si>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</si>
  <si>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</si>
  <si>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</si>
  <si>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</si>
  <si>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</si>
  <si>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</si>
  <si>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Periodo 7 al 7 Semanal del 10/02/2016 al 16/02/2016</t>
  </si>
  <si>
    <t xml:space="preserve">    Reg. Pat. IMSS:  E2375841103</t>
  </si>
  <si>
    <t>0AB27</t>
  </si>
  <si>
    <t>0AG07</t>
  </si>
  <si>
    <t>0AL17</t>
  </si>
  <si>
    <t>0AL26</t>
  </si>
  <si>
    <t>0AZ14</t>
  </si>
  <si>
    <t>0AC19</t>
  </si>
  <si>
    <t>0BC22</t>
  </si>
  <si>
    <t>0CR14</t>
  </si>
  <si>
    <t>00018</t>
  </si>
  <si>
    <t>0CT26</t>
  </si>
  <si>
    <t>0CR06</t>
  </si>
  <si>
    <t>0CO24</t>
  </si>
  <si>
    <t>00CHG</t>
  </si>
  <si>
    <t>0CM22</t>
  </si>
  <si>
    <t>0CO02</t>
  </si>
  <si>
    <t>0CO16</t>
  </si>
  <si>
    <t>0DC20</t>
  </si>
  <si>
    <t>0ER14</t>
  </si>
  <si>
    <t>0EB11</t>
  </si>
  <si>
    <t>0FG14</t>
  </si>
  <si>
    <t>0GZ20</t>
  </si>
  <si>
    <t>GPB13</t>
  </si>
  <si>
    <t>Granados Perez Brenda Laura</t>
  </si>
  <si>
    <t>0HC24</t>
  </si>
  <si>
    <t>0HG04</t>
  </si>
  <si>
    <t>0HS11</t>
  </si>
  <si>
    <t>0HS08</t>
  </si>
  <si>
    <t>0JH19</t>
  </si>
  <si>
    <t>0LO14</t>
  </si>
  <si>
    <t>0LR05</t>
  </si>
  <si>
    <t>0LL19</t>
  </si>
  <si>
    <t>0MH09</t>
  </si>
  <si>
    <t>0MA08</t>
  </si>
  <si>
    <t xml:space="preserve"> MG14</t>
  </si>
  <si>
    <t xml:space="preserve"> ML23</t>
  </si>
  <si>
    <t>MGA13</t>
  </si>
  <si>
    <t>Mata Gonzalez Alejandro</t>
  </si>
  <si>
    <t xml:space="preserve"> MC14</t>
  </si>
  <si>
    <t xml:space="preserve"> 0030</t>
  </si>
  <si>
    <t>0MH25</t>
  </si>
  <si>
    <t>0NB02</t>
  </si>
  <si>
    <t>0NS26</t>
  </si>
  <si>
    <t>0OS06</t>
  </si>
  <si>
    <t>0OB15</t>
  </si>
  <si>
    <t xml:space="preserve"> OH11</t>
  </si>
  <si>
    <t>0PG04</t>
  </si>
  <si>
    <t>0PP05</t>
  </si>
  <si>
    <t>0PJ03</t>
  </si>
  <si>
    <t>0RB08</t>
  </si>
  <si>
    <t xml:space="preserve"> RE14</t>
  </si>
  <si>
    <t>0RS03</t>
  </si>
  <si>
    <t>0RF27</t>
  </si>
  <si>
    <t>0RA13</t>
  </si>
  <si>
    <t>RGF13</t>
  </si>
  <si>
    <t>Rivera Gallegos Francisco Alejandro</t>
  </si>
  <si>
    <t>0RG12</t>
  </si>
  <si>
    <t>0RR02</t>
  </si>
  <si>
    <t>0RV23</t>
  </si>
  <si>
    <t xml:space="preserve"> 0021</t>
  </si>
  <si>
    <t xml:space="preserve"> RR05</t>
  </si>
  <si>
    <t xml:space="preserve"> SH17</t>
  </si>
  <si>
    <t>0SC25</t>
  </si>
  <si>
    <t>SCO10</t>
  </si>
  <si>
    <t>Servin Chavez Oscar Eric</t>
  </si>
  <si>
    <t>0SL08</t>
  </si>
  <si>
    <t>0TG06</t>
  </si>
  <si>
    <t>0TL20</t>
  </si>
  <si>
    <t>0TS31</t>
  </si>
  <si>
    <t xml:space="preserve"> VM14</t>
  </si>
  <si>
    <t>0VR23</t>
  </si>
  <si>
    <t>0VG25</t>
  </si>
  <si>
    <t xml:space="preserve"> VM21</t>
  </si>
  <si>
    <t>0ZM22</t>
  </si>
  <si>
    <t>Martinez Montoya Efrain Esaul</t>
  </si>
  <si>
    <t>MME16</t>
  </si>
  <si>
    <t>Arteaga Silva Alfredo</t>
  </si>
  <si>
    <t>ASA16</t>
  </si>
  <si>
    <t>DEVOLUCUÓN EN CH.</t>
  </si>
  <si>
    <t>NETO A RECIBIR EMPLEADO</t>
  </si>
  <si>
    <t>COMISION EMPLEADO</t>
  </si>
  <si>
    <t>QUERETARO MOTORS, SA</t>
  </si>
  <si>
    <t xml:space="preserve">REPORTE DE NOMINA SEMANA </t>
  </si>
  <si>
    <t xml:space="preserve">Periodo </t>
  </si>
  <si>
    <t>17/02/2016 al 23/02/2016</t>
  </si>
  <si>
    <t>Semana 07</t>
  </si>
  <si>
    <t>CUENTA</t>
  </si>
  <si>
    <t>IMPORTE</t>
  </si>
  <si>
    <t>683-001-001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</si>
</sst>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0.00_ ;[Red]\-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charset val="1"/>
    </font>
    <font>
      <b/>
      <sz val="9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b/>
      <sz val="11"/>
      <color indexed="6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B0F0"/>
      <name val="Calibri"/>
      <family val="2"/>
      <scheme val="minor"/>
    </font>
    <font>
      <b/>
      <sz val="8"/>
      <color indexed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6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24" fillId="0" borderId="0"/>
    <xf numFmtId="0" fontId="32" fillId="0" borderId="0"/>
  </cellStyleXfs>
  <cellXfs count="28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165" fontId="15" fillId="0" borderId="5" xfId="1" applyNumberFormat="1" applyFont="1" applyFill="1" applyBorder="1" applyAlignment="1" applyProtection="1">
      <alignment horizontal="center"/>
    </xf>
    <xf numFmtId="0" fontId="15" fillId="0" borderId="5" xfId="0" applyFont="1" applyFill="1" applyBorder="1"/>
    <xf numFmtId="0" fontId="16" fillId="0" borderId="5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/>
    <xf numFmtId="0" fontId="18" fillId="0" borderId="0" xfId="0" applyFont="1"/>
    <xf numFmtId="49" fontId="20" fillId="0" borderId="0" xfId="0" applyNumberFormat="1" applyFont="1" applyAlignment="1">
      <alignment horizontal="centerContinuous" vertical="top"/>
    </xf>
    <xf numFmtId="49" fontId="18" fillId="0" borderId="0" xfId="0" applyNumberFormat="1" applyFont="1"/>
    <xf numFmtId="0" fontId="21" fillId="2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/>
    <xf numFmtId="0" fontId="18" fillId="0" borderId="0" xfId="0" applyFont="1" applyFill="1"/>
    <xf numFmtId="44" fontId="18" fillId="0" borderId="0" xfId="2" applyFont="1" applyFill="1"/>
    <xf numFmtId="0" fontId="18" fillId="0" borderId="0" xfId="0" applyFont="1" applyFill="1" applyAlignment="1">
      <alignment horizontal="right"/>
    </xf>
    <xf numFmtId="0" fontId="22" fillId="0" borderId="0" xfId="0" applyFont="1" applyFill="1"/>
    <xf numFmtId="49" fontId="23" fillId="0" borderId="0" xfId="0" applyNumberFormat="1" applyFont="1" applyFill="1" applyAlignment="1">
      <alignment horizontal="left"/>
    </xf>
    <xf numFmtId="164" fontId="23" fillId="0" borderId="7" xfId="0" applyNumberFormat="1" applyFont="1" applyFill="1" applyBorder="1"/>
    <xf numFmtId="0" fontId="21" fillId="0" borderId="0" xfId="0" applyFont="1" applyFill="1"/>
    <xf numFmtId="166" fontId="1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Alignment="1"/>
    <xf numFmtId="0" fontId="0" fillId="0" borderId="0" xfId="0" applyAlignment="1"/>
    <xf numFmtId="49" fontId="18" fillId="4" borderId="0" xfId="0" applyNumberFormat="1" applyFont="1" applyFill="1"/>
    <xf numFmtId="0" fontId="2" fillId="0" borderId="0" xfId="0" applyFont="1"/>
    <xf numFmtId="49" fontId="2" fillId="0" borderId="0" xfId="0" applyNumberFormat="1" applyFont="1"/>
    <xf numFmtId="0" fontId="18" fillId="4" borderId="0" xfId="0" applyFont="1" applyFill="1"/>
    <xf numFmtId="44" fontId="18" fillId="4" borderId="0" xfId="2" applyFont="1" applyFill="1"/>
    <xf numFmtId="165" fontId="15" fillId="4" borderId="0" xfId="1" applyNumberFormat="1" applyFont="1" applyFill="1" applyBorder="1" applyAlignment="1">
      <alignment horizontal="center"/>
    </xf>
    <xf numFmtId="49" fontId="2" fillId="4" borderId="0" xfId="0" applyNumberFormat="1" applyFont="1" applyFill="1"/>
    <xf numFmtId="0" fontId="2" fillId="4" borderId="0" xfId="0" applyFont="1" applyFill="1"/>
    <xf numFmtId="0" fontId="15" fillId="4" borderId="3" xfId="0" applyFont="1" applyFill="1" applyBorder="1"/>
    <xf numFmtId="0" fontId="16" fillId="4" borderId="3" xfId="0" applyFont="1" applyFill="1" applyBorder="1"/>
    <xf numFmtId="0" fontId="18" fillId="4" borderId="0" xfId="0" applyFont="1" applyFill="1" applyAlignment="1">
      <alignment horizontal="right"/>
    </xf>
    <xf numFmtId="0" fontId="22" fillId="4" borderId="0" xfId="0" applyFont="1" applyFill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12" fillId="0" borderId="0" xfId="0" applyNumberFormat="1" applyFont="1"/>
    <xf numFmtId="0" fontId="0" fillId="0" borderId="0" xfId="0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4" borderId="0" xfId="0" applyNumberFormat="1" applyFont="1" applyFill="1"/>
    <xf numFmtId="164" fontId="12" fillId="4" borderId="0" xfId="0" applyNumberFormat="1" applyFont="1" applyFill="1"/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8" fillId="3" borderId="0" xfId="0" applyFont="1" applyFill="1" applyAlignment="1"/>
    <xf numFmtId="0" fontId="18" fillId="0" borderId="0" xfId="0" applyFont="1" applyAlignment="1">
      <alignment horizontal="left"/>
    </xf>
    <xf numFmtId="49" fontId="21" fillId="0" borderId="0" xfId="0" applyNumberFormat="1" applyFont="1" applyFill="1"/>
    <xf numFmtId="0" fontId="15" fillId="0" borderId="2" xfId="0" applyFont="1" applyFill="1" applyBorder="1"/>
    <xf numFmtId="0" fontId="16" fillId="0" borderId="2" xfId="0" applyFont="1" applyFill="1" applyBorder="1"/>
    <xf numFmtId="165" fontId="15" fillId="0" borderId="2" xfId="1" applyNumberFormat="1" applyFont="1" applyFill="1" applyBorder="1" applyAlignment="1" applyProtection="1">
      <alignment horizontal="center"/>
    </xf>
    <xf numFmtId="165" fontId="15" fillId="0" borderId="0" xfId="1" applyNumberFormat="1" applyFont="1" applyFill="1" applyBorder="1" applyAlignment="1">
      <alignment horizontal="center"/>
    </xf>
    <xf numFmtId="49" fontId="2" fillId="0" borderId="0" xfId="0" applyNumberFormat="1" applyFont="1" applyFill="1"/>
    <xf numFmtId="0" fontId="2" fillId="0" borderId="0" xfId="0" applyFont="1" applyFill="1"/>
    <xf numFmtId="165" fontId="15" fillId="0" borderId="2" xfId="1" applyNumberFormat="1" applyFont="1" applyFill="1" applyBorder="1" applyAlignment="1">
      <alignment horizontal="center"/>
    </xf>
    <xf numFmtId="165" fontId="15" fillId="0" borderId="3" xfId="1" applyNumberFormat="1" applyFont="1" applyFill="1" applyBorder="1" applyAlignment="1">
      <alignment horizontal="center"/>
    </xf>
    <xf numFmtId="0" fontId="16" fillId="0" borderId="4" xfId="0" applyFont="1" applyFill="1" applyBorder="1"/>
    <xf numFmtId="0" fontId="15" fillId="0" borderId="3" xfId="0" applyFont="1" applyFill="1" applyBorder="1"/>
    <xf numFmtId="0" fontId="16" fillId="0" borderId="3" xfId="0" applyFont="1" applyFill="1" applyBorder="1"/>
    <xf numFmtId="165" fontId="15" fillId="0" borderId="3" xfId="1" applyNumberFormat="1" applyFont="1" applyFill="1" applyBorder="1" applyAlignment="1" applyProtection="1">
      <alignment horizontal="center"/>
    </xf>
    <xf numFmtId="0" fontId="15" fillId="0" borderId="0" xfId="0" applyFont="1" applyFill="1" applyBorder="1"/>
    <xf numFmtId="0" fontId="16" fillId="0" borderId="0" xfId="0" applyFont="1" applyFill="1" applyBorder="1"/>
    <xf numFmtId="165" fontId="15" fillId="0" borderId="0" xfId="1" applyNumberFormat="1" applyFont="1" applyFill="1" applyBorder="1" applyAlignment="1" applyProtection="1">
      <alignment horizontal="center"/>
    </xf>
    <xf numFmtId="165" fontId="15" fillId="0" borderId="5" xfId="1" applyNumberFormat="1" applyFont="1" applyFill="1" applyBorder="1" applyAlignment="1">
      <alignment horizontal="center"/>
    </xf>
    <xf numFmtId="165" fontId="15" fillId="0" borderId="5" xfId="1" applyNumberFormat="1" applyFont="1" applyFill="1" applyBorder="1" applyAlignment="1" applyProtection="1">
      <alignment horizontal="center" vertical="center"/>
    </xf>
    <xf numFmtId="164" fontId="18" fillId="0" borderId="0" xfId="0" applyNumberFormat="1" applyFont="1"/>
    <xf numFmtId="44" fontId="2" fillId="0" borderId="0" xfId="0" applyNumberFormat="1" applyFont="1" applyFill="1"/>
    <xf numFmtId="164" fontId="2" fillId="0" borderId="0" xfId="0" applyNumberFormat="1" applyFont="1" applyFill="1"/>
    <xf numFmtId="164" fontId="18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right"/>
    </xf>
    <xf numFmtId="164" fontId="13" fillId="0" borderId="0" xfId="0" applyNumberFormat="1" applyFont="1" applyFill="1"/>
    <xf numFmtId="0" fontId="1" fillId="0" borderId="0" xfId="0" applyFont="1" applyFill="1"/>
    <xf numFmtId="8" fontId="2" fillId="0" borderId="0" xfId="0" applyNumberFormat="1" applyFont="1" applyFill="1"/>
    <xf numFmtId="8" fontId="18" fillId="0" borderId="0" xfId="0" applyNumberFormat="1" applyFont="1" applyFill="1"/>
    <xf numFmtId="0" fontId="29" fillId="4" borderId="0" xfId="0" applyFont="1" applyFill="1"/>
    <xf numFmtId="8" fontId="29" fillId="4" borderId="0" xfId="0" applyNumberFormat="1" applyFont="1" applyFill="1"/>
    <xf numFmtId="8" fontId="18" fillId="4" borderId="0" xfId="0" applyNumberFormat="1" applyFont="1" applyFill="1"/>
    <xf numFmtId="44" fontId="18" fillId="0" borderId="0" xfId="0" applyNumberFormat="1" applyFont="1"/>
    <xf numFmtId="8" fontId="18" fillId="0" borderId="0" xfId="2" applyNumberFormat="1" applyFont="1" applyFill="1"/>
    <xf numFmtId="0" fontId="21" fillId="2" borderId="8" xfId="0" applyFont="1" applyFill="1" applyBorder="1" applyAlignment="1">
      <alignment horizontal="center" vertical="center" wrapText="1"/>
    </xf>
    <xf numFmtId="44" fontId="18" fillId="0" borderId="0" xfId="0" applyNumberFormat="1" applyFont="1" applyFill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4" fontId="18" fillId="3" borderId="0" xfId="2" applyFont="1" applyFill="1"/>
    <xf numFmtId="44" fontId="0" fillId="0" borderId="0" xfId="0" applyNumberFormat="1"/>
    <xf numFmtId="0" fontId="30" fillId="0" borderId="0" xfId="0" applyFont="1"/>
    <xf numFmtId="44" fontId="18" fillId="5" borderId="0" xfId="2" applyFont="1" applyFill="1"/>
    <xf numFmtId="49" fontId="2" fillId="5" borderId="0" xfId="0" applyNumberFormat="1" applyFont="1" applyFill="1"/>
    <xf numFmtId="0" fontId="2" fillId="5" borderId="0" xfId="0" applyFont="1" applyFill="1"/>
    <xf numFmtId="164" fontId="2" fillId="5" borderId="0" xfId="0" applyNumberFormat="1" applyFont="1" applyFill="1"/>
    <xf numFmtId="8" fontId="2" fillId="5" borderId="0" xfId="0" applyNumberFormat="1" applyFont="1" applyFill="1"/>
    <xf numFmtId="0" fontId="19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0" fontId="33" fillId="0" borderId="0" xfId="5" applyFont="1" applyFill="1" applyAlignment="1" applyProtection="1">
      <alignment horizontal="left"/>
    </xf>
    <xf numFmtId="0" fontId="33" fillId="0" borderId="0" xfId="5" applyFont="1" applyFill="1" applyAlignment="1" applyProtection="1">
      <alignment horizontal="center"/>
    </xf>
    <xf numFmtId="43" fontId="19" fillId="0" borderId="0" xfId="1" applyFont="1" applyFill="1" applyAlignment="1" applyProtection="1">
      <alignment horizontal="center"/>
    </xf>
    <xf numFmtId="43" fontId="34" fillId="0" borderId="0" xfId="1" applyFont="1" applyFill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Protection="1"/>
    <xf numFmtId="0" fontId="35" fillId="0" borderId="0" xfId="5" applyFont="1" applyFill="1" applyAlignment="1" applyProtection="1">
      <alignment horizontal="left"/>
    </xf>
    <xf numFmtId="0" fontId="35" fillId="0" borderId="0" xfId="5" applyFont="1" applyFill="1" applyAlignment="1" applyProtection="1">
      <alignment horizontal="center"/>
    </xf>
    <xf numFmtId="15" fontId="33" fillId="0" borderId="0" xfId="5" applyNumberFormat="1" applyFont="1" applyFill="1" applyAlignment="1" applyProtection="1">
      <alignment horizontal="left"/>
    </xf>
    <xf numFmtId="15" fontId="33" fillId="0" borderId="0" xfId="5" applyNumberFormat="1" applyFont="1" applyFill="1" applyAlignment="1" applyProtection="1">
      <alignment horizontal="center"/>
    </xf>
    <xf numFmtId="0" fontId="34" fillId="0" borderId="0" xfId="0" applyFont="1"/>
    <xf numFmtId="43" fontId="19" fillId="0" borderId="0" xfId="1" applyFont="1"/>
    <xf numFmtId="43" fontId="34" fillId="0" borderId="0" xfId="1" applyFont="1"/>
    <xf numFmtId="43" fontId="19" fillId="0" borderId="0" xfId="1" applyFont="1" applyFill="1"/>
    <xf numFmtId="3" fontId="34" fillId="6" borderId="13" xfId="0" applyNumberFormat="1" applyFont="1" applyFill="1" applyBorder="1"/>
    <xf numFmtId="0" fontId="34" fillId="0" borderId="0" xfId="0" applyFont="1" applyFill="1"/>
    <xf numFmtId="43" fontId="34" fillId="6" borderId="13" xfId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9" fillId="0" borderId="13" xfId="0" applyFont="1" applyBorder="1"/>
    <xf numFmtId="0" fontId="19" fillId="9" borderId="13" xfId="0" applyFont="1" applyFill="1" applyBorder="1"/>
    <xf numFmtId="4" fontId="19" fillId="0" borderId="13" xfId="0" applyNumberFormat="1" applyFont="1" applyBorder="1"/>
    <xf numFmtId="43" fontId="19" fillId="0" borderId="13" xfId="1" applyFont="1" applyBorder="1"/>
    <xf numFmtId="43" fontId="19" fillId="9" borderId="13" xfId="1" applyFont="1" applyFill="1" applyBorder="1"/>
    <xf numFmtId="43" fontId="31" fillId="9" borderId="13" xfId="1" applyFont="1" applyFill="1" applyBorder="1"/>
    <xf numFmtId="43" fontId="34" fillId="10" borderId="13" xfId="1" applyFont="1" applyFill="1" applyBorder="1"/>
    <xf numFmtId="43" fontId="28" fillId="11" borderId="13" xfId="1" applyFont="1" applyFill="1" applyBorder="1"/>
    <xf numFmtId="43" fontId="28" fillId="12" borderId="13" xfId="1" applyFont="1" applyFill="1" applyBorder="1"/>
    <xf numFmtId="43" fontId="28" fillId="12" borderId="13" xfId="1" applyFont="1" applyFill="1" applyBorder="1" applyAlignment="1">
      <alignment horizontal="center"/>
    </xf>
    <xf numFmtId="0" fontId="19" fillId="12" borderId="13" xfId="0" applyFont="1" applyFill="1" applyBorder="1"/>
    <xf numFmtId="0" fontId="0" fillId="12" borderId="0" xfId="0" applyFill="1"/>
    <xf numFmtId="43" fontId="19" fillId="0" borderId="13" xfId="1" applyFont="1" applyFill="1" applyBorder="1" applyAlignment="1">
      <alignment horizontal="center"/>
    </xf>
    <xf numFmtId="43" fontId="19" fillId="13" borderId="13" xfId="1" applyFont="1" applyFill="1" applyBorder="1" applyAlignment="1">
      <alignment horizontal="center"/>
    </xf>
    <xf numFmtId="43" fontId="34" fillId="14" borderId="13" xfId="1" applyFont="1" applyFill="1" applyBorder="1"/>
    <xf numFmtId="0" fontId="19" fillId="0" borderId="0" xfId="0" applyFont="1" applyFill="1"/>
    <xf numFmtId="43" fontId="19" fillId="0" borderId="0" xfId="0" applyNumberFormat="1" applyFont="1" applyFill="1"/>
    <xf numFmtId="0" fontId="19" fillId="9" borderId="0" xfId="0" applyFont="1" applyFill="1"/>
    <xf numFmtId="0" fontId="0" fillId="12" borderId="13" xfId="0" applyFill="1" applyBorder="1"/>
    <xf numFmtId="0" fontId="19" fillId="0" borderId="0" xfId="0" applyFont="1"/>
    <xf numFmtId="0" fontId="19" fillId="5" borderId="13" xfId="0" applyFont="1" applyFill="1" applyBorder="1"/>
    <xf numFmtId="43" fontId="28" fillId="0" borderId="13" xfId="1" applyFont="1" applyBorder="1"/>
    <xf numFmtId="43" fontId="28" fillId="5" borderId="13" xfId="1" applyFont="1" applyFill="1" applyBorder="1"/>
    <xf numFmtId="0" fontId="19" fillId="3" borderId="13" xfId="0" applyFont="1" applyFill="1" applyBorder="1"/>
    <xf numFmtId="14" fontId="19" fillId="3" borderId="13" xfId="0" applyNumberFormat="1" applyFont="1" applyFill="1" applyBorder="1"/>
    <xf numFmtId="4" fontId="19" fillId="3" borderId="13" xfId="0" applyNumberFormat="1" applyFont="1" applyFill="1" applyBorder="1"/>
    <xf numFmtId="43" fontId="19" fillId="3" borderId="13" xfId="1" applyFont="1" applyFill="1" applyBorder="1"/>
    <xf numFmtId="43" fontId="31" fillId="3" borderId="13" xfId="1" applyFont="1" applyFill="1" applyBorder="1"/>
    <xf numFmtId="43" fontId="34" fillId="3" borderId="13" xfId="1" applyFont="1" applyFill="1" applyBorder="1"/>
    <xf numFmtId="43" fontId="28" fillId="3" borderId="13" xfId="1" applyFont="1" applyFill="1" applyBorder="1"/>
    <xf numFmtId="43" fontId="28" fillId="3" borderId="13" xfId="1" applyFont="1" applyFill="1" applyBorder="1" applyAlignment="1">
      <alignment horizontal="center"/>
    </xf>
    <xf numFmtId="0" fontId="0" fillId="3" borderId="0" xfId="0" applyFill="1"/>
    <xf numFmtId="43" fontId="19" fillId="3" borderId="13" xfId="1" applyFont="1" applyFill="1" applyBorder="1" applyAlignment="1">
      <alignment horizontal="center"/>
    </xf>
    <xf numFmtId="0" fontId="19" fillId="3" borderId="0" xfId="0" applyFont="1" applyFill="1"/>
    <xf numFmtId="43" fontId="19" fillId="3" borderId="0" xfId="0" applyNumberFormat="1" applyFont="1" applyFill="1"/>
    <xf numFmtId="0" fontId="19" fillId="0" borderId="13" xfId="0" applyFont="1" applyFill="1" applyBorder="1"/>
    <xf numFmtId="14" fontId="19" fillId="0" borderId="13" xfId="0" applyNumberFormat="1" applyFont="1" applyBorder="1"/>
    <xf numFmtId="4" fontId="0" fillId="12" borderId="13" xfId="0" applyNumberFormat="1" applyFill="1" applyBorder="1"/>
    <xf numFmtId="0" fontId="0" fillId="0" borderId="14" xfId="0" applyFont="1" applyFill="1" applyBorder="1"/>
    <xf numFmtId="0" fontId="0" fillId="3" borderId="13" xfId="0" applyFill="1" applyBorder="1"/>
    <xf numFmtId="12" fontId="19" fillId="9" borderId="13" xfId="1" applyNumberFormat="1" applyFont="1" applyFill="1" applyBorder="1"/>
    <xf numFmtId="0" fontId="19" fillId="0" borderId="13" xfId="0" applyFont="1" applyBorder="1" applyAlignment="1">
      <alignment horizontal="right"/>
    </xf>
    <xf numFmtId="0" fontId="36" fillId="0" borderId="13" xfId="0" applyFont="1" applyFill="1" applyBorder="1"/>
    <xf numFmtId="0" fontId="0" fillId="0" borderId="13" xfId="0" applyFont="1" applyFill="1" applyBorder="1"/>
    <xf numFmtId="4" fontId="0" fillId="0" borderId="14" xfId="0" applyNumberFormat="1" applyFont="1" applyFill="1" applyBorder="1"/>
    <xf numFmtId="43" fontId="19" fillId="12" borderId="13" xfId="1" applyFont="1" applyFill="1" applyBorder="1"/>
    <xf numFmtId="0" fontId="19" fillId="12" borderId="17" xfId="0" applyFont="1" applyFill="1" applyBorder="1"/>
    <xf numFmtId="0" fontId="34" fillId="0" borderId="13" xfId="0" applyFont="1" applyFill="1" applyBorder="1"/>
    <xf numFmtId="4" fontId="19" fillId="12" borderId="13" xfId="0" applyNumberFormat="1" applyFont="1" applyFill="1" applyBorder="1"/>
    <xf numFmtId="43" fontId="19" fillId="11" borderId="13" xfId="1" applyFont="1" applyFill="1" applyBorder="1"/>
    <xf numFmtId="43" fontId="19" fillId="12" borderId="13" xfId="1" applyFont="1" applyFill="1" applyBorder="1" applyAlignment="1">
      <alignment horizontal="center"/>
    </xf>
    <xf numFmtId="0" fontId="19" fillId="0" borderId="12" xfId="0" applyFont="1" applyFill="1" applyBorder="1"/>
    <xf numFmtId="43" fontId="19" fillId="0" borderId="12" xfId="1" applyFont="1" applyFill="1" applyBorder="1"/>
    <xf numFmtId="43" fontId="34" fillId="0" borderId="13" xfId="1" applyFont="1" applyFill="1" applyBorder="1"/>
    <xf numFmtId="43" fontId="34" fillId="0" borderId="12" xfId="1" applyFont="1" applyFill="1" applyBorder="1"/>
    <xf numFmtId="0" fontId="34" fillId="0" borderId="18" xfId="0" applyFont="1" applyBorder="1"/>
    <xf numFmtId="43" fontId="34" fillId="0" borderId="18" xfId="1" applyFont="1" applyBorder="1"/>
    <xf numFmtId="43" fontId="34" fillId="15" borderId="18" xfId="1" applyFont="1" applyFill="1" applyBorder="1"/>
    <xf numFmtId="0" fontId="34" fillId="8" borderId="0" xfId="0" applyFont="1" applyFill="1" applyBorder="1" applyAlignment="1">
      <alignment horizontal="center"/>
    </xf>
    <xf numFmtId="43" fontId="19" fillId="0" borderId="13" xfId="1" applyFont="1" applyFill="1" applyBorder="1"/>
    <xf numFmtId="43" fontId="19" fillId="16" borderId="13" xfId="1" applyFont="1" applyFill="1" applyBorder="1" applyAlignment="1">
      <alignment horizontal="center"/>
    </xf>
    <xf numFmtId="0" fontId="37" fillId="0" borderId="0" xfId="0" applyFont="1"/>
    <xf numFmtId="0" fontId="19" fillId="0" borderId="0" xfId="0" applyFont="1" applyBorder="1"/>
    <xf numFmtId="3" fontId="34" fillId="6" borderId="17" xfId="0" applyNumberFormat="1" applyFont="1" applyFill="1" applyBorder="1" applyAlignment="1">
      <alignment horizontal="center"/>
    </xf>
    <xf numFmtId="43" fontId="34" fillId="6" borderId="13" xfId="1" applyFont="1" applyFill="1" applyBorder="1" applyAlignment="1">
      <alignment horizontal="center" wrapText="1"/>
    </xf>
    <xf numFmtId="43" fontId="34" fillId="6" borderId="17" xfId="1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43" fontId="34" fillId="6" borderId="0" xfId="1" applyFont="1" applyFill="1" applyBorder="1" applyAlignment="1">
      <alignment horizontal="center" wrapText="1"/>
    </xf>
    <xf numFmtId="43" fontId="34" fillId="6" borderId="0" xfId="1" applyFont="1" applyFill="1" applyBorder="1" applyAlignment="1">
      <alignment horizontal="center" vertical="center" wrapText="1"/>
    </xf>
    <xf numFmtId="0" fontId="18" fillId="17" borderId="0" xfId="0" applyFont="1" applyFill="1"/>
    <xf numFmtId="4" fontId="0" fillId="0" borderId="13" xfId="0" applyNumberFormat="1" applyFont="1" applyFill="1" applyBorder="1"/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38" fillId="0" borderId="0" xfId="0" applyNumberFormat="1" applyFont="1"/>
    <xf numFmtId="0" fontId="19" fillId="4" borderId="13" xfId="0" applyFont="1" applyFill="1" applyBorder="1"/>
    <xf numFmtId="43" fontId="19" fillId="4" borderId="13" xfId="1" applyFont="1" applyFill="1" applyBorder="1"/>
    <xf numFmtId="43" fontId="31" fillId="4" borderId="13" xfId="1" applyFont="1" applyFill="1" applyBorder="1"/>
    <xf numFmtId="43" fontId="34" fillId="4" borderId="13" xfId="1" applyFont="1" applyFill="1" applyBorder="1"/>
    <xf numFmtId="43" fontId="28" fillId="4" borderId="13" xfId="1" applyFont="1" applyFill="1" applyBorder="1"/>
    <xf numFmtId="43" fontId="28" fillId="4" borderId="13" xfId="1" applyFont="1" applyFill="1" applyBorder="1" applyAlignment="1">
      <alignment horizontal="center"/>
    </xf>
    <xf numFmtId="0" fontId="0" fillId="4" borderId="0" xfId="0" applyFill="1"/>
    <xf numFmtId="43" fontId="19" fillId="4" borderId="13" xfId="1" applyFont="1" applyFill="1" applyBorder="1" applyAlignment="1">
      <alignment horizontal="center"/>
    </xf>
    <xf numFmtId="0" fontId="19" fillId="4" borderId="0" xfId="0" applyFont="1" applyFill="1"/>
    <xf numFmtId="43" fontId="19" fillId="4" borderId="0" xfId="0" applyNumberFormat="1" applyFont="1" applyFill="1"/>
    <xf numFmtId="165" fontId="15" fillId="4" borderId="3" xfId="1" applyNumberFormat="1" applyFont="1" applyFill="1" applyBorder="1" applyAlignment="1">
      <alignment horizontal="center"/>
    </xf>
    <xf numFmtId="0" fontId="15" fillId="4" borderId="6" xfId="0" applyFont="1" applyFill="1" applyBorder="1"/>
    <xf numFmtId="0" fontId="16" fillId="4" borderId="6" xfId="0" applyFont="1" applyFill="1" applyBorder="1"/>
    <xf numFmtId="165" fontId="15" fillId="4" borderId="6" xfId="1" applyNumberFormat="1" applyFont="1" applyFill="1" applyBorder="1" applyAlignment="1" applyProtection="1">
      <alignment horizontal="center"/>
    </xf>
    <xf numFmtId="43" fontId="18" fillId="4" borderId="0" xfId="0" applyNumberFormat="1" applyFont="1" applyFill="1"/>
    <xf numFmtId="43" fontId="18" fillId="0" borderId="0" xfId="0" applyNumberFormat="1" applyFont="1" applyFill="1"/>
    <xf numFmtId="4" fontId="19" fillId="0" borderId="13" xfId="0" applyNumberFormat="1" applyFont="1" applyFill="1" applyBorder="1"/>
    <xf numFmtId="43" fontId="31" fillId="0" borderId="13" xfId="1" applyFont="1" applyFill="1" applyBorder="1"/>
    <xf numFmtId="43" fontId="28" fillId="0" borderId="13" xfId="1" applyFont="1" applyFill="1" applyBorder="1"/>
    <xf numFmtId="43" fontId="28" fillId="0" borderId="13" xfId="1" applyFont="1" applyFill="1" applyBorder="1" applyAlignment="1">
      <alignment horizontal="center"/>
    </xf>
    <xf numFmtId="164" fontId="12" fillId="0" borderId="0" xfId="0" applyNumberFormat="1" applyFont="1" applyFill="1"/>
    <xf numFmtId="0" fontId="0" fillId="0" borderId="13" xfId="0" applyFill="1" applyBorder="1"/>
    <xf numFmtId="14" fontId="19" fillId="0" borderId="13" xfId="0" applyNumberFormat="1" applyFont="1" applyFill="1" applyBorder="1"/>
    <xf numFmtId="4" fontId="0" fillId="0" borderId="13" xfId="0" applyNumberFormat="1" applyFill="1" applyBorder="1"/>
    <xf numFmtId="0" fontId="19" fillId="0" borderId="13" xfId="0" applyFont="1" applyFill="1" applyBorder="1" applyAlignment="1">
      <alignment horizontal="right"/>
    </xf>
    <xf numFmtId="12" fontId="19" fillId="0" borderId="13" xfId="1" applyNumberFormat="1" applyFont="1" applyFill="1" applyBorder="1"/>
    <xf numFmtId="0" fontId="19" fillId="0" borderId="14" xfId="0" applyFont="1" applyFill="1" applyBorder="1"/>
    <xf numFmtId="0" fontId="18" fillId="8" borderId="0" xfId="0" applyFont="1" applyFill="1"/>
    <xf numFmtId="8" fontId="29" fillId="8" borderId="0" xfId="0" applyNumberFormat="1" applyFont="1" applyFill="1"/>
    <xf numFmtId="8" fontId="18" fillId="8" borderId="0" xfId="0" applyNumberFormat="1" applyFont="1" applyFill="1"/>
    <xf numFmtId="164" fontId="23" fillId="19" borderId="7" xfId="0" applyNumberFormat="1" applyFont="1" applyFill="1" applyBorder="1"/>
    <xf numFmtId="164" fontId="25" fillId="0" borderId="7" xfId="0" applyNumberFormat="1" applyFont="1" applyFill="1" applyBorder="1"/>
    <xf numFmtId="49" fontId="2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left"/>
    </xf>
    <xf numFmtId="164" fontId="9" fillId="0" borderId="0" xfId="0" applyNumberFormat="1" applyFont="1" applyFill="1"/>
    <xf numFmtId="164" fontId="38" fillId="0" borderId="0" xfId="0" applyNumberFormat="1" applyFont="1" applyFill="1"/>
    <xf numFmtId="164" fontId="23" fillId="20" borderId="7" xfId="0" applyNumberFormat="1" applyFont="1" applyFill="1" applyBorder="1"/>
    <xf numFmtId="0" fontId="18" fillId="20" borderId="0" xfId="0" applyFont="1" applyFill="1"/>
    <xf numFmtId="8" fontId="18" fillId="20" borderId="0" xfId="0" applyNumberFormat="1" applyFont="1" applyFill="1"/>
    <xf numFmtId="43" fontId="34" fillId="6" borderId="13" xfId="1" applyFont="1" applyFill="1" applyBorder="1" applyAlignment="1">
      <alignment horizontal="center" wrapText="1"/>
    </xf>
    <xf numFmtId="43" fontId="34" fillId="6" borderId="14" xfId="1" applyFont="1" applyFill="1" applyBorder="1" applyAlignment="1">
      <alignment horizontal="center" wrapText="1"/>
    </xf>
    <xf numFmtId="43" fontId="34" fillId="6" borderId="15" xfId="1" applyFont="1" applyFill="1" applyBorder="1" applyAlignment="1">
      <alignment horizontal="center" wrapText="1"/>
    </xf>
    <xf numFmtId="0" fontId="34" fillId="8" borderId="16" xfId="0" applyFont="1" applyFill="1" applyBorder="1" applyAlignment="1">
      <alignment horizontal="center"/>
    </xf>
    <xf numFmtId="0" fontId="34" fillId="8" borderId="19" xfId="0" applyFont="1" applyFill="1" applyBorder="1" applyAlignment="1">
      <alignment horizontal="center"/>
    </xf>
    <xf numFmtId="0" fontId="34" fillId="7" borderId="12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43" fontId="34" fillId="6" borderId="12" xfId="1" applyFont="1" applyFill="1" applyBorder="1" applyAlignment="1">
      <alignment horizontal="center" vertical="center" wrapText="1"/>
    </xf>
    <xf numFmtId="43" fontId="34" fillId="6" borderId="17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3" fontId="34" fillId="6" borderId="12" xfId="0" applyNumberFormat="1" applyFont="1" applyFill="1" applyBorder="1" applyAlignment="1">
      <alignment horizontal="center"/>
    </xf>
    <xf numFmtId="3" fontId="34" fillId="6" borderId="17" xfId="0" applyNumberFormat="1" applyFont="1" applyFill="1" applyBorder="1" applyAlignment="1">
      <alignment horizontal="center"/>
    </xf>
    <xf numFmtId="0" fontId="21" fillId="18" borderId="2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27" fillId="0" borderId="0" xfId="0" applyFont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3" fontId="34" fillId="6" borderId="13" xfId="0" applyNumberFormat="1" applyFont="1" applyFill="1" applyBorder="1"/>
    <xf numFmtId="0" fontId="0" fillId="0" borderId="21" xfId="0" applyBorder="1"/>
    <xf numFmtId="14" fontId="0" fillId="0" borderId="21" xfId="0" applyNumberFormat="1" applyBorder="1"/>
    <xf numFmtId="0" fontId="30" fillId="0" borderId="21" xfId="0" applyFont="1" applyBorder="1" applyAlignment="1">
      <alignment horizontal="center"/>
    </xf>
    <xf numFmtId="43" fontId="0" fillId="0" borderId="21" xfId="1" applyFont="1" applyBorder="1"/>
  </cellXfs>
  <cellStyles count="6">
    <cellStyle name="Excel Built-in Normal" xfId="4"/>
    <cellStyle name="Millares" xfId="1" builtinId="3"/>
    <cellStyle name="Moneda" xfId="2" builtinId="4"/>
    <cellStyle name="Normal" xfId="0" builtinId="0"/>
    <cellStyle name="Normal 4" xfId="3"/>
    <cellStyle name="Normal_Hoja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26"/>
  <sheetViews>
    <sheetView workbookViewId="0">
      <pane xSplit="2" ySplit="9" topLeftCell="N91" activePane="bottomRight" state="frozen"/>
      <selection pane="topRight" activeCell="C1" sqref="C1"/>
      <selection pane="bottomLeft" activeCell="A13" sqref="A13"/>
      <selection pane="bottomRight" activeCell="Q95" sqref="Q95"/>
    </sheetView>
  </sheetViews>
  <sheetFormatPr baseColWidth="10" defaultRowHeight="15" x14ac:dyDescent="0.25"/>
  <cols>
    <col min="1" max="1" width="12.28515625" style="24" customWidth="1"/>
    <col min="2" max="2" width="30.7109375" style="22" customWidth="1"/>
    <col min="3" max="3" width="13" style="22" bestFit="1" customWidth="1"/>
    <col min="4" max="13" width="13" style="22" customWidth="1"/>
    <col min="14" max="14" width="13.5703125" style="22" bestFit="1" customWidth="1"/>
    <col min="15" max="19" width="13" style="22" bestFit="1" customWidth="1"/>
    <col min="20" max="20" width="10.28515625" style="22" hidden="1" customWidth="1"/>
    <col min="21" max="21" width="29" style="22" hidden="1" customWidth="1"/>
    <col min="22" max="22" width="24.85546875" style="22" hidden="1" customWidth="1"/>
    <col min="23" max="23" width="34.28515625" style="22" hidden="1" customWidth="1"/>
    <col min="24" max="24" width="12.7109375" style="22" hidden="1" customWidth="1"/>
    <col min="25" max="26" width="11.5703125" style="27" hidden="1" customWidth="1"/>
    <col min="27" max="27" width="11.5703125" style="22" hidden="1" customWidth="1"/>
    <col min="28" max="28" width="31" style="22" hidden="1" customWidth="1"/>
    <col min="29" max="29" width="12.28515625" style="24" hidden="1" customWidth="1"/>
    <col min="30" max="30" width="30.7109375" style="22" hidden="1" customWidth="1"/>
    <col min="31" max="35" width="13" style="22" hidden="1" customWidth="1"/>
    <col min="36" max="36" width="13.5703125" style="22" hidden="1" customWidth="1"/>
    <col min="37" max="41" width="13" style="22" hidden="1" customWidth="1"/>
    <col min="42" max="47" width="11.42578125" style="22" customWidth="1"/>
    <col min="48" max="48" width="28.7109375" style="156" customWidth="1"/>
    <col min="49" max="49" width="39.140625" style="156" customWidth="1"/>
    <col min="50" max="50" width="8.140625" style="156" bestFit="1" customWidth="1"/>
    <col min="51" max="51" width="8.85546875" style="156" customWidth="1"/>
    <col min="52" max="52" width="31.5703125" style="156" customWidth="1"/>
    <col min="53" max="53" width="13.5703125" style="156" customWidth="1"/>
    <col min="54" max="54" width="13" style="156" bestFit="1" customWidth="1"/>
    <col min="55" max="55" width="11.7109375" style="156" customWidth="1"/>
    <col min="56" max="56" width="17.140625" style="156" customWidth="1"/>
    <col min="57" max="57" width="11.7109375" style="156" customWidth="1"/>
    <col min="58" max="59" width="13.85546875" style="129" customWidth="1"/>
    <col min="60" max="62" width="13.5703125" style="129" customWidth="1"/>
    <col min="63" max="63" width="17" style="130" customWidth="1"/>
    <col min="64" max="64" width="13.5703125" style="129" customWidth="1"/>
    <col min="65" max="65" width="13.5703125" style="131" customWidth="1"/>
    <col min="66" max="66" width="19.28515625" style="131" customWidth="1"/>
    <col min="67" max="67" width="16.85546875" style="131" customWidth="1"/>
    <col min="68" max="68" width="16.140625" style="131" customWidth="1"/>
    <col min="69" max="72" width="13.5703125" style="129" customWidth="1"/>
    <col min="73" max="73" width="16.7109375" style="130" customWidth="1"/>
    <col min="74" max="74" width="16.7109375" style="129" customWidth="1"/>
    <col min="75" max="75" width="15.42578125" style="130" customWidth="1"/>
    <col min="76" max="77" width="13.5703125" style="129" customWidth="1"/>
    <col min="78" max="78" width="15.42578125" style="130" customWidth="1"/>
    <col min="79" max="80" width="11.5703125" style="156"/>
    <col min="81" max="81" width="15.28515625" style="156" customWidth="1"/>
    <col min="82" max="83" width="11.42578125" style="156"/>
    <col min="84" max="85" width="0" style="22" hidden="1" customWidth="1"/>
    <col min="86" max="86" width="26.85546875" style="22" hidden="1" customWidth="1"/>
    <col min="87" max="89" width="0" style="22" hidden="1" customWidth="1"/>
    <col min="90" max="97" width="11.42578125" style="22" hidden="1" customWidth="1"/>
    <col min="98" max="16384" width="11.42578125" style="22"/>
  </cols>
  <sheetData>
    <row r="1" spans="1:97" ht="18" customHeight="1" x14ac:dyDescent="0.25">
      <c r="A1" s="20" t="s">
        <v>0</v>
      </c>
      <c r="B1" s="262" t="s">
        <v>19</v>
      </c>
      <c r="C1" s="263"/>
      <c r="D1" s="21"/>
      <c r="E1" s="21"/>
      <c r="F1" s="21"/>
      <c r="G1" s="115"/>
      <c r="H1" s="115"/>
      <c r="I1" s="115"/>
      <c r="J1" s="115"/>
      <c r="K1" s="115"/>
      <c r="L1" s="38"/>
      <c r="M1" s="115"/>
      <c r="AC1" s="20" t="s">
        <v>0</v>
      </c>
      <c r="AD1" s="262" t="s">
        <v>19</v>
      </c>
      <c r="AE1" s="263"/>
      <c r="AF1" s="38"/>
      <c r="AG1" s="38"/>
      <c r="AH1" s="38"/>
      <c r="AI1" s="38"/>
      <c r="AV1" s="118" t="s">
        <v>510</v>
      </c>
      <c r="AW1" s="118"/>
      <c r="AX1" s="118"/>
      <c r="AY1" s="118"/>
      <c r="AZ1" s="119"/>
      <c r="BA1" s="119"/>
      <c r="BB1" s="119"/>
      <c r="BC1" s="119"/>
      <c r="BD1" s="119"/>
      <c r="BE1" s="119"/>
      <c r="BF1" s="120"/>
      <c r="BG1" s="120"/>
      <c r="BH1" s="120"/>
      <c r="BI1" s="120"/>
      <c r="BJ1" s="120"/>
      <c r="BK1" s="121"/>
      <c r="BL1" s="120"/>
      <c r="BM1" s="120"/>
      <c r="BN1" s="120"/>
      <c r="BO1" s="120"/>
      <c r="BP1" s="120"/>
      <c r="BQ1" s="120"/>
      <c r="BR1" s="120"/>
      <c r="BS1" s="120"/>
      <c r="BT1" s="120"/>
      <c r="BU1" s="121"/>
      <c r="BV1" s="120"/>
      <c r="BW1" s="121"/>
      <c r="BX1" s="120"/>
      <c r="BY1" s="120"/>
      <c r="BZ1" s="121"/>
      <c r="CA1" s="122"/>
      <c r="CB1" s="123"/>
      <c r="CC1" s="123"/>
      <c r="CD1" s="123"/>
      <c r="CE1" s="123"/>
      <c r="CG1" s="3" t="s">
        <v>0</v>
      </c>
      <c r="CH1" s="272" t="s">
        <v>19</v>
      </c>
      <c r="CI1" s="273"/>
      <c r="CJ1" s="273"/>
      <c r="CK1" s="104"/>
      <c r="CL1" s="104"/>
      <c r="CM1" s="104"/>
      <c r="CN1" s="104"/>
      <c r="CO1" s="104"/>
      <c r="CP1" s="104"/>
      <c r="CQ1" s="104"/>
    </row>
    <row r="2" spans="1:97" ht="24.95" customHeight="1" x14ac:dyDescent="0.25">
      <c r="A2" s="23" t="s">
        <v>1</v>
      </c>
      <c r="B2" s="264" t="s">
        <v>483</v>
      </c>
      <c r="C2" s="265"/>
      <c r="D2" s="265"/>
      <c r="E2" s="265"/>
      <c r="F2" s="265"/>
      <c r="G2" s="116"/>
      <c r="H2" s="116"/>
      <c r="I2" s="116"/>
      <c r="J2" s="116"/>
      <c r="K2" s="116"/>
      <c r="L2" s="58"/>
      <c r="M2" s="116"/>
      <c r="AC2" s="23" t="s">
        <v>1</v>
      </c>
      <c r="AD2" s="64" t="s">
        <v>2</v>
      </c>
      <c r="AE2" s="65"/>
      <c r="AF2" s="65"/>
      <c r="AG2" s="65"/>
      <c r="AH2" s="65"/>
      <c r="AI2" s="65"/>
      <c r="AV2" s="124" t="s">
        <v>511</v>
      </c>
      <c r="AW2" s="124"/>
      <c r="AX2" s="124"/>
      <c r="AY2" s="124"/>
      <c r="AZ2" s="125"/>
      <c r="BA2" s="125"/>
      <c r="BB2" s="125"/>
      <c r="BC2" s="125"/>
      <c r="BD2" s="125"/>
      <c r="BE2" s="125"/>
      <c r="BF2" s="120"/>
      <c r="BG2" s="120"/>
      <c r="BH2" s="120"/>
      <c r="BI2" s="120"/>
      <c r="BJ2" s="120"/>
      <c r="BK2" s="121"/>
      <c r="BL2" s="120"/>
      <c r="BM2" s="120"/>
      <c r="BN2" s="120"/>
      <c r="BO2" s="120"/>
      <c r="BP2" s="120"/>
      <c r="BQ2" s="120"/>
      <c r="BR2" s="120"/>
      <c r="BS2" s="120"/>
      <c r="BT2" s="120"/>
      <c r="BU2" s="121"/>
      <c r="BV2" s="120"/>
      <c r="BW2" s="121"/>
      <c r="BX2" s="120"/>
      <c r="BY2" s="120"/>
      <c r="BZ2" s="121"/>
      <c r="CA2" s="122"/>
      <c r="CB2" s="123"/>
      <c r="CC2" s="123"/>
      <c r="CD2" s="123"/>
      <c r="CE2" s="123"/>
      <c r="CG2" s="4" t="s">
        <v>1</v>
      </c>
      <c r="CH2" s="264" t="s">
        <v>483</v>
      </c>
      <c r="CI2" s="265"/>
      <c r="CJ2" s="265"/>
      <c r="CK2" s="104"/>
      <c r="CL2" s="104">
        <f>+CL10/7</f>
        <v>-9.4385714285714268</v>
      </c>
      <c r="CM2" s="104"/>
      <c r="CN2" s="104"/>
      <c r="CO2" s="104"/>
      <c r="CP2" s="104"/>
      <c r="CQ2" s="104"/>
    </row>
    <row r="3" spans="1:97" ht="15.75" x14ac:dyDescent="0.25">
      <c r="B3" s="266" t="s">
        <v>3</v>
      </c>
      <c r="C3" s="267"/>
      <c r="D3" s="267"/>
      <c r="E3" s="267"/>
      <c r="F3" s="267"/>
      <c r="G3" s="117"/>
      <c r="H3" s="117"/>
      <c r="I3" s="117"/>
      <c r="J3" s="117"/>
      <c r="K3" s="117"/>
      <c r="L3" s="39"/>
      <c r="M3" s="117"/>
      <c r="AD3" s="274" t="s">
        <v>3</v>
      </c>
      <c r="AE3" s="263"/>
      <c r="AF3" s="38"/>
      <c r="AG3" s="38"/>
      <c r="AH3" s="38"/>
      <c r="AI3" s="38"/>
      <c r="AV3" s="126" t="s">
        <v>512</v>
      </c>
      <c r="AW3" s="126"/>
      <c r="AX3" s="126"/>
      <c r="AY3" s="126"/>
      <c r="AZ3" s="127"/>
      <c r="BA3" s="127"/>
      <c r="BB3" s="127"/>
      <c r="BC3" s="127"/>
      <c r="BD3" s="127"/>
      <c r="BE3" s="127"/>
      <c r="BF3" s="120"/>
      <c r="BG3" s="120"/>
      <c r="BH3" s="120"/>
      <c r="BI3" s="120"/>
      <c r="BJ3" s="120"/>
      <c r="BK3" s="121"/>
      <c r="BL3" s="120"/>
      <c r="BM3" s="120"/>
      <c r="BN3" s="120"/>
      <c r="BO3" s="120"/>
      <c r="BP3" s="120"/>
      <c r="BQ3" s="120"/>
      <c r="BR3" s="120"/>
      <c r="BS3" s="120"/>
      <c r="BT3" s="120"/>
      <c r="BU3" s="121"/>
      <c r="BV3" s="120"/>
      <c r="BW3" s="121"/>
      <c r="BX3" s="120"/>
      <c r="BY3" s="120"/>
      <c r="BZ3" s="121"/>
      <c r="CA3" s="122"/>
      <c r="CB3" s="123"/>
      <c r="CC3" s="123"/>
      <c r="CD3" s="123"/>
      <c r="CE3" s="123"/>
      <c r="CG3" s="105"/>
      <c r="CH3" s="266" t="s">
        <v>3</v>
      </c>
      <c r="CI3" s="267"/>
      <c r="CJ3" s="267"/>
      <c r="CK3" s="104"/>
      <c r="CL3" s="104"/>
      <c r="CM3" s="104"/>
      <c r="CN3" s="104"/>
      <c r="CO3" s="104"/>
      <c r="CP3" s="104"/>
      <c r="CQ3" s="104"/>
    </row>
    <row r="4" spans="1:97" x14ac:dyDescent="0.25">
      <c r="B4" s="268" t="s">
        <v>667</v>
      </c>
      <c r="C4" s="267"/>
      <c r="D4" s="267"/>
      <c r="E4" s="267"/>
      <c r="F4" s="267"/>
      <c r="G4" s="117"/>
      <c r="H4" s="117"/>
      <c r="I4" s="117"/>
      <c r="J4" s="117"/>
      <c r="K4" s="117"/>
      <c r="L4" s="39"/>
      <c r="M4" s="117"/>
      <c r="N4" s="99"/>
      <c r="AD4" s="66" t="s">
        <v>488</v>
      </c>
      <c r="AE4" s="38"/>
      <c r="AF4" s="38"/>
      <c r="AG4" s="38"/>
      <c r="AH4" s="38"/>
      <c r="AI4" s="38"/>
      <c r="AV4" s="128" t="s">
        <v>513</v>
      </c>
      <c r="AW4" s="128"/>
      <c r="AX4" s="128"/>
      <c r="AY4" s="128"/>
      <c r="AZ4" s="128"/>
      <c r="BA4" s="128"/>
      <c r="BB4" s="128"/>
      <c r="BC4" s="128"/>
      <c r="BD4" s="128"/>
      <c r="BE4" s="128"/>
      <c r="CA4" s="128"/>
      <c r="CB4" s="128"/>
      <c r="CC4" s="128"/>
      <c r="CD4" s="128"/>
      <c r="CE4" s="128"/>
      <c r="CG4" s="105"/>
      <c r="CH4" s="268" t="s">
        <v>667</v>
      </c>
      <c r="CI4" s="267"/>
      <c r="CJ4" s="267"/>
      <c r="CK4" s="104"/>
      <c r="CL4" s="104"/>
      <c r="CM4" s="104"/>
      <c r="CN4" s="104"/>
      <c r="CO4" s="104"/>
      <c r="CP4" s="104"/>
      <c r="CQ4" s="104"/>
    </row>
    <row r="5" spans="1:97" x14ac:dyDescent="0.25">
      <c r="B5" s="55" t="s">
        <v>484</v>
      </c>
      <c r="C5" s="52"/>
      <c r="D5" s="52"/>
      <c r="E5" s="52"/>
      <c r="F5" s="52"/>
      <c r="G5" s="52"/>
      <c r="H5" s="52"/>
      <c r="I5" s="52"/>
      <c r="J5" s="52"/>
      <c r="K5" s="52"/>
      <c r="L5" s="108"/>
      <c r="M5" s="108"/>
      <c r="O5" s="99"/>
      <c r="AD5" s="67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CA5" s="128"/>
      <c r="CB5" s="128"/>
      <c r="CC5" s="128"/>
      <c r="CD5" s="128"/>
      <c r="CE5" s="128"/>
      <c r="CG5" s="105"/>
      <c r="CH5" s="55" t="s">
        <v>484</v>
      </c>
      <c r="CI5" s="104"/>
      <c r="CJ5" s="104"/>
      <c r="CK5" s="104"/>
      <c r="CL5" s="104"/>
      <c r="CM5" s="104"/>
      <c r="CN5" s="104"/>
      <c r="CO5" s="104"/>
      <c r="CP5" s="104"/>
      <c r="CQ5" s="104"/>
    </row>
    <row r="6" spans="1:97" x14ac:dyDescent="0.25">
      <c r="B6" s="55" t="s">
        <v>5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AD6" s="67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CA6" s="128"/>
      <c r="CB6" s="128"/>
      <c r="CC6" s="128"/>
      <c r="CD6" s="128"/>
      <c r="CE6" s="128"/>
      <c r="CG6" s="105"/>
      <c r="CH6" s="55" t="s">
        <v>5</v>
      </c>
      <c r="CI6" s="104"/>
      <c r="CJ6" s="104"/>
      <c r="CK6" s="104"/>
      <c r="CL6" s="104"/>
      <c r="CM6" s="104"/>
      <c r="CN6" s="104"/>
      <c r="CO6" s="104"/>
      <c r="CP6" s="104"/>
      <c r="CQ6" s="104"/>
    </row>
    <row r="7" spans="1:97" ht="35.25" thickBot="1" x14ac:dyDescent="0.3">
      <c r="B7" s="53"/>
      <c r="C7" s="53"/>
      <c r="D7" s="53"/>
      <c r="E7" s="53"/>
      <c r="F7" s="53"/>
      <c r="G7" s="104"/>
      <c r="H7" s="104"/>
      <c r="I7" s="104"/>
      <c r="J7" s="104"/>
      <c r="K7" s="104"/>
      <c r="L7" s="53"/>
      <c r="M7" s="104"/>
      <c r="Q7" s="275" t="s">
        <v>493</v>
      </c>
      <c r="R7" s="276"/>
      <c r="S7" s="277"/>
      <c r="AV7" s="269" t="s">
        <v>514</v>
      </c>
      <c r="AW7" s="278" t="s">
        <v>515</v>
      </c>
      <c r="AX7" s="132"/>
      <c r="AY7" s="278" t="s">
        <v>516</v>
      </c>
      <c r="AZ7" s="278" t="s">
        <v>517</v>
      </c>
      <c r="BA7" s="132" t="s">
        <v>518</v>
      </c>
      <c r="BB7" s="253" t="s">
        <v>519</v>
      </c>
      <c r="BC7" s="253" t="s">
        <v>520</v>
      </c>
      <c r="BD7" s="260" t="s">
        <v>521</v>
      </c>
      <c r="BE7" s="260" t="s">
        <v>522</v>
      </c>
      <c r="BF7" s="253" t="s">
        <v>523</v>
      </c>
      <c r="BG7" s="260" t="s">
        <v>524</v>
      </c>
      <c r="BH7" s="253" t="s">
        <v>525</v>
      </c>
      <c r="BI7" s="253" t="s">
        <v>526</v>
      </c>
      <c r="BJ7" s="253" t="s">
        <v>527</v>
      </c>
      <c r="BK7" s="253" t="s">
        <v>528</v>
      </c>
      <c r="BL7" s="253" t="s">
        <v>529</v>
      </c>
      <c r="BM7" s="258" t="s">
        <v>530</v>
      </c>
      <c r="BN7" s="258" t="s">
        <v>531</v>
      </c>
      <c r="BO7" s="258" t="s">
        <v>532</v>
      </c>
      <c r="BP7" s="258" t="s">
        <v>533</v>
      </c>
      <c r="BQ7" s="253" t="s">
        <v>534</v>
      </c>
      <c r="BR7" s="253" t="s">
        <v>535</v>
      </c>
      <c r="BS7" s="253" t="s">
        <v>536</v>
      </c>
      <c r="BT7" s="253" t="s">
        <v>537</v>
      </c>
      <c r="BU7" s="253" t="s">
        <v>538</v>
      </c>
      <c r="BV7" s="253" t="s">
        <v>539</v>
      </c>
      <c r="BW7" s="253" t="s">
        <v>540</v>
      </c>
      <c r="BX7" s="253" t="s">
        <v>541</v>
      </c>
      <c r="BY7" s="253" t="s">
        <v>542</v>
      </c>
      <c r="BZ7" s="253" t="s">
        <v>543</v>
      </c>
      <c r="CA7" s="253" t="s">
        <v>544</v>
      </c>
      <c r="CB7" s="253" t="s">
        <v>545</v>
      </c>
      <c r="CC7" s="254" t="s">
        <v>546</v>
      </c>
      <c r="CD7" s="255"/>
      <c r="CE7" s="256" t="s">
        <v>547</v>
      </c>
      <c r="CG7" s="8" t="s">
        <v>6</v>
      </c>
      <c r="CH7" s="9" t="s">
        <v>7</v>
      </c>
      <c r="CI7" s="9" t="s">
        <v>8</v>
      </c>
      <c r="CJ7" s="9" t="s">
        <v>485</v>
      </c>
      <c r="CK7" s="208" t="s">
        <v>9</v>
      </c>
      <c r="CL7" s="9" t="s">
        <v>10</v>
      </c>
      <c r="CM7" s="9" t="s">
        <v>486</v>
      </c>
      <c r="CN7" s="9" t="s">
        <v>11</v>
      </c>
      <c r="CO7" s="9" t="s">
        <v>487</v>
      </c>
      <c r="CP7" s="208" t="s">
        <v>12</v>
      </c>
      <c r="CQ7" s="209" t="s">
        <v>13</v>
      </c>
      <c r="CR7" s="36"/>
      <c r="CS7" s="36"/>
    </row>
    <row r="8" spans="1:97" s="36" customFormat="1" ht="24" customHeight="1" thickTop="1" thickBot="1" x14ac:dyDescent="0.3">
      <c r="A8" s="35" t="s">
        <v>6</v>
      </c>
      <c r="B8" s="25" t="s">
        <v>7</v>
      </c>
      <c r="C8" s="25" t="s">
        <v>27</v>
      </c>
      <c r="D8" s="25" t="s">
        <v>32</v>
      </c>
      <c r="E8" s="25" t="s">
        <v>28</v>
      </c>
      <c r="F8" s="25" t="s">
        <v>35</v>
      </c>
      <c r="G8" s="25" t="s">
        <v>536</v>
      </c>
      <c r="H8" s="25" t="s">
        <v>530</v>
      </c>
      <c r="I8" s="25" t="s">
        <v>531</v>
      </c>
      <c r="J8" s="25" t="s">
        <v>532</v>
      </c>
      <c r="K8" s="25" t="s">
        <v>533</v>
      </c>
      <c r="L8" s="25" t="s">
        <v>489</v>
      </c>
      <c r="M8" s="25" t="s">
        <v>748</v>
      </c>
      <c r="N8" s="25" t="s">
        <v>747</v>
      </c>
      <c r="O8" s="25" t="s">
        <v>29</v>
      </c>
      <c r="P8" s="25" t="s">
        <v>30</v>
      </c>
      <c r="Q8" s="101" t="s">
        <v>31</v>
      </c>
      <c r="R8" s="101" t="s">
        <v>26</v>
      </c>
      <c r="S8" s="101" t="s">
        <v>25</v>
      </c>
      <c r="Y8" s="37"/>
      <c r="Z8" s="37"/>
      <c r="AC8" s="35" t="s">
        <v>6</v>
      </c>
      <c r="AD8" s="25" t="s">
        <v>7</v>
      </c>
      <c r="AE8" s="25" t="s">
        <v>27</v>
      </c>
      <c r="AF8" s="25" t="s">
        <v>32</v>
      </c>
      <c r="AG8" s="25" t="s">
        <v>28</v>
      </c>
      <c r="AH8" s="25" t="s">
        <v>35</v>
      </c>
      <c r="AI8" s="25" t="s">
        <v>489</v>
      </c>
      <c r="AJ8" s="25" t="s">
        <v>9</v>
      </c>
      <c r="AK8" s="25" t="s">
        <v>29</v>
      </c>
      <c r="AL8" s="25" t="s">
        <v>30</v>
      </c>
      <c r="AM8" s="25" t="s">
        <v>31</v>
      </c>
      <c r="AN8" s="25" t="s">
        <v>26</v>
      </c>
      <c r="AO8" s="25" t="s">
        <v>25</v>
      </c>
      <c r="AV8" s="270"/>
      <c r="AW8" s="278"/>
      <c r="AX8" s="132"/>
      <c r="AY8" s="278"/>
      <c r="AZ8" s="278"/>
      <c r="BA8" s="132"/>
      <c r="BB8" s="253"/>
      <c r="BC8" s="253"/>
      <c r="BD8" s="261"/>
      <c r="BE8" s="261"/>
      <c r="BF8" s="253"/>
      <c r="BG8" s="261"/>
      <c r="BH8" s="253"/>
      <c r="BI8" s="253"/>
      <c r="BJ8" s="253"/>
      <c r="BK8" s="253"/>
      <c r="BL8" s="253"/>
      <c r="BM8" s="259"/>
      <c r="BN8" s="259"/>
      <c r="BO8" s="259"/>
      <c r="BP8" s="259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134" t="s">
        <v>521</v>
      </c>
      <c r="CD8" s="134" t="s">
        <v>522</v>
      </c>
      <c r="CE8" s="256"/>
      <c r="CF8" s="22"/>
      <c r="CG8" s="10" t="s">
        <v>668</v>
      </c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27"/>
      <c r="CS8" s="27"/>
    </row>
    <row r="9" spans="1:97" s="27" customFormat="1" ht="15.75" thickTop="1" x14ac:dyDescent="0.25">
      <c r="A9" s="68"/>
      <c r="AC9" s="68"/>
      <c r="AV9" s="200"/>
      <c r="AW9" s="132"/>
      <c r="AX9" s="132"/>
      <c r="AY9" s="132"/>
      <c r="AZ9" s="132"/>
      <c r="BA9" s="132"/>
      <c r="BB9" s="201"/>
      <c r="BC9" s="201"/>
      <c r="BD9" s="202"/>
      <c r="BE9" s="202"/>
      <c r="BF9" s="201"/>
      <c r="BG9" s="202"/>
      <c r="BH9" s="201"/>
      <c r="BI9" s="201"/>
      <c r="BJ9" s="201"/>
      <c r="BK9" s="201"/>
      <c r="BL9" s="201"/>
      <c r="BM9" s="203"/>
      <c r="BN9" s="203"/>
      <c r="BO9" s="203"/>
      <c r="BP9" s="203"/>
      <c r="BQ9" s="201"/>
      <c r="BR9" s="201"/>
      <c r="BS9" s="201"/>
      <c r="BT9" s="204"/>
      <c r="BU9" s="201"/>
      <c r="BV9" s="201"/>
      <c r="BW9" s="201"/>
      <c r="BX9" s="201"/>
      <c r="BY9" s="201"/>
      <c r="BZ9" s="201"/>
      <c r="CA9" s="204"/>
      <c r="CB9" s="204"/>
      <c r="CC9" s="205"/>
      <c r="CD9" s="205"/>
      <c r="CE9" s="195"/>
      <c r="CF9" s="22"/>
      <c r="CG9" s="105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206"/>
      <c r="CS9" s="206"/>
    </row>
    <row r="10" spans="1:97" s="27" customFormat="1" ht="16.5" x14ac:dyDescent="0.3">
      <c r="A10" s="26" t="s">
        <v>172</v>
      </c>
      <c r="B10" s="27" t="s">
        <v>173</v>
      </c>
      <c r="C10" s="28">
        <f>+BF10</f>
        <v>1166.26</v>
      </c>
      <c r="D10" s="28">
        <f>+BC10</f>
        <v>0</v>
      </c>
      <c r="E10" s="28">
        <f>+BG10</f>
        <v>1454.84</v>
      </c>
      <c r="F10" s="28">
        <f>+BJ10</f>
        <v>0</v>
      </c>
      <c r="G10" s="28">
        <f>+BS10</f>
        <v>0</v>
      </c>
      <c r="H10" s="28">
        <f>+BM10</f>
        <v>0</v>
      </c>
      <c r="I10" s="28">
        <f t="shared" ref="I10:K10" si="0">+BN10</f>
        <v>0</v>
      </c>
      <c r="J10" s="28">
        <f t="shared" si="0"/>
        <v>0</v>
      </c>
      <c r="K10" s="28">
        <f t="shared" si="0"/>
        <v>0</v>
      </c>
      <c r="L10" s="28">
        <f>+BT10</f>
        <v>0</v>
      </c>
      <c r="M10" s="28">
        <f>+BV10</f>
        <v>0</v>
      </c>
      <c r="N10" s="28">
        <f>+C10+D10+E10-F10-G10-H10-I10-J10-K10-L10-M10</f>
        <v>2621.1</v>
      </c>
      <c r="O10" s="28">
        <f>+BX10</f>
        <v>262.11</v>
      </c>
      <c r="P10" s="28">
        <f>+'C&amp;A'!E10*0.02</f>
        <v>10.2256</v>
      </c>
      <c r="Q10" s="28">
        <f>+C10+D10+E10-G10+O10+P10</f>
        <v>2893.4356000000002</v>
      </c>
      <c r="R10" s="28">
        <f t="shared" ref="R10" si="1">+Q10*0.16</f>
        <v>462.94969600000007</v>
      </c>
      <c r="S10" s="28">
        <f t="shared" ref="S10" si="2">+Q10+R10</f>
        <v>3356.3852960000004</v>
      </c>
      <c r="U10" s="69" t="s">
        <v>36</v>
      </c>
      <c r="V10" s="69" t="s">
        <v>37</v>
      </c>
      <c r="W10" s="70" t="s">
        <v>326</v>
      </c>
      <c r="X10" s="71">
        <v>1166.26</v>
      </c>
      <c r="Y10" s="72" t="str">
        <f>IF(A10=AC10,"SI","NO")</f>
        <v>SI</v>
      </c>
      <c r="Z10" s="72" t="str">
        <f>IF(A10=AA10,"SI","NO")</f>
        <v>SI</v>
      </c>
      <c r="AA10" s="73" t="s">
        <v>172</v>
      </c>
      <c r="AB10" s="74" t="s">
        <v>173</v>
      </c>
      <c r="AC10" s="26" t="s">
        <v>172</v>
      </c>
      <c r="AD10" s="27" t="s">
        <v>173</v>
      </c>
      <c r="AE10" s="28">
        <v>1166.26</v>
      </c>
      <c r="AF10" s="28">
        <v>0</v>
      </c>
      <c r="AG10" s="28">
        <v>1036.03</v>
      </c>
      <c r="AH10" s="28">
        <v>-45.13</v>
      </c>
      <c r="AI10" s="28">
        <v>0</v>
      </c>
      <c r="AJ10" s="28">
        <v>2157.16</v>
      </c>
      <c r="AK10" s="28">
        <v>215.71600000000001</v>
      </c>
      <c r="AL10" s="28">
        <v>21.911999999999999</v>
      </c>
      <c r="AM10" s="28">
        <v>2394.7879999999996</v>
      </c>
      <c r="AN10" s="28">
        <v>383.16607999999997</v>
      </c>
      <c r="AO10" s="28">
        <v>2777.9540799999995</v>
      </c>
      <c r="AQ10" s="95"/>
      <c r="AR10" s="229">
        <f>+N10-BW10</f>
        <v>0</v>
      </c>
      <c r="AT10" s="95">
        <f>+N10-'C&amp;A'!K10-SINDICATO!N10</f>
        <v>0</v>
      </c>
      <c r="AV10" s="172" t="s">
        <v>548</v>
      </c>
      <c r="AW10" s="172" t="s">
        <v>549</v>
      </c>
      <c r="AX10" s="172"/>
      <c r="AY10" s="172" t="s">
        <v>172</v>
      </c>
      <c r="AZ10" s="172" t="s">
        <v>326</v>
      </c>
      <c r="BA10" s="172"/>
      <c r="BB10" s="172"/>
      <c r="BC10" s="172"/>
      <c r="BD10" s="230">
        <v>1166.26</v>
      </c>
      <c r="BE10" s="230"/>
      <c r="BF10" s="196">
        <v>1166.26</v>
      </c>
      <c r="BG10" s="196">
        <v>1454.84</v>
      </c>
      <c r="BH10" s="196"/>
      <c r="BI10" s="196"/>
      <c r="BJ10" s="231"/>
      <c r="BK10" s="190">
        <v>2621.1</v>
      </c>
      <c r="BL10" s="232"/>
      <c r="BM10" s="232">
        <v>0</v>
      </c>
      <c r="BN10" s="232"/>
      <c r="BO10" s="232"/>
      <c r="BP10" s="232"/>
      <c r="BQ10" s="233"/>
      <c r="BR10" s="233"/>
      <c r="BS10" s="172"/>
      <c r="BT10" s="90">
        <v>0</v>
      </c>
      <c r="BU10" s="190">
        <v>2621.1</v>
      </c>
      <c r="BV10" s="149">
        <v>0</v>
      </c>
      <c r="BW10" s="190">
        <v>2621.1</v>
      </c>
      <c r="BX10" s="149">
        <v>262.11</v>
      </c>
      <c r="BY10" s="149">
        <v>23.325199999999999</v>
      </c>
      <c r="BZ10" s="190">
        <v>2906.5352000000003</v>
      </c>
      <c r="CA10" s="152"/>
      <c r="CB10" s="153">
        <v>2621.1</v>
      </c>
      <c r="CC10" s="152"/>
      <c r="CD10" s="152"/>
      <c r="CE10" s="153">
        <v>2621.1</v>
      </c>
      <c r="CF10" s="37"/>
      <c r="CG10" s="73" t="s">
        <v>669</v>
      </c>
      <c r="CH10" s="74" t="s">
        <v>173</v>
      </c>
      <c r="CI10" s="88">
        <v>438.24</v>
      </c>
      <c r="CJ10" s="88">
        <v>73.040000000000006</v>
      </c>
      <c r="CK10" s="88">
        <v>511.28</v>
      </c>
      <c r="CL10" s="234">
        <v>-66.069999999999993</v>
      </c>
      <c r="CM10" s="88">
        <v>0</v>
      </c>
      <c r="CN10" s="234">
        <v>-0.05</v>
      </c>
      <c r="CO10" s="88">
        <v>0</v>
      </c>
      <c r="CP10" s="88">
        <v>-66.12</v>
      </c>
      <c r="CQ10" s="88">
        <v>577.4</v>
      </c>
    </row>
    <row r="11" spans="1:97" s="27" customFormat="1" ht="16.5" x14ac:dyDescent="0.3">
      <c r="A11" s="26" t="s">
        <v>174</v>
      </c>
      <c r="B11" s="27" t="s">
        <v>175</v>
      </c>
      <c r="C11" s="28">
        <f t="shared" ref="C11:C74" si="3">+BF11</f>
        <v>1633.33</v>
      </c>
      <c r="D11" s="28">
        <f t="shared" ref="D11:D74" si="4">+BC11</f>
        <v>0</v>
      </c>
      <c r="E11" s="28">
        <f t="shared" ref="E11:E74" si="5">+BG11</f>
        <v>8970.69</v>
      </c>
      <c r="F11" s="28">
        <f t="shared" ref="F11:F74" si="6">+BJ11</f>
        <v>0</v>
      </c>
      <c r="G11" s="28">
        <f t="shared" ref="G11:G74" si="7">+BS11</f>
        <v>0</v>
      </c>
      <c r="H11" s="28">
        <f t="shared" ref="H11:H74" si="8">+BM11</f>
        <v>0</v>
      </c>
      <c r="I11" s="28">
        <f t="shared" ref="I11:I74" si="9">+BN11</f>
        <v>0</v>
      </c>
      <c r="J11" s="28">
        <f t="shared" ref="J11:J74" si="10">+BO11</f>
        <v>0</v>
      </c>
      <c r="K11" s="28">
        <f t="shared" ref="K11:K74" si="11">+BP11</f>
        <v>0</v>
      </c>
      <c r="L11" s="28">
        <f t="shared" ref="L11:L74" si="12">+BT11</f>
        <v>0</v>
      </c>
      <c r="M11" s="28">
        <f t="shared" ref="M11:M74" si="13">+BV11</f>
        <v>1060.402</v>
      </c>
      <c r="N11" s="28">
        <f t="shared" ref="N11:N74" si="14">+C11+D11+E11-F11-G11-H11-I11-J11-K11-L11-M11</f>
        <v>9543.6180000000004</v>
      </c>
      <c r="O11" s="28">
        <f t="shared" ref="O11:O74" si="15">+BX11</f>
        <v>0</v>
      </c>
      <c r="P11" s="28">
        <f>+'C&amp;A'!E11*0.02</f>
        <v>10.2256</v>
      </c>
      <c r="Q11" s="28">
        <f t="shared" ref="Q11:Q74" si="16">+C11+D11+E11-G11+O11+P11</f>
        <v>10614.2456</v>
      </c>
      <c r="R11" s="28">
        <f t="shared" ref="R11:R74" si="17">+Q11*0.16</f>
        <v>1698.2792960000002</v>
      </c>
      <c r="S11" s="28">
        <f t="shared" ref="S11:S74" si="18">+Q11+R11</f>
        <v>12312.524896000001</v>
      </c>
      <c r="U11" s="69" t="s">
        <v>38</v>
      </c>
      <c r="V11" s="69" t="s">
        <v>39</v>
      </c>
      <c r="W11" s="70" t="s">
        <v>324</v>
      </c>
      <c r="X11" s="71">
        <v>1633.33</v>
      </c>
      <c r="Y11" s="72" t="str">
        <f t="shared" ref="Y11:Y77" si="19">IF(A11=AC11,"SI","NO")</f>
        <v>SI</v>
      </c>
      <c r="Z11" s="72" t="str">
        <f t="shared" ref="Z11:Z77" si="20">IF(A11=AA11,"SI","NO")</f>
        <v>SI</v>
      </c>
      <c r="AA11" s="73" t="s">
        <v>174</v>
      </c>
      <c r="AB11" s="74" t="s">
        <v>175</v>
      </c>
      <c r="AC11" s="26" t="s">
        <v>174</v>
      </c>
      <c r="AD11" s="27" t="s">
        <v>175</v>
      </c>
      <c r="AE11" s="28">
        <v>1633.33</v>
      </c>
      <c r="AF11" s="28">
        <v>0</v>
      </c>
      <c r="AG11" s="28">
        <v>6288.43</v>
      </c>
      <c r="AH11" s="28">
        <v>-45.13</v>
      </c>
      <c r="AI11" s="28">
        <v>0</v>
      </c>
      <c r="AJ11" s="28">
        <v>7876.63</v>
      </c>
      <c r="AK11" s="28">
        <v>0</v>
      </c>
      <c r="AL11" s="28">
        <v>21.911999999999999</v>
      </c>
      <c r="AM11" s="28">
        <v>7898.5420000000004</v>
      </c>
      <c r="AN11" s="28">
        <v>1263.7667200000001</v>
      </c>
      <c r="AO11" s="28">
        <v>9162.3087200000009</v>
      </c>
      <c r="AQ11" s="95"/>
      <c r="AR11" s="229">
        <f t="shared" ref="AR11:AR74" si="21">+N11-BW11</f>
        <v>0</v>
      </c>
      <c r="AT11" s="95">
        <f>+N11-'C&amp;A'!K11-SINDICATO!N11</f>
        <v>1060.402</v>
      </c>
      <c r="AV11" s="172" t="s">
        <v>550</v>
      </c>
      <c r="AW11" s="172" t="s">
        <v>551</v>
      </c>
      <c r="AX11" s="172" t="s">
        <v>552</v>
      </c>
      <c r="AY11" s="172" t="s">
        <v>174</v>
      </c>
      <c r="AZ11" s="172" t="s">
        <v>553</v>
      </c>
      <c r="BA11" s="172"/>
      <c r="BB11" s="172"/>
      <c r="BC11" s="172"/>
      <c r="BD11" s="230">
        <v>1633.33</v>
      </c>
      <c r="BE11" s="172"/>
      <c r="BF11" s="196">
        <v>1633.33</v>
      </c>
      <c r="BG11" s="196">
        <v>8970.69</v>
      </c>
      <c r="BH11" s="196"/>
      <c r="BI11" s="196"/>
      <c r="BJ11" s="231"/>
      <c r="BK11" s="190">
        <v>10604.02</v>
      </c>
      <c r="BL11" s="232"/>
      <c r="BM11" s="232">
        <v>0</v>
      </c>
      <c r="BN11" s="232"/>
      <c r="BO11" s="232"/>
      <c r="BP11" s="232"/>
      <c r="BQ11" s="233"/>
      <c r="BR11" s="233"/>
      <c r="BS11" s="172"/>
      <c r="BT11" s="235">
        <v>0</v>
      </c>
      <c r="BU11" s="190">
        <v>10604.02</v>
      </c>
      <c r="BV11" s="149">
        <v>1060.402</v>
      </c>
      <c r="BW11" s="190">
        <v>9543.6180000000004</v>
      </c>
      <c r="BX11" s="149">
        <v>0</v>
      </c>
      <c r="BY11" s="149">
        <v>32.666600000000003</v>
      </c>
      <c r="BZ11" s="190">
        <v>10636.686600000001</v>
      </c>
      <c r="CA11" s="152"/>
      <c r="CB11" s="153">
        <v>9543.6180000000004</v>
      </c>
      <c r="CC11" s="152"/>
      <c r="CD11" s="152"/>
      <c r="CE11" s="153">
        <v>9543.6180000000004</v>
      </c>
      <c r="CG11" s="73" t="s">
        <v>670</v>
      </c>
      <c r="CH11" s="74" t="s">
        <v>175</v>
      </c>
      <c r="CI11" s="88">
        <v>438.24</v>
      </c>
      <c r="CJ11" s="88">
        <v>73.040000000000006</v>
      </c>
      <c r="CK11" s="88">
        <v>511.28</v>
      </c>
      <c r="CL11" s="234">
        <v>-66.069999999999993</v>
      </c>
      <c r="CM11" s="88">
        <v>0</v>
      </c>
      <c r="CN11" s="234">
        <v>-0.05</v>
      </c>
      <c r="CO11" s="88">
        <v>0</v>
      </c>
      <c r="CP11" s="88">
        <v>-66.12</v>
      </c>
      <c r="CQ11" s="88">
        <v>577.4</v>
      </c>
    </row>
    <row r="12" spans="1:97" s="27" customFormat="1" ht="16.5" x14ac:dyDescent="0.3">
      <c r="A12" s="26" t="s">
        <v>176</v>
      </c>
      <c r="B12" s="27" t="s">
        <v>177</v>
      </c>
      <c r="C12" s="28">
        <f t="shared" si="3"/>
        <v>608.16</v>
      </c>
      <c r="D12" s="28">
        <f t="shared" si="4"/>
        <v>0</v>
      </c>
      <c r="E12" s="28">
        <f t="shared" si="5"/>
        <v>6205.93</v>
      </c>
      <c r="F12" s="28">
        <f t="shared" si="6"/>
        <v>0</v>
      </c>
      <c r="G12" s="28">
        <f t="shared" si="7"/>
        <v>0</v>
      </c>
      <c r="H12" s="28">
        <f t="shared" si="8"/>
        <v>0</v>
      </c>
      <c r="I12" s="28">
        <f t="shared" si="9"/>
        <v>68.140900000000002</v>
      </c>
      <c r="J12" s="28">
        <f t="shared" si="10"/>
        <v>333.89041000000003</v>
      </c>
      <c r="K12" s="28">
        <f t="shared" si="11"/>
        <v>0</v>
      </c>
      <c r="L12" s="28">
        <f t="shared" si="12"/>
        <v>0</v>
      </c>
      <c r="M12" s="28">
        <f t="shared" si="13"/>
        <v>681.40900000000011</v>
      </c>
      <c r="N12" s="28">
        <f t="shared" si="14"/>
        <v>5730.6496900000002</v>
      </c>
      <c r="O12" s="28">
        <f t="shared" si="15"/>
        <v>0</v>
      </c>
      <c r="P12" s="28">
        <f>+'C&amp;A'!E12*0.02</f>
        <v>10.2256</v>
      </c>
      <c r="Q12" s="28">
        <f t="shared" si="16"/>
        <v>6824.3155999999999</v>
      </c>
      <c r="R12" s="28">
        <f t="shared" si="17"/>
        <v>1091.890496</v>
      </c>
      <c r="S12" s="28">
        <f t="shared" si="18"/>
        <v>7916.2060959999999</v>
      </c>
      <c r="U12" s="69" t="s">
        <v>40</v>
      </c>
      <c r="V12" s="69" t="s">
        <v>41</v>
      </c>
      <c r="W12" s="70" t="s">
        <v>341</v>
      </c>
      <c r="X12" s="75">
        <v>608.16</v>
      </c>
      <c r="Y12" s="72" t="str">
        <f t="shared" si="19"/>
        <v>SI</v>
      </c>
      <c r="Z12" s="72" t="str">
        <f t="shared" si="20"/>
        <v>SI</v>
      </c>
      <c r="AA12" s="73" t="s">
        <v>176</v>
      </c>
      <c r="AB12" s="74" t="s">
        <v>177</v>
      </c>
      <c r="AC12" s="26" t="s">
        <v>176</v>
      </c>
      <c r="AD12" s="27" t="s">
        <v>177</v>
      </c>
      <c r="AE12" s="28">
        <v>608.16</v>
      </c>
      <c r="AF12" s="28">
        <v>0</v>
      </c>
      <c r="AG12" s="28">
        <v>5128.8</v>
      </c>
      <c r="AH12" s="28">
        <v>-88.79</v>
      </c>
      <c r="AI12" s="28">
        <v>0</v>
      </c>
      <c r="AJ12" s="28">
        <v>5648.17</v>
      </c>
      <c r="AK12" s="28">
        <v>0</v>
      </c>
      <c r="AL12" s="28">
        <v>21.911999999999999</v>
      </c>
      <c r="AM12" s="28">
        <v>5670.0820000000003</v>
      </c>
      <c r="AN12" s="28">
        <v>907.21312000000012</v>
      </c>
      <c r="AO12" s="28">
        <v>6577.2951200000007</v>
      </c>
      <c r="AQ12" s="95"/>
      <c r="AR12" s="229">
        <f t="shared" si="21"/>
        <v>0</v>
      </c>
      <c r="AT12" s="95">
        <f>+N12-'C&amp;A'!K12-SINDICATO!N12</f>
        <v>681.40899999999965</v>
      </c>
      <c r="AV12" s="172" t="s">
        <v>554</v>
      </c>
      <c r="AW12" s="172" t="s">
        <v>555</v>
      </c>
      <c r="AX12" s="172"/>
      <c r="AY12" s="172" t="s">
        <v>176</v>
      </c>
      <c r="AZ12" s="172" t="s">
        <v>341</v>
      </c>
      <c r="BA12" s="172"/>
      <c r="BB12" s="172"/>
      <c r="BC12" s="172"/>
      <c r="BD12" s="232">
        <v>608.16</v>
      </c>
      <c r="BE12" s="172"/>
      <c r="BF12" s="196">
        <v>608.16</v>
      </c>
      <c r="BG12" s="196">
        <v>6205.93</v>
      </c>
      <c r="BH12" s="196"/>
      <c r="BI12" s="196"/>
      <c r="BJ12" s="231"/>
      <c r="BK12" s="190">
        <v>6814.09</v>
      </c>
      <c r="BL12" s="232"/>
      <c r="BM12" s="232"/>
      <c r="BN12" s="232">
        <v>68.140900000000002</v>
      </c>
      <c r="BO12" s="232">
        <v>333.89041000000003</v>
      </c>
      <c r="BP12" s="232"/>
      <c r="BQ12" s="233"/>
      <c r="BR12" s="233"/>
      <c r="BS12" s="172"/>
      <c r="BT12" s="90">
        <v>0</v>
      </c>
      <c r="BU12" s="190">
        <v>6412.0586899999998</v>
      </c>
      <c r="BV12" s="149">
        <v>681.40900000000011</v>
      </c>
      <c r="BW12" s="190">
        <v>5730.6496900000002</v>
      </c>
      <c r="BX12" s="149">
        <v>0</v>
      </c>
      <c r="BY12" s="149">
        <v>12.1632</v>
      </c>
      <c r="BZ12" s="190">
        <v>6826.2532000000001</v>
      </c>
      <c r="CA12" s="152"/>
      <c r="CB12" s="153">
        <v>5730.6496900000002</v>
      </c>
      <c r="CC12" s="152"/>
      <c r="CD12" s="152"/>
      <c r="CE12" s="153">
        <v>5730.6496900000002</v>
      </c>
      <c r="CG12" s="73" t="s">
        <v>671</v>
      </c>
      <c r="CH12" s="74" t="s">
        <v>177</v>
      </c>
      <c r="CI12" s="88">
        <v>438.24</v>
      </c>
      <c r="CJ12" s="88">
        <v>73.040000000000006</v>
      </c>
      <c r="CK12" s="88">
        <v>511.28</v>
      </c>
      <c r="CL12" s="234">
        <v>-66.069999999999993</v>
      </c>
      <c r="CM12" s="88">
        <v>0</v>
      </c>
      <c r="CN12" s="234">
        <v>-0.05</v>
      </c>
      <c r="CO12" s="88">
        <v>0</v>
      </c>
      <c r="CP12" s="88">
        <v>-66.12</v>
      </c>
      <c r="CQ12" s="88">
        <v>577.4</v>
      </c>
    </row>
    <row r="13" spans="1:97" s="27" customFormat="1" ht="16.5" x14ac:dyDescent="0.3">
      <c r="A13" s="73" t="s">
        <v>444</v>
      </c>
      <c r="B13" s="27" t="s">
        <v>319</v>
      </c>
      <c r="C13" s="28">
        <f t="shared" si="3"/>
        <v>739.23</v>
      </c>
      <c r="D13" s="28">
        <f t="shared" si="4"/>
        <v>0</v>
      </c>
      <c r="E13" s="28">
        <f t="shared" si="5"/>
        <v>2240.0700000000002</v>
      </c>
      <c r="F13" s="28">
        <f t="shared" si="6"/>
        <v>0</v>
      </c>
      <c r="G13" s="28">
        <f t="shared" si="7"/>
        <v>0</v>
      </c>
      <c r="H13" s="28">
        <f t="shared" si="8"/>
        <v>0</v>
      </c>
      <c r="I13" s="28">
        <f t="shared" si="9"/>
        <v>0</v>
      </c>
      <c r="J13" s="28">
        <f t="shared" si="10"/>
        <v>0</v>
      </c>
      <c r="K13" s="28">
        <f t="shared" si="11"/>
        <v>0</v>
      </c>
      <c r="L13" s="28">
        <f t="shared" si="12"/>
        <v>0</v>
      </c>
      <c r="M13" s="28">
        <f t="shared" si="13"/>
        <v>0</v>
      </c>
      <c r="N13" s="28">
        <f t="shared" si="14"/>
        <v>2979.3</v>
      </c>
      <c r="O13" s="28">
        <f t="shared" si="15"/>
        <v>297.93</v>
      </c>
      <c r="P13" s="28">
        <f>+'C&amp;A'!E13*0.02</f>
        <v>10.2256</v>
      </c>
      <c r="Q13" s="28">
        <f t="shared" si="16"/>
        <v>3287.4556000000002</v>
      </c>
      <c r="R13" s="28">
        <f t="shared" si="17"/>
        <v>525.99289600000009</v>
      </c>
      <c r="S13" s="28">
        <f t="shared" si="18"/>
        <v>3813.4484960000004</v>
      </c>
      <c r="U13" s="69" t="s">
        <v>320</v>
      </c>
      <c r="V13" s="69" t="s">
        <v>321</v>
      </c>
      <c r="W13" s="70" t="s">
        <v>318</v>
      </c>
      <c r="X13" s="71">
        <v>739.23</v>
      </c>
      <c r="Y13" s="72" t="str">
        <f t="shared" si="19"/>
        <v>SI</v>
      </c>
      <c r="Z13" s="72" t="str">
        <f t="shared" si="20"/>
        <v>SI</v>
      </c>
      <c r="AA13" s="73" t="s">
        <v>444</v>
      </c>
      <c r="AB13" s="74" t="s">
        <v>319</v>
      </c>
      <c r="AC13" s="73" t="s">
        <v>444</v>
      </c>
      <c r="AD13" s="27" t="s">
        <v>319</v>
      </c>
      <c r="AE13" s="28">
        <v>0</v>
      </c>
      <c r="AF13" s="28">
        <v>0</v>
      </c>
      <c r="AG13" s="28">
        <v>1685.46</v>
      </c>
      <c r="AH13" s="28">
        <v>0</v>
      </c>
      <c r="AI13" s="28">
        <v>0</v>
      </c>
      <c r="AJ13" s="28">
        <v>1685.46</v>
      </c>
      <c r="AK13" s="28">
        <v>168.54600000000002</v>
      </c>
      <c r="AL13" s="28">
        <v>21.911999999999999</v>
      </c>
      <c r="AM13" s="28">
        <v>1875.9180000000001</v>
      </c>
      <c r="AN13" s="28">
        <v>300.14688000000001</v>
      </c>
      <c r="AO13" s="28">
        <v>2176.0648799999999</v>
      </c>
      <c r="AQ13" s="95"/>
      <c r="AR13" s="229">
        <f t="shared" si="21"/>
        <v>0</v>
      </c>
      <c r="AT13" s="95">
        <f>+N13-'C&amp;A'!K13-SINDICATO!N13</f>
        <v>0</v>
      </c>
      <c r="AV13" s="172" t="s">
        <v>556</v>
      </c>
      <c r="AW13" s="172" t="s">
        <v>557</v>
      </c>
      <c r="AX13" s="172"/>
      <c r="AY13" s="172" t="s">
        <v>444</v>
      </c>
      <c r="AZ13" s="172" t="s">
        <v>558</v>
      </c>
      <c r="BA13" s="172"/>
      <c r="BB13" s="172"/>
      <c r="BC13" s="172"/>
      <c r="BD13" s="172">
        <v>739.23</v>
      </c>
      <c r="BE13" s="172"/>
      <c r="BF13" s="196">
        <v>739.23</v>
      </c>
      <c r="BG13" s="196">
        <v>2240.0700000000002</v>
      </c>
      <c r="BH13" s="196"/>
      <c r="BI13" s="196"/>
      <c r="BJ13" s="231"/>
      <c r="BK13" s="190">
        <v>2979.3</v>
      </c>
      <c r="BL13" s="232"/>
      <c r="BM13" s="232"/>
      <c r="BN13" s="232"/>
      <c r="BO13" s="232"/>
      <c r="BP13" s="232"/>
      <c r="BQ13" s="233"/>
      <c r="BR13" s="233"/>
      <c r="BS13" s="172"/>
      <c r="BT13" s="90"/>
      <c r="BU13" s="190">
        <v>2979.3</v>
      </c>
      <c r="BV13" s="149"/>
      <c r="BW13" s="190">
        <v>2979.3</v>
      </c>
      <c r="BX13" s="149">
        <v>297.93</v>
      </c>
      <c r="BY13" s="149">
        <v>14.784600000000001</v>
      </c>
      <c r="BZ13" s="190">
        <v>3292.0146</v>
      </c>
      <c r="CA13" s="152"/>
      <c r="CB13" s="153"/>
      <c r="CC13" s="152"/>
      <c r="CD13" s="152"/>
      <c r="CE13" s="153"/>
      <c r="CG13" s="73" t="s">
        <v>672</v>
      </c>
      <c r="CH13" s="74" t="s">
        <v>319</v>
      </c>
      <c r="CI13" s="88">
        <v>438.24</v>
      </c>
      <c r="CJ13" s="88">
        <v>73.040000000000006</v>
      </c>
      <c r="CK13" s="88">
        <v>511.28</v>
      </c>
      <c r="CL13" s="234">
        <v>-66.069999999999993</v>
      </c>
      <c r="CM13" s="88">
        <v>0</v>
      </c>
      <c r="CN13" s="234">
        <v>-0.05</v>
      </c>
      <c r="CO13" s="88">
        <v>0</v>
      </c>
      <c r="CP13" s="88">
        <v>-66.12</v>
      </c>
      <c r="CQ13" s="88">
        <v>577.4</v>
      </c>
    </row>
    <row r="14" spans="1:97" s="27" customFormat="1" ht="16.5" x14ac:dyDescent="0.3">
      <c r="A14" s="26" t="s">
        <v>178</v>
      </c>
      <c r="B14" s="27" t="s">
        <v>179</v>
      </c>
      <c r="C14" s="28">
        <f t="shared" si="3"/>
        <v>1166.6600000000001</v>
      </c>
      <c r="D14" s="28">
        <f t="shared" si="4"/>
        <v>0</v>
      </c>
      <c r="E14" s="28">
        <f t="shared" si="5"/>
        <v>669.68</v>
      </c>
      <c r="F14" s="28">
        <f t="shared" si="6"/>
        <v>0</v>
      </c>
      <c r="G14" s="28">
        <f t="shared" si="7"/>
        <v>0</v>
      </c>
      <c r="H14" s="28">
        <f t="shared" si="8"/>
        <v>0</v>
      </c>
      <c r="I14" s="28">
        <f t="shared" si="9"/>
        <v>0</v>
      </c>
      <c r="J14" s="28">
        <f t="shared" si="10"/>
        <v>0</v>
      </c>
      <c r="K14" s="28">
        <f t="shared" si="11"/>
        <v>0</v>
      </c>
      <c r="L14" s="28">
        <f t="shared" si="12"/>
        <v>0</v>
      </c>
      <c r="M14" s="28">
        <f t="shared" si="13"/>
        <v>0</v>
      </c>
      <c r="N14" s="28">
        <f t="shared" si="14"/>
        <v>1836.3400000000001</v>
      </c>
      <c r="O14" s="28">
        <f t="shared" si="15"/>
        <v>183.63400000000001</v>
      </c>
      <c r="P14" s="28">
        <f>+'C&amp;A'!E14*0.02</f>
        <v>10.2256</v>
      </c>
      <c r="Q14" s="28">
        <f t="shared" si="16"/>
        <v>2030.1996000000001</v>
      </c>
      <c r="R14" s="28">
        <f t="shared" si="17"/>
        <v>324.83193600000004</v>
      </c>
      <c r="S14" s="28">
        <f t="shared" si="18"/>
        <v>2355.0315360000004</v>
      </c>
      <c r="U14" s="69" t="s">
        <v>42</v>
      </c>
      <c r="V14" s="69" t="s">
        <v>20</v>
      </c>
      <c r="W14" s="70" t="s">
        <v>326</v>
      </c>
      <c r="X14" s="71">
        <v>1166.26</v>
      </c>
      <c r="Y14" s="72" t="str">
        <f t="shared" si="19"/>
        <v>SI</v>
      </c>
      <c r="Z14" s="72" t="str">
        <f t="shared" si="20"/>
        <v>SI</v>
      </c>
      <c r="AA14" s="73" t="s">
        <v>178</v>
      </c>
      <c r="AB14" s="74" t="s">
        <v>179</v>
      </c>
      <c r="AC14" s="26" t="s">
        <v>178</v>
      </c>
      <c r="AD14" s="27" t="s">
        <v>179</v>
      </c>
      <c r="AE14" s="28">
        <v>1166.26</v>
      </c>
      <c r="AF14" s="28">
        <v>0</v>
      </c>
      <c r="AG14" s="28">
        <v>1948.74</v>
      </c>
      <c r="AH14" s="28">
        <v>-45.13</v>
      </c>
      <c r="AI14" s="28">
        <v>0</v>
      </c>
      <c r="AJ14" s="28">
        <v>3069.87</v>
      </c>
      <c r="AK14" s="28">
        <v>306.98700000000002</v>
      </c>
      <c r="AL14" s="28">
        <v>21.911999999999999</v>
      </c>
      <c r="AM14" s="28">
        <v>3398.7689999999998</v>
      </c>
      <c r="AN14" s="28">
        <v>543.80304000000001</v>
      </c>
      <c r="AO14" s="28">
        <v>3942.57204</v>
      </c>
      <c r="AQ14" s="95"/>
      <c r="AR14" s="229">
        <f t="shared" si="21"/>
        <v>0</v>
      </c>
      <c r="AT14" s="95">
        <f>+N14-'C&amp;A'!K14-SINDICATO!N14</f>
        <v>0</v>
      </c>
      <c r="AV14" s="172" t="s">
        <v>548</v>
      </c>
      <c r="AW14" s="172" t="s">
        <v>559</v>
      </c>
      <c r="AX14" s="172"/>
      <c r="AY14" s="172" t="s">
        <v>178</v>
      </c>
      <c r="AZ14" s="172" t="s">
        <v>326</v>
      </c>
      <c r="BA14" s="172"/>
      <c r="BB14" s="172"/>
      <c r="BC14" s="172"/>
      <c r="BD14" s="230">
        <v>1166.6600000000001</v>
      </c>
      <c r="BE14" s="230"/>
      <c r="BF14" s="196">
        <v>1166.6600000000001</v>
      </c>
      <c r="BG14" s="196">
        <v>669.68</v>
      </c>
      <c r="BH14" s="196"/>
      <c r="BI14" s="196"/>
      <c r="BJ14" s="231"/>
      <c r="BK14" s="190">
        <v>1836.3400000000001</v>
      </c>
      <c r="BL14" s="232"/>
      <c r="BM14" s="232">
        <v>0</v>
      </c>
      <c r="BN14" s="232"/>
      <c r="BO14" s="232"/>
      <c r="BP14" s="232"/>
      <c r="BQ14" s="233"/>
      <c r="BR14" s="233"/>
      <c r="BS14" s="172"/>
      <c r="BT14" s="90">
        <v>0</v>
      </c>
      <c r="BU14" s="190">
        <v>1836.3400000000001</v>
      </c>
      <c r="BV14" s="149">
        <v>0</v>
      </c>
      <c r="BW14" s="190">
        <v>1836.3400000000001</v>
      </c>
      <c r="BX14" s="149">
        <v>183.63400000000001</v>
      </c>
      <c r="BY14" s="149">
        <v>23.333200000000001</v>
      </c>
      <c r="BZ14" s="190">
        <v>2043.3072000000002</v>
      </c>
      <c r="CA14" s="152"/>
      <c r="CB14" s="153">
        <v>1836.3400000000001</v>
      </c>
      <c r="CC14" s="152"/>
      <c r="CD14" s="152"/>
      <c r="CE14" s="153">
        <v>1836.3400000000001</v>
      </c>
      <c r="CG14" s="73" t="s">
        <v>178</v>
      </c>
      <c r="CH14" s="74" t="s">
        <v>179</v>
      </c>
      <c r="CI14" s="88">
        <v>438.24</v>
      </c>
      <c r="CJ14" s="88">
        <v>73.040000000000006</v>
      </c>
      <c r="CK14" s="88">
        <v>511.28</v>
      </c>
      <c r="CL14" s="234">
        <v>-66.069999999999993</v>
      </c>
      <c r="CM14" s="88">
        <v>0</v>
      </c>
      <c r="CN14" s="234">
        <v>-0.05</v>
      </c>
      <c r="CO14" s="88">
        <v>0</v>
      </c>
      <c r="CP14" s="88">
        <v>-66.12</v>
      </c>
      <c r="CQ14" s="88">
        <v>577.4</v>
      </c>
    </row>
    <row r="15" spans="1:97" s="27" customFormat="1" ht="16.5" x14ac:dyDescent="0.3">
      <c r="A15" s="26" t="s">
        <v>180</v>
      </c>
      <c r="B15" s="27" t="s">
        <v>181</v>
      </c>
      <c r="C15" s="28">
        <f t="shared" si="3"/>
        <v>1633.33</v>
      </c>
      <c r="D15" s="28">
        <f t="shared" si="4"/>
        <v>0</v>
      </c>
      <c r="E15" s="28">
        <f t="shared" si="5"/>
        <v>806.29</v>
      </c>
      <c r="F15" s="28">
        <f t="shared" si="6"/>
        <v>0</v>
      </c>
      <c r="G15" s="28">
        <f t="shared" si="7"/>
        <v>0</v>
      </c>
      <c r="H15" s="28">
        <f t="shared" si="8"/>
        <v>0</v>
      </c>
      <c r="I15" s="28">
        <f t="shared" si="9"/>
        <v>0</v>
      </c>
      <c r="J15" s="28">
        <f t="shared" si="10"/>
        <v>0</v>
      </c>
      <c r="K15" s="28">
        <f t="shared" si="11"/>
        <v>0</v>
      </c>
      <c r="L15" s="28">
        <f t="shared" si="12"/>
        <v>0</v>
      </c>
      <c r="M15" s="28">
        <f t="shared" si="13"/>
        <v>0</v>
      </c>
      <c r="N15" s="28">
        <f t="shared" si="14"/>
        <v>2439.62</v>
      </c>
      <c r="O15" s="28">
        <f t="shared" si="15"/>
        <v>243.96199999999999</v>
      </c>
      <c r="P15" s="28">
        <f>+'C&amp;A'!E15*0.02</f>
        <v>10.2256</v>
      </c>
      <c r="Q15" s="28">
        <f t="shared" si="16"/>
        <v>2693.8076000000001</v>
      </c>
      <c r="R15" s="28">
        <f t="shared" si="17"/>
        <v>431.00921600000004</v>
      </c>
      <c r="S15" s="28">
        <f t="shared" si="18"/>
        <v>3124.816816</v>
      </c>
      <c r="U15" s="69" t="s">
        <v>43</v>
      </c>
      <c r="V15" s="69" t="s">
        <v>44</v>
      </c>
      <c r="W15" s="70" t="s">
        <v>324</v>
      </c>
      <c r="X15" s="75">
        <v>1633.33</v>
      </c>
      <c r="Y15" s="72" t="str">
        <f t="shared" si="19"/>
        <v>SI</v>
      </c>
      <c r="Z15" s="72" t="str">
        <f t="shared" si="20"/>
        <v>SI</v>
      </c>
      <c r="AA15" s="73" t="s">
        <v>180</v>
      </c>
      <c r="AB15" s="74" t="s">
        <v>181</v>
      </c>
      <c r="AC15" s="26" t="s">
        <v>180</v>
      </c>
      <c r="AD15" s="27" t="s">
        <v>181</v>
      </c>
      <c r="AE15" s="28">
        <v>1633.33</v>
      </c>
      <c r="AF15" s="28">
        <v>0</v>
      </c>
      <c r="AG15" s="28">
        <v>1807.91</v>
      </c>
      <c r="AH15" s="28">
        <v>-45.13</v>
      </c>
      <c r="AI15" s="28">
        <v>0</v>
      </c>
      <c r="AJ15" s="28">
        <v>3396.1099999999997</v>
      </c>
      <c r="AK15" s="28">
        <v>339.61099999999999</v>
      </c>
      <c r="AL15" s="28">
        <v>21.911999999999999</v>
      </c>
      <c r="AM15" s="28">
        <v>3757.6329999999994</v>
      </c>
      <c r="AN15" s="28">
        <v>601.22127999999987</v>
      </c>
      <c r="AO15" s="28">
        <v>4358.8542799999996</v>
      </c>
      <c r="AQ15" s="95"/>
      <c r="AR15" s="229">
        <f t="shared" si="21"/>
        <v>0</v>
      </c>
      <c r="AT15" s="95">
        <f>+N15-'C&amp;A'!K15-SINDICATO!N15</f>
        <v>0</v>
      </c>
      <c r="AV15" s="172" t="s">
        <v>550</v>
      </c>
      <c r="AW15" s="172" t="s">
        <v>560</v>
      </c>
      <c r="AX15" s="172" t="s">
        <v>552</v>
      </c>
      <c r="AY15" s="172">
        <v>16</v>
      </c>
      <c r="AZ15" s="172" t="s">
        <v>561</v>
      </c>
      <c r="BA15" s="172"/>
      <c r="BB15" s="172"/>
      <c r="BC15" s="172"/>
      <c r="BD15" s="230">
        <v>1633.33</v>
      </c>
      <c r="BE15" s="172"/>
      <c r="BF15" s="196">
        <v>1633.33</v>
      </c>
      <c r="BG15" s="196">
        <v>806.29</v>
      </c>
      <c r="BH15" s="196"/>
      <c r="BI15" s="196"/>
      <c r="BJ15" s="231"/>
      <c r="BK15" s="190">
        <v>2439.62</v>
      </c>
      <c r="BL15" s="232"/>
      <c r="BM15" s="232">
        <v>0</v>
      </c>
      <c r="BN15" s="232"/>
      <c r="BO15" s="232"/>
      <c r="BP15" s="232"/>
      <c r="BQ15" s="233"/>
      <c r="BR15" s="233"/>
      <c r="BS15" s="172"/>
      <c r="BT15" s="235">
        <v>0</v>
      </c>
      <c r="BU15" s="190">
        <v>2439.62</v>
      </c>
      <c r="BV15" s="149">
        <v>0</v>
      </c>
      <c r="BW15" s="190">
        <v>2439.62</v>
      </c>
      <c r="BX15" s="149">
        <v>243.96199999999999</v>
      </c>
      <c r="BY15" s="149">
        <v>32.666600000000003</v>
      </c>
      <c r="BZ15" s="190">
        <v>2716.2485999999999</v>
      </c>
      <c r="CA15" s="152"/>
      <c r="CB15" s="153">
        <v>2439.62</v>
      </c>
      <c r="CC15" s="152"/>
      <c r="CD15" s="152"/>
      <c r="CE15" s="153">
        <v>2439.62</v>
      </c>
      <c r="CG15" s="73" t="s">
        <v>180</v>
      </c>
      <c r="CH15" s="74" t="s">
        <v>181</v>
      </c>
      <c r="CI15" s="88">
        <v>438.24</v>
      </c>
      <c r="CJ15" s="88">
        <v>73.040000000000006</v>
      </c>
      <c r="CK15" s="88">
        <v>511.28</v>
      </c>
      <c r="CL15" s="234">
        <v>-66.069999999999993</v>
      </c>
      <c r="CM15" s="88">
        <v>0</v>
      </c>
      <c r="CN15" s="234">
        <v>-0.05</v>
      </c>
      <c r="CO15" s="88">
        <v>0</v>
      </c>
      <c r="CP15" s="88">
        <v>-66.12</v>
      </c>
      <c r="CQ15" s="88">
        <v>577.4</v>
      </c>
    </row>
    <row r="16" spans="1:97" s="27" customFormat="1" ht="16.5" x14ac:dyDescent="0.3">
      <c r="A16" s="26" t="s">
        <v>182</v>
      </c>
      <c r="B16" s="27" t="s">
        <v>183</v>
      </c>
      <c r="C16" s="28">
        <f t="shared" si="3"/>
        <v>1166.6600000000001</v>
      </c>
      <c r="D16" s="28">
        <f t="shared" si="4"/>
        <v>0</v>
      </c>
      <c r="E16" s="28">
        <f t="shared" si="5"/>
        <v>5990.98</v>
      </c>
      <c r="F16" s="28">
        <f t="shared" si="6"/>
        <v>0</v>
      </c>
      <c r="G16" s="28">
        <f t="shared" si="7"/>
        <v>0</v>
      </c>
      <c r="H16" s="28">
        <f t="shared" si="8"/>
        <v>0</v>
      </c>
      <c r="I16" s="28">
        <f t="shared" si="9"/>
        <v>0</v>
      </c>
      <c r="J16" s="28">
        <f t="shared" si="10"/>
        <v>0</v>
      </c>
      <c r="K16" s="28">
        <f t="shared" si="11"/>
        <v>0</v>
      </c>
      <c r="L16" s="28">
        <f t="shared" si="12"/>
        <v>368.35</v>
      </c>
      <c r="M16" s="28">
        <f t="shared" si="13"/>
        <v>715.76400000000001</v>
      </c>
      <c r="N16" s="28">
        <f t="shared" si="14"/>
        <v>6073.5259999999989</v>
      </c>
      <c r="O16" s="28">
        <f t="shared" si="15"/>
        <v>0</v>
      </c>
      <c r="P16" s="28">
        <f>+'C&amp;A'!E16*0.02</f>
        <v>10.2256</v>
      </c>
      <c r="Q16" s="28">
        <f t="shared" si="16"/>
        <v>7167.8655999999992</v>
      </c>
      <c r="R16" s="28">
        <f t="shared" si="17"/>
        <v>1146.8584959999998</v>
      </c>
      <c r="S16" s="28">
        <f t="shared" si="18"/>
        <v>8314.7240959999981</v>
      </c>
      <c r="U16" s="69" t="s">
        <v>45</v>
      </c>
      <c r="V16" s="69" t="s">
        <v>46</v>
      </c>
      <c r="W16" s="70" t="s">
        <v>322</v>
      </c>
      <c r="X16" s="71">
        <v>513.33000000000004</v>
      </c>
      <c r="Y16" s="72" t="str">
        <f t="shared" si="19"/>
        <v>SI</v>
      </c>
      <c r="Z16" s="72" t="str">
        <f t="shared" si="20"/>
        <v>SI</v>
      </c>
      <c r="AA16" s="73" t="s">
        <v>182</v>
      </c>
      <c r="AB16" s="74" t="s">
        <v>183</v>
      </c>
      <c r="AC16" s="26" t="s">
        <v>182</v>
      </c>
      <c r="AD16" s="27" t="s">
        <v>183</v>
      </c>
      <c r="AE16" s="28">
        <v>513.33000000000004</v>
      </c>
      <c r="AF16" s="28">
        <v>0</v>
      </c>
      <c r="AG16" s="28">
        <v>14721.23</v>
      </c>
      <c r="AH16" s="28">
        <v>0</v>
      </c>
      <c r="AI16" s="28">
        <v>-316.8</v>
      </c>
      <c r="AJ16" s="28">
        <v>14917.76</v>
      </c>
      <c r="AK16" s="28">
        <v>0</v>
      </c>
      <c r="AL16" s="28">
        <v>21.911999999999999</v>
      </c>
      <c r="AM16" s="28">
        <v>14939.672</v>
      </c>
      <c r="AN16" s="28">
        <v>2390.3475200000003</v>
      </c>
      <c r="AO16" s="28">
        <v>17330.019520000002</v>
      </c>
      <c r="AQ16" s="95"/>
      <c r="AR16" s="229">
        <f t="shared" si="21"/>
        <v>0</v>
      </c>
      <c r="AT16" s="95">
        <f>+N16-'C&amp;A'!K16-SINDICATO!N16</f>
        <v>715.76399999999921</v>
      </c>
      <c r="AV16" s="172" t="s">
        <v>550</v>
      </c>
      <c r="AW16" s="172" t="s">
        <v>566</v>
      </c>
      <c r="AX16" s="172" t="s">
        <v>39</v>
      </c>
      <c r="AY16" s="172" t="s">
        <v>182</v>
      </c>
      <c r="AZ16" s="172" t="s">
        <v>340</v>
      </c>
      <c r="BA16" s="172"/>
      <c r="BB16" s="172"/>
      <c r="BC16" s="172"/>
      <c r="BD16" s="172">
        <v>513.33000000000004</v>
      </c>
      <c r="BE16" s="172">
        <v>653.33000000000004</v>
      </c>
      <c r="BF16" s="196">
        <v>1166.6600000000001</v>
      </c>
      <c r="BG16" s="196">
        <v>5990.98</v>
      </c>
      <c r="BH16" s="196"/>
      <c r="BI16" s="196"/>
      <c r="BJ16" s="231"/>
      <c r="BK16" s="190">
        <v>7157.6399999999994</v>
      </c>
      <c r="BL16" s="232"/>
      <c r="BM16" s="232">
        <v>0</v>
      </c>
      <c r="BN16" s="232"/>
      <c r="BO16" s="232"/>
      <c r="BP16" s="232"/>
      <c r="BQ16" s="233"/>
      <c r="BR16" s="233"/>
      <c r="BS16" s="172"/>
      <c r="BT16" s="90">
        <v>368.35</v>
      </c>
      <c r="BU16" s="190">
        <v>6789.2899999999991</v>
      </c>
      <c r="BV16" s="149">
        <v>715.76400000000001</v>
      </c>
      <c r="BW16" s="190">
        <v>6073.5259999999989</v>
      </c>
      <c r="BX16" s="149">
        <v>0</v>
      </c>
      <c r="BY16" s="149">
        <v>10.2666</v>
      </c>
      <c r="BZ16" s="190">
        <v>7167.9065999999993</v>
      </c>
      <c r="CA16" s="152"/>
      <c r="CB16" s="153">
        <v>6073.5259999999989</v>
      </c>
      <c r="CC16" s="152"/>
      <c r="CD16" s="152"/>
      <c r="CE16" s="153">
        <v>6073.5259999999989</v>
      </c>
      <c r="CG16" s="73" t="s">
        <v>673</v>
      </c>
      <c r="CH16" s="74" t="s">
        <v>183</v>
      </c>
      <c r="CI16" s="88">
        <v>438.24</v>
      </c>
      <c r="CJ16" s="88">
        <v>73.040000000000006</v>
      </c>
      <c r="CK16" s="88">
        <v>511.28</v>
      </c>
      <c r="CL16" s="234">
        <v>-66.069999999999993</v>
      </c>
      <c r="CM16" s="88">
        <v>0</v>
      </c>
      <c r="CN16" s="88">
        <v>0.15</v>
      </c>
      <c r="CO16" s="88">
        <v>0</v>
      </c>
      <c r="CP16" s="88">
        <v>-65.92</v>
      </c>
      <c r="CQ16" s="88">
        <v>577.20000000000005</v>
      </c>
    </row>
    <row r="17" spans="1:95" s="27" customFormat="1" ht="16.5" x14ac:dyDescent="0.3">
      <c r="A17" s="73" t="s">
        <v>745</v>
      </c>
      <c r="B17" s="74" t="s">
        <v>744</v>
      </c>
      <c r="C17" s="28">
        <f t="shared" si="3"/>
        <v>1166.6600000000001</v>
      </c>
      <c r="D17" s="28">
        <f t="shared" si="4"/>
        <v>0</v>
      </c>
      <c r="E17" s="28">
        <f t="shared" si="5"/>
        <v>0</v>
      </c>
      <c r="F17" s="28">
        <f t="shared" si="6"/>
        <v>0</v>
      </c>
      <c r="G17" s="28">
        <f t="shared" si="7"/>
        <v>0</v>
      </c>
      <c r="H17" s="28">
        <f t="shared" si="8"/>
        <v>0</v>
      </c>
      <c r="I17" s="28">
        <f t="shared" si="9"/>
        <v>0</v>
      </c>
      <c r="J17" s="28">
        <f t="shared" si="10"/>
        <v>0</v>
      </c>
      <c r="K17" s="28">
        <f t="shared" si="11"/>
        <v>0</v>
      </c>
      <c r="L17" s="28">
        <f t="shared" si="12"/>
        <v>0</v>
      </c>
      <c r="M17" s="28">
        <f t="shared" si="13"/>
        <v>0</v>
      </c>
      <c r="N17" s="28">
        <f t="shared" si="14"/>
        <v>1166.6600000000001</v>
      </c>
      <c r="O17" s="28">
        <f t="shared" si="15"/>
        <v>116.66600000000001</v>
      </c>
      <c r="P17" s="28">
        <f>+'C&amp;A'!E17*0.02</f>
        <v>1.4608000000000001</v>
      </c>
      <c r="Q17" s="28">
        <f t="shared" si="16"/>
        <v>1284.7868000000001</v>
      </c>
      <c r="R17" s="28">
        <f t="shared" si="17"/>
        <v>205.56588800000003</v>
      </c>
      <c r="S17" s="28">
        <f t="shared" si="18"/>
        <v>1490.3526880000002</v>
      </c>
      <c r="U17" s="69"/>
      <c r="V17" s="69"/>
      <c r="W17" s="70"/>
      <c r="X17" s="71"/>
      <c r="Y17" s="72"/>
      <c r="Z17" s="72"/>
      <c r="AA17" s="73"/>
      <c r="AB17" s="74"/>
      <c r="AC17" s="26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Q17" s="95"/>
      <c r="AR17" s="229">
        <f t="shared" si="21"/>
        <v>0</v>
      </c>
      <c r="AT17" s="95">
        <f>+N17-'C&amp;A'!K17-SINDICATO!N17</f>
        <v>0</v>
      </c>
      <c r="AV17" s="172" t="s">
        <v>562</v>
      </c>
      <c r="AW17" s="172" t="s">
        <v>563</v>
      </c>
      <c r="AX17" s="172" t="s">
        <v>564</v>
      </c>
      <c r="AY17" s="172"/>
      <c r="AZ17" s="172" t="s">
        <v>565</v>
      </c>
      <c r="BA17" s="236">
        <v>42052</v>
      </c>
      <c r="BB17" s="172"/>
      <c r="BC17" s="172"/>
      <c r="BD17" s="230">
        <v>513.33000000000004</v>
      </c>
      <c r="BE17" s="172">
        <v>653.33000000000004</v>
      </c>
      <c r="BF17" s="196">
        <v>1166.6600000000001</v>
      </c>
      <c r="BG17" s="196"/>
      <c r="BH17" s="196"/>
      <c r="BI17" s="196"/>
      <c r="BJ17" s="231"/>
      <c r="BK17" s="190">
        <v>1166.6600000000001</v>
      </c>
      <c r="BL17" s="232"/>
      <c r="BM17" s="232"/>
      <c r="BN17" s="232"/>
      <c r="BO17" s="232"/>
      <c r="BP17" s="232"/>
      <c r="BQ17" s="233"/>
      <c r="BR17" s="233"/>
      <c r="BS17" s="172"/>
      <c r="BT17" s="235"/>
      <c r="BU17" s="190">
        <v>0</v>
      </c>
      <c r="BV17" s="149">
        <v>0</v>
      </c>
      <c r="BW17" s="190">
        <f>+BK17</f>
        <v>1166.6600000000001</v>
      </c>
      <c r="BX17" s="149">
        <v>116.66600000000001</v>
      </c>
      <c r="BY17" s="149">
        <v>10.2666</v>
      </c>
      <c r="BZ17" s="190">
        <v>1293.5925999999999</v>
      </c>
      <c r="CA17" s="152"/>
      <c r="CB17" s="153"/>
      <c r="CC17" s="152"/>
      <c r="CD17" s="152"/>
      <c r="CE17" s="153"/>
      <c r="CG17" s="73" t="s">
        <v>745</v>
      </c>
      <c r="CH17" s="74" t="s">
        <v>744</v>
      </c>
      <c r="CI17" s="88">
        <v>73.040000000000006</v>
      </c>
      <c r="CJ17" s="88">
        <v>0</v>
      </c>
      <c r="CK17" s="88">
        <f>+CI17+CJ17</f>
        <v>73.040000000000006</v>
      </c>
      <c r="CL17" s="234">
        <v>-9.48</v>
      </c>
      <c r="CM17" s="88">
        <v>0</v>
      </c>
      <c r="CN17" s="88">
        <v>-0.08</v>
      </c>
      <c r="CO17" s="88">
        <v>0</v>
      </c>
      <c r="CP17" s="88">
        <f>+CL17+CM17+CN17+CO17</f>
        <v>-9.56</v>
      </c>
      <c r="CQ17" s="88">
        <f>+CK17-CP17</f>
        <v>82.600000000000009</v>
      </c>
    </row>
    <row r="18" spans="1:95" s="27" customFormat="1" ht="16.5" x14ac:dyDescent="0.3">
      <c r="A18" s="26" t="s">
        <v>445</v>
      </c>
      <c r="B18" s="27" t="s">
        <v>184</v>
      </c>
      <c r="C18" s="28">
        <f t="shared" si="3"/>
        <v>608.16</v>
      </c>
      <c r="D18" s="28">
        <f t="shared" si="4"/>
        <v>0</v>
      </c>
      <c r="E18" s="28">
        <f t="shared" si="5"/>
        <v>1021.3</v>
      </c>
      <c r="F18" s="28">
        <f t="shared" si="6"/>
        <v>0</v>
      </c>
      <c r="G18" s="28">
        <f t="shared" si="7"/>
        <v>0</v>
      </c>
      <c r="H18" s="28">
        <f t="shared" si="8"/>
        <v>150</v>
      </c>
      <c r="I18" s="28">
        <f t="shared" si="9"/>
        <v>16.294599999999999</v>
      </c>
      <c r="J18" s="28">
        <f t="shared" si="10"/>
        <v>79.843540000000004</v>
      </c>
      <c r="K18" s="28">
        <f t="shared" si="11"/>
        <v>0</v>
      </c>
      <c r="L18" s="28">
        <f t="shared" si="12"/>
        <v>0</v>
      </c>
      <c r="M18" s="28">
        <f t="shared" si="13"/>
        <v>0</v>
      </c>
      <c r="N18" s="28">
        <f t="shared" si="14"/>
        <v>1383.32186</v>
      </c>
      <c r="O18" s="28">
        <f t="shared" si="15"/>
        <v>162.94600000000003</v>
      </c>
      <c r="P18" s="28">
        <f>+'C&amp;A'!E18*0.02</f>
        <v>10.2256</v>
      </c>
      <c r="Q18" s="28">
        <f t="shared" si="16"/>
        <v>1802.6315999999999</v>
      </c>
      <c r="R18" s="28">
        <f t="shared" si="17"/>
        <v>288.42105600000002</v>
      </c>
      <c r="S18" s="28">
        <f t="shared" si="18"/>
        <v>2091.0526559999998</v>
      </c>
      <c r="U18" s="69" t="s">
        <v>47</v>
      </c>
      <c r="V18" s="69" t="s">
        <v>48</v>
      </c>
      <c r="W18" s="70" t="s">
        <v>341</v>
      </c>
      <c r="X18" s="75">
        <v>543.20000000000005</v>
      </c>
      <c r="Y18" s="72" t="str">
        <f t="shared" si="19"/>
        <v>SI</v>
      </c>
      <c r="Z18" s="72" t="str">
        <f t="shared" si="20"/>
        <v>SI</v>
      </c>
      <c r="AA18" s="73" t="s">
        <v>445</v>
      </c>
      <c r="AB18" s="74" t="s">
        <v>184</v>
      </c>
      <c r="AC18" s="26" t="s">
        <v>445</v>
      </c>
      <c r="AD18" s="27" t="s">
        <v>184</v>
      </c>
      <c r="AE18" s="28">
        <v>543.20000000000005</v>
      </c>
      <c r="AF18" s="28">
        <v>88.07</v>
      </c>
      <c r="AG18" s="28">
        <v>684.3</v>
      </c>
      <c r="AH18" s="28">
        <v>-45.13</v>
      </c>
      <c r="AI18" s="28">
        <v>0</v>
      </c>
      <c r="AJ18" s="28">
        <v>1270.4399999999998</v>
      </c>
      <c r="AK18" s="28">
        <v>127.04399999999998</v>
      </c>
      <c r="AL18" s="28">
        <v>21.911999999999999</v>
      </c>
      <c r="AM18" s="28">
        <v>1419.396</v>
      </c>
      <c r="AN18" s="28">
        <v>227.10336000000001</v>
      </c>
      <c r="AO18" s="28">
        <v>1646.49936</v>
      </c>
      <c r="AQ18" s="95"/>
      <c r="AR18" s="229">
        <f t="shared" si="21"/>
        <v>0</v>
      </c>
      <c r="AT18" s="95">
        <f>+N18-'C&amp;A'!K18-SINDICATO!N18</f>
        <v>0</v>
      </c>
      <c r="AV18" s="172" t="s">
        <v>554</v>
      </c>
      <c r="AW18" s="172" t="s">
        <v>567</v>
      </c>
      <c r="AX18" s="172"/>
      <c r="AY18" s="172" t="s">
        <v>342</v>
      </c>
      <c r="AZ18" s="172" t="s">
        <v>341</v>
      </c>
      <c r="BA18" s="172"/>
      <c r="BB18" s="172"/>
      <c r="BC18" s="172"/>
      <c r="BD18" s="232">
        <v>608.16</v>
      </c>
      <c r="BE18" s="172"/>
      <c r="BF18" s="196">
        <v>608.16</v>
      </c>
      <c r="BG18" s="196">
        <v>1021.3</v>
      </c>
      <c r="BH18" s="196"/>
      <c r="BI18" s="196"/>
      <c r="BJ18" s="231"/>
      <c r="BK18" s="190">
        <v>1629.46</v>
      </c>
      <c r="BL18" s="232"/>
      <c r="BM18" s="232">
        <v>150</v>
      </c>
      <c r="BN18" s="232">
        <v>16.294599999999999</v>
      </c>
      <c r="BO18" s="232">
        <v>79.843540000000004</v>
      </c>
      <c r="BP18" s="232"/>
      <c r="BQ18" s="233"/>
      <c r="BR18" s="233"/>
      <c r="BS18" s="172"/>
      <c r="BT18" s="90">
        <v>0</v>
      </c>
      <c r="BU18" s="190">
        <v>1383.32186</v>
      </c>
      <c r="BV18" s="149">
        <v>0</v>
      </c>
      <c r="BW18" s="190">
        <v>1383.32186</v>
      </c>
      <c r="BX18" s="149">
        <v>162.94600000000003</v>
      </c>
      <c r="BY18" s="149">
        <v>12.1632</v>
      </c>
      <c r="BZ18" s="190">
        <v>1804.5691999999999</v>
      </c>
      <c r="CA18" s="152"/>
      <c r="CB18" s="153">
        <v>1383.32186</v>
      </c>
      <c r="CC18" s="152"/>
      <c r="CD18" s="152"/>
      <c r="CE18" s="153">
        <v>1383.32186</v>
      </c>
      <c r="CG18" s="73" t="s">
        <v>445</v>
      </c>
      <c r="CH18" s="74" t="s">
        <v>184</v>
      </c>
      <c r="CI18" s="88">
        <v>438.24</v>
      </c>
      <c r="CJ18" s="88">
        <v>73.040000000000006</v>
      </c>
      <c r="CK18" s="88">
        <v>511.28</v>
      </c>
      <c r="CL18" s="234">
        <v>-66.069999999999993</v>
      </c>
      <c r="CM18" s="88">
        <v>0</v>
      </c>
      <c r="CN18" s="234">
        <v>-0.05</v>
      </c>
      <c r="CO18" s="88">
        <v>0</v>
      </c>
      <c r="CP18" s="88">
        <v>-66.12</v>
      </c>
      <c r="CQ18" s="88">
        <v>577.4</v>
      </c>
    </row>
    <row r="19" spans="1:95" s="27" customFormat="1" ht="16.5" x14ac:dyDescent="0.3">
      <c r="A19" s="26" t="s">
        <v>15</v>
      </c>
      <c r="B19" s="27" t="s">
        <v>185</v>
      </c>
      <c r="C19" s="28">
        <f t="shared" si="3"/>
        <v>1166.6600000000001</v>
      </c>
      <c r="D19" s="28">
        <f t="shared" si="4"/>
        <v>0</v>
      </c>
      <c r="E19" s="28">
        <f t="shared" si="5"/>
        <v>2153.33</v>
      </c>
      <c r="F19" s="28">
        <f t="shared" si="6"/>
        <v>0</v>
      </c>
      <c r="G19" s="28">
        <f t="shared" si="7"/>
        <v>0</v>
      </c>
      <c r="H19" s="28">
        <f t="shared" si="8"/>
        <v>0</v>
      </c>
      <c r="I19" s="28">
        <f t="shared" si="9"/>
        <v>0</v>
      </c>
      <c r="J19" s="28">
        <f t="shared" si="10"/>
        <v>0</v>
      </c>
      <c r="K19" s="28">
        <f t="shared" si="11"/>
        <v>0</v>
      </c>
      <c r="L19" s="28">
        <f t="shared" si="12"/>
        <v>1166.6600000000001</v>
      </c>
      <c r="M19" s="28">
        <f t="shared" si="13"/>
        <v>0</v>
      </c>
      <c r="N19" s="28">
        <f t="shared" si="14"/>
        <v>2153.33</v>
      </c>
      <c r="O19" s="28">
        <f t="shared" si="15"/>
        <v>331.99900000000002</v>
      </c>
      <c r="P19" s="28">
        <f>+'C&amp;A'!E19*0.02</f>
        <v>10.2256</v>
      </c>
      <c r="Q19" s="28">
        <f t="shared" si="16"/>
        <v>3662.2145999999998</v>
      </c>
      <c r="R19" s="28">
        <f t="shared" si="17"/>
        <v>585.95433600000001</v>
      </c>
      <c r="S19" s="28">
        <f t="shared" si="18"/>
        <v>4248.168936</v>
      </c>
      <c r="U19" s="69" t="s">
        <v>49</v>
      </c>
      <c r="V19" s="69" t="s">
        <v>50</v>
      </c>
      <c r="W19" s="70" t="s">
        <v>322</v>
      </c>
      <c r="X19" s="75">
        <v>513.33000000000004</v>
      </c>
      <c r="Y19" s="72" t="str">
        <f t="shared" si="19"/>
        <v>SI</v>
      </c>
      <c r="Z19" s="72" t="str">
        <f t="shared" si="20"/>
        <v>SI</v>
      </c>
      <c r="AA19" s="73" t="s">
        <v>15</v>
      </c>
      <c r="AB19" s="74" t="s">
        <v>185</v>
      </c>
      <c r="AC19" s="26" t="s">
        <v>15</v>
      </c>
      <c r="AD19" s="27" t="s">
        <v>185</v>
      </c>
      <c r="AE19" s="28">
        <v>513.33000000000004</v>
      </c>
      <c r="AF19" s="28">
        <v>0</v>
      </c>
      <c r="AG19" s="28">
        <v>378.52</v>
      </c>
      <c r="AH19" s="28">
        <v>0</v>
      </c>
      <c r="AI19" s="28">
        <v>-879.45</v>
      </c>
      <c r="AJ19" s="28">
        <v>12.399999999999977</v>
      </c>
      <c r="AK19" s="28">
        <v>1.2399999999999978</v>
      </c>
      <c r="AL19" s="28">
        <v>21.911999999999999</v>
      </c>
      <c r="AM19" s="28">
        <v>35.551999999999978</v>
      </c>
      <c r="AN19" s="28">
        <v>5.6883199999999965</v>
      </c>
      <c r="AO19" s="28">
        <v>41.240319999999976</v>
      </c>
      <c r="AQ19" s="95"/>
      <c r="AR19" s="229">
        <f t="shared" si="21"/>
        <v>0</v>
      </c>
      <c r="AT19" s="95">
        <f>+N19-'C&amp;A'!K19-SINDICATO!N19</f>
        <v>0</v>
      </c>
      <c r="AV19" s="172" t="s">
        <v>562</v>
      </c>
      <c r="AW19" s="172" t="s">
        <v>568</v>
      </c>
      <c r="AX19" s="172" t="s">
        <v>564</v>
      </c>
      <c r="AY19" s="172" t="s">
        <v>15</v>
      </c>
      <c r="AZ19" s="172" t="s">
        <v>340</v>
      </c>
      <c r="BA19" s="236">
        <v>42326</v>
      </c>
      <c r="BB19" s="172"/>
      <c r="BC19" s="172"/>
      <c r="BD19" s="172">
        <v>513.33000000000004</v>
      </c>
      <c r="BE19" s="172">
        <v>653.33000000000004</v>
      </c>
      <c r="BF19" s="196">
        <v>1166.6600000000001</v>
      </c>
      <c r="BG19" s="196">
        <v>2153.33</v>
      </c>
      <c r="BH19" s="196"/>
      <c r="BI19" s="196"/>
      <c r="BJ19" s="231"/>
      <c r="BK19" s="190">
        <v>3319.99</v>
      </c>
      <c r="BL19" s="232"/>
      <c r="BM19" s="232">
        <v>0</v>
      </c>
      <c r="BN19" s="232"/>
      <c r="BO19" s="232"/>
      <c r="BP19" s="232"/>
      <c r="BQ19" s="233"/>
      <c r="BR19" s="233"/>
      <c r="BS19" s="172"/>
      <c r="BT19" s="90">
        <v>1166.6600000000001</v>
      </c>
      <c r="BU19" s="190">
        <v>2153.33</v>
      </c>
      <c r="BV19" s="149">
        <v>0</v>
      </c>
      <c r="BW19" s="190">
        <v>2153.33</v>
      </c>
      <c r="BX19" s="149">
        <v>331.99900000000002</v>
      </c>
      <c r="BY19" s="149">
        <v>10.2666</v>
      </c>
      <c r="BZ19" s="190">
        <v>3662.2555999999995</v>
      </c>
      <c r="CA19" s="152"/>
      <c r="CB19" s="153">
        <v>2153.33</v>
      </c>
      <c r="CC19" s="152"/>
      <c r="CD19" s="152"/>
      <c r="CE19" s="153">
        <v>2153.33</v>
      </c>
      <c r="CG19" s="73" t="s">
        <v>674</v>
      </c>
      <c r="CH19" s="74" t="s">
        <v>185</v>
      </c>
      <c r="CI19" s="88">
        <v>438.24</v>
      </c>
      <c r="CJ19" s="88">
        <v>73.040000000000006</v>
      </c>
      <c r="CK19" s="88">
        <v>511.28</v>
      </c>
      <c r="CL19" s="234">
        <v>-66.069999999999993</v>
      </c>
      <c r="CM19" s="88">
        <v>0</v>
      </c>
      <c r="CN19" s="234">
        <v>-0.05</v>
      </c>
      <c r="CO19" s="88">
        <v>0</v>
      </c>
      <c r="CP19" s="88">
        <v>-66.12</v>
      </c>
      <c r="CQ19" s="88">
        <v>577.4</v>
      </c>
    </row>
    <row r="20" spans="1:95" s="27" customFormat="1" ht="16.5" x14ac:dyDescent="0.3">
      <c r="A20" s="26" t="s">
        <v>186</v>
      </c>
      <c r="B20" s="27" t="s">
        <v>187</v>
      </c>
      <c r="C20" s="28">
        <f t="shared" si="3"/>
        <v>933.33</v>
      </c>
      <c r="D20" s="28">
        <f t="shared" si="4"/>
        <v>0</v>
      </c>
      <c r="E20" s="28">
        <f t="shared" si="5"/>
        <v>550</v>
      </c>
      <c r="F20" s="28">
        <f t="shared" si="6"/>
        <v>0</v>
      </c>
      <c r="G20" s="28">
        <f t="shared" si="7"/>
        <v>0</v>
      </c>
      <c r="H20" s="28">
        <f t="shared" si="8"/>
        <v>0</v>
      </c>
      <c r="I20" s="28">
        <f t="shared" si="9"/>
        <v>0</v>
      </c>
      <c r="J20" s="28">
        <f t="shared" si="10"/>
        <v>0</v>
      </c>
      <c r="K20" s="28">
        <f t="shared" si="11"/>
        <v>0</v>
      </c>
      <c r="L20" s="28">
        <f t="shared" si="12"/>
        <v>0</v>
      </c>
      <c r="M20" s="28">
        <f t="shared" si="13"/>
        <v>0</v>
      </c>
      <c r="N20" s="28">
        <f t="shared" si="14"/>
        <v>1483.33</v>
      </c>
      <c r="O20" s="28">
        <f t="shared" si="15"/>
        <v>148.333</v>
      </c>
      <c r="P20" s="28">
        <f>+'C&amp;A'!E20*0.02</f>
        <v>10.2256</v>
      </c>
      <c r="Q20" s="28">
        <f t="shared" si="16"/>
        <v>1641.8886</v>
      </c>
      <c r="R20" s="28">
        <f t="shared" si="17"/>
        <v>262.70217600000001</v>
      </c>
      <c r="S20" s="28">
        <f t="shared" si="18"/>
        <v>1904.590776</v>
      </c>
      <c r="U20" s="69" t="s">
        <v>51</v>
      </c>
      <c r="V20" s="69" t="s">
        <v>52</v>
      </c>
      <c r="W20" s="70" t="s">
        <v>325</v>
      </c>
      <c r="X20" s="71">
        <v>933.33</v>
      </c>
      <c r="Y20" s="72" t="str">
        <f t="shared" si="19"/>
        <v>SI</v>
      </c>
      <c r="Z20" s="72" t="str">
        <f t="shared" si="20"/>
        <v>SI</v>
      </c>
      <c r="AA20" s="73" t="s">
        <v>186</v>
      </c>
      <c r="AB20" s="74" t="s">
        <v>187</v>
      </c>
      <c r="AC20" s="26" t="s">
        <v>186</v>
      </c>
      <c r="AD20" s="27" t="s">
        <v>187</v>
      </c>
      <c r="AE20" s="28">
        <v>933.33</v>
      </c>
      <c r="AF20" s="28">
        <v>74.81</v>
      </c>
      <c r="AG20" s="28">
        <v>260</v>
      </c>
      <c r="AH20" s="28">
        <v>-45.13</v>
      </c>
      <c r="AI20" s="28">
        <v>0</v>
      </c>
      <c r="AJ20" s="28">
        <v>1223.01</v>
      </c>
      <c r="AK20" s="28">
        <v>122.301</v>
      </c>
      <c r="AL20" s="28">
        <v>21.911999999999999</v>
      </c>
      <c r="AM20" s="28">
        <v>1367.223</v>
      </c>
      <c r="AN20" s="28">
        <v>218.75567999999998</v>
      </c>
      <c r="AO20" s="28">
        <v>1585.9786799999999</v>
      </c>
      <c r="AQ20" s="95"/>
      <c r="AR20" s="229">
        <f t="shared" si="21"/>
        <v>0</v>
      </c>
      <c r="AT20" s="95">
        <f>+N20-'C&amp;A'!K20-SINDICATO!N20</f>
        <v>0</v>
      </c>
      <c r="AV20" s="172" t="s">
        <v>569</v>
      </c>
      <c r="AW20" s="172" t="s">
        <v>570</v>
      </c>
      <c r="AX20" s="172"/>
      <c r="AY20" s="172" t="s">
        <v>186</v>
      </c>
      <c r="AZ20" s="172" t="s">
        <v>571</v>
      </c>
      <c r="BA20" s="172"/>
      <c r="BB20" s="172"/>
      <c r="BC20" s="172"/>
      <c r="BD20" s="172">
        <v>933.33</v>
      </c>
      <c r="BE20" s="172"/>
      <c r="BF20" s="196">
        <v>933.33</v>
      </c>
      <c r="BG20" s="196">
        <v>550</v>
      </c>
      <c r="BH20" s="196"/>
      <c r="BI20" s="196"/>
      <c r="BJ20" s="231"/>
      <c r="BK20" s="190">
        <v>1483.33</v>
      </c>
      <c r="BL20" s="232"/>
      <c r="BM20" s="232">
        <v>0</v>
      </c>
      <c r="BN20" s="232"/>
      <c r="BO20" s="232"/>
      <c r="BP20" s="232"/>
      <c r="BQ20" s="233"/>
      <c r="BR20" s="233"/>
      <c r="BS20" s="172"/>
      <c r="BT20" s="90">
        <v>0</v>
      </c>
      <c r="BU20" s="190">
        <v>1483.33</v>
      </c>
      <c r="BV20" s="149">
        <v>0</v>
      </c>
      <c r="BW20" s="190">
        <v>1483.33</v>
      </c>
      <c r="BX20" s="149">
        <v>148.333</v>
      </c>
      <c r="BY20" s="149">
        <v>18.666600000000003</v>
      </c>
      <c r="BZ20" s="190">
        <v>1650.3296</v>
      </c>
      <c r="CA20" s="152"/>
      <c r="CB20" s="153">
        <v>1483.33</v>
      </c>
      <c r="CC20" s="152"/>
      <c r="CD20" s="152"/>
      <c r="CE20" s="153">
        <v>1483.33</v>
      </c>
      <c r="CG20" s="73" t="s">
        <v>675</v>
      </c>
      <c r="CH20" s="74" t="s">
        <v>187</v>
      </c>
      <c r="CI20" s="88">
        <v>438.24</v>
      </c>
      <c r="CJ20" s="88">
        <v>73.040000000000006</v>
      </c>
      <c r="CK20" s="88">
        <v>511.28</v>
      </c>
      <c r="CL20" s="234">
        <v>-66.069999999999993</v>
      </c>
      <c r="CM20" s="88">
        <v>0</v>
      </c>
      <c r="CN20" s="234">
        <v>-0.05</v>
      </c>
      <c r="CO20" s="88">
        <v>0</v>
      </c>
      <c r="CP20" s="88">
        <v>-66.12</v>
      </c>
      <c r="CQ20" s="88">
        <v>577.4</v>
      </c>
    </row>
    <row r="21" spans="1:95" s="27" customFormat="1" ht="16.5" x14ac:dyDescent="0.3">
      <c r="A21" s="26" t="s">
        <v>188</v>
      </c>
      <c r="B21" s="27" t="s">
        <v>189</v>
      </c>
      <c r="C21" s="28">
        <f t="shared" si="3"/>
        <v>513.33000000000004</v>
      </c>
      <c r="D21" s="28">
        <f t="shared" si="4"/>
        <v>0</v>
      </c>
      <c r="E21" s="28">
        <f t="shared" si="5"/>
        <v>2855.65</v>
      </c>
      <c r="F21" s="28">
        <f t="shared" si="6"/>
        <v>0</v>
      </c>
      <c r="G21" s="28">
        <f t="shared" si="7"/>
        <v>0</v>
      </c>
      <c r="H21" s="28">
        <f t="shared" si="8"/>
        <v>500</v>
      </c>
      <c r="I21" s="28">
        <f t="shared" si="9"/>
        <v>0</v>
      </c>
      <c r="J21" s="28">
        <f t="shared" si="10"/>
        <v>0</v>
      </c>
      <c r="K21" s="28">
        <f t="shared" si="11"/>
        <v>0</v>
      </c>
      <c r="L21" s="28">
        <f t="shared" si="12"/>
        <v>1697.06</v>
      </c>
      <c r="M21" s="28">
        <f t="shared" si="13"/>
        <v>0</v>
      </c>
      <c r="N21" s="28">
        <f t="shared" si="14"/>
        <v>1171.92</v>
      </c>
      <c r="O21" s="28">
        <f t="shared" si="15"/>
        <v>336.89800000000002</v>
      </c>
      <c r="P21" s="28">
        <f>+'C&amp;A'!E21*0.02</f>
        <v>10.2256</v>
      </c>
      <c r="Q21" s="28">
        <f t="shared" si="16"/>
        <v>3716.1036000000004</v>
      </c>
      <c r="R21" s="28">
        <f t="shared" si="17"/>
        <v>594.57657600000005</v>
      </c>
      <c r="S21" s="28">
        <f t="shared" si="18"/>
        <v>4310.6801760000008</v>
      </c>
      <c r="U21" s="69" t="s">
        <v>53</v>
      </c>
      <c r="V21" s="69" t="s">
        <v>54</v>
      </c>
      <c r="W21" s="70" t="s">
        <v>322</v>
      </c>
      <c r="X21" s="71">
        <v>513.33000000000004</v>
      </c>
      <c r="Y21" s="72" t="str">
        <f t="shared" si="19"/>
        <v>SI</v>
      </c>
      <c r="Z21" s="72" t="str">
        <f t="shared" si="20"/>
        <v>SI</v>
      </c>
      <c r="AA21" s="73" t="s">
        <v>188</v>
      </c>
      <c r="AB21" s="74" t="s">
        <v>189</v>
      </c>
      <c r="AC21" s="26" t="s">
        <v>188</v>
      </c>
      <c r="AD21" s="27" t="s">
        <v>189</v>
      </c>
      <c r="AE21" s="28">
        <v>513.33000000000004</v>
      </c>
      <c r="AF21" s="28">
        <v>93.68</v>
      </c>
      <c r="AG21" s="28">
        <v>0</v>
      </c>
      <c r="AH21" s="28">
        <v>-1660.58</v>
      </c>
      <c r="AI21" s="28">
        <v>-136.65</v>
      </c>
      <c r="AJ21" s="28">
        <v>-1190.22</v>
      </c>
      <c r="AK21" s="28">
        <v>-119.02200000000001</v>
      </c>
      <c r="AL21" s="28">
        <v>21.911999999999999</v>
      </c>
      <c r="AM21" s="28">
        <v>-1287.33</v>
      </c>
      <c r="AN21" s="28">
        <v>-205.97280000000001</v>
      </c>
      <c r="AO21" s="28">
        <v>-1493.3027999999999</v>
      </c>
      <c r="AP21" s="96">
        <v>1660.58</v>
      </c>
      <c r="AQ21" s="97" t="s">
        <v>490</v>
      </c>
      <c r="AR21" s="229">
        <f t="shared" si="21"/>
        <v>0</v>
      </c>
      <c r="AT21" s="95">
        <f>+N21-'C&amp;A'!K21-SINDICATO!N21</f>
        <v>167.44000000000005</v>
      </c>
      <c r="AV21" s="172" t="s">
        <v>550</v>
      </c>
      <c r="AW21" s="172" t="s">
        <v>572</v>
      </c>
      <c r="AX21" s="172" t="s">
        <v>60</v>
      </c>
      <c r="AY21" s="172" t="s">
        <v>188</v>
      </c>
      <c r="AZ21" s="172" t="s">
        <v>340</v>
      </c>
      <c r="BA21" s="172"/>
      <c r="BB21" s="172"/>
      <c r="BC21" s="172"/>
      <c r="BD21" s="172">
        <v>513.33000000000004</v>
      </c>
      <c r="BE21" s="172"/>
      <c r="BF21" s="196">
        <v>513.33000000000004</v>
      </c>
      <c r="BG21" s="196">
        <v>2855.65</v>
      </c>
      <c r="BH21" s="196"/>
      <c r="BI21" s="196"/>
      <c r="BJ21" s="231"/>
      <c r="BK21" s="190">
        <v>3368.98</v>
      </c>
      <c r="BL21" s="232"/>
      <c r="BM21" s="232">
        <v>500</v>
      </c>
      <c r="BN21" s="232"/>
      <c r="BO21" s="232"/>
      <c r="BP21" s="232"/>
      <c r="BQ21" s="233"/>
      <c r="BR21" s="233"/>
      <c r="BS21" s="172"/>
      <c r="BT21" s="237">
        <v>1697.06</v>
      </c>
      <c r="BU21" s="190">
        <v>1171.92</v>
      </c>
      <c r="BV21" s="149">
        <v>0</v>
      </c>
      <c r="BW21" s="190">
        <v>1171.92</v>
      </c>
      <c r="BX21" s="149">
        <v>336.89800000000002</v>
      </c>
      <c r="BY21" s="149">
        <v>10.2666</v>
      </c>
      <c r="BZ21" s="190">
        <v>3716.1446000000001</v>
      </c>
      <c r="CA21" s="152"/>
      <c r="CB21" s="153">
        <v>1171.92</v>
      </c>
      <c r="CC21" s="152"/>
      <c r="CD21" s="152"/>
      <c r="CE21" s="153">
        <v>1171.92</v>
      </c>
      <c r="CG21" s="73" t="s">
        <v>188</v>
      </c>
      <c r="CH21" s="74" t="s">
        <v>189</v>
      </c>
      <c r="CI21" s="88">
        <v>438.24</v>
      </c>
      <c r="CJ21" s="88">
        <v>73.040000000000006</v>
      </c>
      <c r="CK21" s="88">
        <v>511.28</v>
      </c>
      <c r="CL21" s="234">
        <v>-66.069999999999993</v>
      </c>
      <c r="CM21" s="88">
        <v>102.71</v>
      </c>
      <c r="CN21" s="88">
        <v>0</v>
      </c>
      <c r="CO21" s="88">
        <v>167.44</v>
      </c>
      <c r="CP21" s="88">
        <v>204.08</v>
      </c>
      <c r="CQ21" s="88">
        <v>307.2</v>
      </c>
    </row>
    <row r="22" spans="1:95" s="27" customFormat="1" ht="16.5" x14ac:dyDescent="0.3">
      <c r="A22" s="26" t="s">
        <v>446</v>
      </c>
      <c r="B22" s="27" t="s">
        <v>190</v>
      </c>
      <c r="C22" s="28">
        <f t="shared" si="3"/>
        <v>1166.26</v>
      </c>
      <c r="D22" s="28">
        <f t="shared" si="4"/>
        <v>0</v>
      </c>
      <c r="E22" s="28">
        <f t="shared" si="5"/>
        <v>1045.71</v>
      </c>
      <c r="F22" s="28">
        <f t="shared" si="6"/>
        <v>0</v>
      </c>
      <c r="G22" s="28">
        <f t="shared" si="7"/>
        <v>0</v>
      </c>
      <c r="H22" s="28">
        <f t="shared" si="8"/>
        <v>0</v>
      </c>
      <c r="I22" s="28">
        <f t="shared" si="9"/>
        <v>0</v>
      </c>
      <c r="J22" s="28">
        <f t="shared" si="10"/>
        <v>0</v>
      </c>
      <c r="K22" s="28">
        <f t="shared" si="11"/>
        <v>0</v>
      </c>
      <c r="L22" s="28">
        <f t="shared" si="12"/>
        <v>0</v>
      </c>
      <c r="M22" s="28">
        <f t="shared" si="13"/>
        <v>0</v>
      </c>
      <c r="N22" s="28">
        <f t="shared" si="14"/>
        <v>2211.9700000000003</v>
      </c>
      <c r="O22" s="28">
        <f t="shared" si="15"/>
        <v>221.19700000000003</v>
      </c>
      <c r="P22" s="28">
        <f>+'C&amp;A'!E22*0.02</f>
        <v>10.2256</v>
      </c>
      <c r="Q22" s="28">
        <f t="shared" si="16"/>
        <v>2443.3926000000006</v>
      </c>
      <c r="R22" s="28">
        <f t="shared" si="17"/>
        <v>390.94281600000011</v>
      </c>
      <c r="S22" s="28">
        <f t="shared" si="18"/>
        <v>2834.3354160000008</v>
      </c>
      <c r="U22" s="69" t="s">
        <v>55</v>
      </c>
      <c r="V22" s="69" t="s">
        <v>56</v>
      </c>
      <c r="W22" s="70" t="s">
        <v>326</v>
      </c>
      <c r="X22" s="71">
        <v>1166.26</v>
      </c>
      <c r="Y22" s="72" t="str">
        <f t="shared" si="19"/>
        <v>SI</v>
      </c>
      <c r="Z22" s="72" t="str">
        <f t="shared" si="20"/>
        <v>SI</v>
      </c>
      <c r="AA22" s="73" t="s">
        <v>446</v>
      </c>
      <c r="AB22" s="74" t="s">
        <v>190</v>
      </c>
      <c r="AC22" s="26" t="s">
        <v>446</v>
      </c>
      <c r="AD22" s="27" t="s">
        <v>190</v>
      </c>
      <c r="AE22" s="28">
        <v>1166.26</v>
      </c>
      <c r="AF22" s="28">
        <v>0</v>
      </c>
      <c r="AG22" s="28">
        <v>706.66</v>
      </c>
      <c r="AH22" s="28">
        <v>0</v>
      </c>
      <c r="AI22" s="28">
        <v>0</v>
      </c>
      <c r="AJ22" s="28">
        <v>1872.92</v>
      </c>
      <c r="AK22" s="28">
        <v>187.29200000000003</v>
      </c>
      <c r="AL22" s="28">
        <v>21.911999999999999</v>
      </c>
      <c r="AM22" s="28">
        <v>2082.1239999999998</v>
      </c>
      <c r="AN22" s="28">
        <v>333.13983999999999</v>
      </c>
      <c r="AO22" s="28">
        <v>2415.2638399999996</v>
      </c>
      <c r="AQ22" s="95"/>
      <c r="AR22" s="229">
        <f t="shared" si="21"/>
        <v>0</v>
      </c>
      <c r="AT22" s="95">
        <f>+N22-'C&amp;A'!K22-SINDICATO!N22</f>
        <v>0</v>
      </c>
      <c r="AV22" s="172" t="s">
        <v>548</v>
      </c>
      <c r="AW22" s="172" t="s">
        <v>573</v>
      </c>
      <c r="AX22" s="172"/>
      <c r="AY22" s="172" t="s">
        <v>327</v>
      </c>
      <c r="AZ22" s="172" t="s">
        <v>326</v>
      </c>
      <c r="BA22" s="172"/>
      <c r="BB22" s="172"/>
      <c r="BC22" s="172"/>
      <c r="BD22" s="230">
        <v>1166.26</v>
      </c>
      <c r="BE22" s="230"/>
      <c r="BF22" s="196">
        <v>1166.26</v>
      </c>
      <c r="BG22" s="196">
        <v>1045.71</v>
      </c>
      <c r="BH22" s="196"/>
      <c r="BI22" s="196"/>
      <c r="BJ22" s="231"/>
      <c r="BK22" s="190">
        <v>2211.9700000000003</v>
      </c>
      <c r="BL22" s="232"/>
      <c r="BM22" s="232">
        <v>0</v>
      </c>
      <c r="BN22" s="232"/>
      <c r="BO22" s="232"/>
      <c r="BP22" s="232"/>
      <c r="BQ22" s="233"/>
      <c r="BR22" s="233"/>
      <c r="BS22" s="172"/>
      <c r="BT22" s="90">
        <v>0</v>
      </c>
      <c r="BU22" s="190">
        <v>2211.9700000000003</v>
      </c>
      <c r="BV22" s="149">
        <v>0</v>
      </c>
      <c r="BW22" s="190">
        <v>2211.9700000000003</v>
      </c>
      <c r="BX22" s="149">
        <v>221.19700000000003</v>
      </c>
      <c r="BY22" s="149">
        <v>23.325199999999999</v>
      </c>
      <c r="BZ22" s="190">
        <v>2456.4922000000006</v>
      </c>
      <c r="CA22" s="152"/>
      <c r="CB22" s="153">
        <v>2211.9700000000003</v>
      </c>
      <c r="CC22" s="152"/>
      <c r="CD22" s="152"/>
      <c r="CE22" s="153">
        <v>2211.9700000000003</v>
      </c>
      <c r="CG22" s="73" t="s">
        <v>446</v>
      </c>
      <c r="CH22" s="74" t="s">
        <v>190</v>
      </c>
      <c r="CI22" s="88">
        <v>438.24</v>
      </c>
      <c r="CJ22" s="88">
        <v>73.040000000000006</v>
      </c>
      <c r="CK22" s="88">
        <v>511.28</v>
      </c>
      <c r="CL22" s="234">
        <v>-66.069999999999993</v>
      </c>
      <c r="CM22" s="88">
        <v>0</v>
      </c>
      <c r="CN22" s="234">
        <v>-0.05</v>
      </c>
      <c r="CO22" s="88">
        <v>0</v>
      </c>
      <c r="CP22" s="88">
        <v>-66.12</v>
      </c>
      <c r="CQ22" s="88">
        <v>577.4</v>
      </c>
    </row>
    <row r="23" spans="1:95" s="27" customFormat="1" ht="16.5" x14ac:dyDescent="0.3">
      <c r="A23" s="26" t="s">
        <v>191</v>
      </c>
      <c r="B23" s="27" t="s">
        <v>192</v>
      </c>
      <c r="C23" s="28">
        <f t="shared" si="3"/>
        <v>511.28</v>
      </c>
      <c r="D23" s="28">
        <f t="shared" si="4"/>
        <v>0</v>
      </c>
      <c r="E23" s="28">
        <f t="shared" si="5"/>
        <v>1388.4</v>
      </c>
      <c r="F23" s="28">
        <f t="shared" si="6"/>
        <v>0</v>
      </c>
      <c r="G23" s="28">
        <f t="shared" si="7"/>
        <v>0</v>
      </c>
      <c r="H23" s="28">
        <f t="shared" si="8"/>
        <v>0</v>
      </c>
      <c r="I23" s="28">
        <f t="shared" si="9"/>
        <v>18.9968</v>
      </c>
      <c r="J23" s="28">
        <f t="shared" si="10"/>
        <v>93.084320000000005</v>
      </c>
      <c r="K23" s="28">
        <f t="shared" si="11"/>
        <v>0</v>
      </c>
      <c r="L23" s="28">
        <f t="shared" si="12"/>
        <v>0</v>
      </c>
      <c r="M23" s="28">
        <f t="shared" si="13"/>
        <v>0</v>
      </c>
      <c r="N23" s="28">
        <f t="shared" si="14"/>
        <v>1787.5988800000002</v>
      </c>
      <c r="O23" s="28">
        <f t="shared" si="15"/>
        <v>189.96800000000002</v>
      </c>
      <c r="P23" s="28">
        <f>+'C&amp;A'!E23*0.02</f>
        <v>10.2256</v>
      </c>
      <c r="Q23" s="28">
        <f t="shared" si="16"/>
        <v>2099.8736000000004</v>
      </c>
      <c r="R23" s="28">
        <f t="shared" si="17"/>
        <v>335.97977600000007</v>
      </c>
      <c r="S23" s="28">
        <f t="shared" si="18"/>
        <v>2435.8533760000005</v>
      </c>
      <c r="U23" s="69" t="s">
        <v>57</v>
      </c>
      <c r="V23" s="69" t="s">
        <v>58</v>
      </c>
      <c r="W23" s="70" t="s">
        <v>328</v>
      </c>
      <c r="X23" s="71">
        <v>511.28</v>
      </c>
      <c r="Y23" s="72" t="str">
        <f t="shared" si="19"/>
        <v>SI</v>
      </c>
      <c r="Z23" s="72" t="str">
        <f t="shared" si="20"/>
        <v>SI</v>
      </c>
      <c r="AA23" s="73" t="s">
        <v>191</v>
      </c>
      <c r="AB23" s="74" t="s">
        <v>192</v>
      </c>
      <c r="AC23" s="26" t="s">
        <v>191</v>
      </c>
      <c r="AD23" s="27" t="s">
        <v>192</v>
      </c>
      <c r="AE23" s="28">
        <v>511.28</v>
      </c>
      <c r="AF23" s="28">
        <v>0</v>
      </c>
      <c r="AG23" s="28">
        <v>2189.4</v>
      </c>
      <c r="AH23" s="28">
        <v>-45.13</v>
      </c>
      <c r="AI23" s="28">
        <v>0</v>
      </c>
      <c r="AJ23" s="28">
        <v>2655.55</v>
      </c>
      <c r="AK23" s="28">
        <v>265.55500000000001</v>
      </c>
      <c r="AL23" s="28">
        <v>21.911999999999999</v>
      </c>
      <c r="AM23" s="28">
        <v>2943.0169999999998</v>
      </c>
      <c r="AN23" s="28">
        <v>470.88272000000001</v>
      </c>
      <c r="AO23" s="28">
        <v>3413.8997199999999</v>
      </c>
      <c r="AQ23" s="95"/>
      <c r="AR23" s="229">
        <f t="shared" si="21"/>
        <v>0</v>
      </c>
      <c r="AT23" s="95">
        <f>+N23-'C&amp;A'!K23-SINDICATO!N23</f>
        <v>0</v>
      </c>
      <c r="AV23" s="172" t="s">
        <v>554</v>
      </c>
      <c r="AW23" s="172" t="s">
        <v>574</v>
      </c>
      <c r="AX23" s="172"/>
      <c r="AY23" s="172" t="s">
        <v>191</v>
      </c>
      <c r="AZ23" s="172" t="s">
        <v>328</v>
      </c>
      <c r="BA23" s="172"/>
      <c r="BB23" s="172"/>
      <c r="BC23" s="172"/>
      <c r="BD23" s="232">
        <v>511.28</v>
      </c>
      <c r="BE23" s="172"/>
      <c r="BF23" s="196">
        <v>511.28</v>
      </c>
      <c r="BG23" s="196">
        <v>1388.4</v>
      </c>
      <c r="BH23" s="196"/>
      <c r="BI23" s="196"/>
      <c r="BJ23" s="231"/>
      <c r="BK23" s="190">
        <v>1899.68</v>
      </c>
      <c r="BL23" s="232"/>
      <c r="BM23" s="232">
        <v>0</v>
      </c>
      <c r="BN23" s="232">
        <v>18.9968</v>
      </c>
      <c r="BO23" s="232">
        <v>93.084320000000005</v>
      </c>
      <c r="BP23" s="232"/>
      <c r="BQ23" s="233"/>
      <c r="BR23" s="233"/>
      <c r="BS23" s="172"/>
      <c r="BT23" s="90">
        <v>0</v>
      </c>
      <c r="BU23" s="190">
        <v>1787.59888</v>
      </c>
      <c r="BV23" s="149">
        <v>0</v>
      </c>
      <c r="BW23" s="190">
        <v>1787.59888</v>
      </c>
      <c r="BX23" s="149">
        <v>189.96800000000002</v>
      </c>
      <c r="BY23" s="149">
        <v>10.2256</v>
      </c>
      <c r="BZ23" s="190">
        <v>2099.8736000000004</v>
      </c>
      <c r="CA23" s="152"/>
      <c r="CB23" s="153">
        <v>1787.59888</v>
      </c>
      <c r="CC23" s="152"/>
      <c r="CD23" s="152"/>
      <c r="CE23" s="153">
        <v>1787.59888</v>
      </c>
      <c r="CG23" s="73" t="s">
        <v>676</v>
      </c>
      <c r="CH23" s="74" t="s">
        <v>192</v>
      </c>
      <c r="CI23" s="88">
        <v>438.24</v>
      </c>
      <c r="CJ23" s="88">
        <v>73.040000000000006</v>
      </c>
      <c r="CK23" s="88">
        <v>511.28</v>
      </c>
      <c r="CL23" s="234">
        <v>-66.069999999999993</v>
      </c>
      <c r="CM23" s="88">
        <v>0</v>
      </c>
      <c r="CN23" s="88">
        <v>0.15</v>
      </c>
      <c r="CO23" s="88">
        <v>0</v>
      </c>
      <c r="CP23" s="88">
        <v>-65.92</v>
      </c>
      <c r="CQ23" s="88">
        <v>577.20000000000005</v>
      </c>
    </row>
    <row r="24" spans="1:95" s="27" customFormat="1" ht="16.5" x14ac:dyDescent="0.3">
      <c r="A24" s="26" t="s">
        <v>16</v>
      </c>
      <c r="B24" s="27" t="s">
        <v>193</v>
      </c>
      <c r="C24" s="28">
        <f t="shared" si="3"/>
        <v>1633.33</v>
      </c>
      <c r="D24" s="28">
        <f t="shared" si="4"/>
        <v>0</v>
      </c>
      <c r="E24" s="28">
        <f t="shared" si="5"/>
        <v>6279.03</v>
      </c>
      <c r="F24" s="28">
        <f t="shared" si="6"/>
        <v>0</v>
      </c>
      <c r="G24" s="28">
        <f t="shared" si="7"/>
        <v>205.7</v>
      </c>
      <c r="H24" s="28">
        <f t="shared" si="8"/>
        <v>700</v>
      </c>
      <c r="I24" s="28">
        <f t="shared" si="9"/>
        <v>0</v>
      </c>
      <c r="J24" s="28">
        <f t="shared" si="10"/>
        <v>0</v>
      </c>
      <c r="K24" s="28">
        <f t="shared" si="11"/>
        <v>0</v>
      </c>
      <c r="L24" s="28">
        <f t="shared" si="12"/>
        <v>0</v>
      </c>
      <c r="M24" s="28">
        <f t="shared" si="13"/>
        <v>791.23599999999999</v>
      </c>
      <c r="N24" s="28">
        <f t="shared" si="14"/>
        <v>6215.424</v>
      </c>
      <c r="O24" s="28">
        <f t="shared" si="15"/>
        <v>0</v>
      </c>
      <c r="P24" s="28">
        <f>+'C&amp;A'!E24*0.02</f>
        <v>10.2256</v>
      </c>
      <c r="Q24" s="28">
        <f t="shared" si="16"/>
        <v>7716.8855999999996</v>
      </c>
      <c r="R24" s="28">
        <f t="shared" si="17"/>
        <v>1234.7016959999999</v>
      </c>
      <c r="S24" s="28">
        <f t="shared" si="18"/>
        <v>8951.5872959999997</v>
      </c>
      <c r="U24" s="69" t="s">
        <v>59</v>
      </c>
      <c r="V24" s="69" t="s">
        <v>60</v>
      </c>
      <c r="W24" s="70" t="s">
        <v>324</v>
      </c>
      <c r="X24" s="76">
        <v>1633.33</v>
      </c>
      <c r="Y24" s="72" t="str">
        <f t="shared" si="19"/>
        <v>SI</v>
      </c>
      <c r="Z24" s="72" t="str">
        <f t="shared" si="20"/>
        <v>SI</v>
      </c>
      <c r="AA24" s="73" t="s">
        <v>16</v>
      </c>
      <c r="AB24" s="74" t="s">
        <v>193</v>
      </c>
      <c r="AC24" s="26" t="s">
        <v>16</v>
      </c>
      <c r="AD24" s="27" t="s">
        <v>193</v>
      </c>
      <c r="AE24" s="28">
        <v>1633.33</v>
      </c>
      <c r="AF24" s="28">
        <v>0</v>
      </c>
      <c r="AG24" s="28">
        <v>11070.07</v>
      </c>
      <c r="AH24" s="28">
        <v>-250.83</v>
      </c>
      <c r="AI24" s="28">
        <v>0</v>
      </c>
      <c r="AJ24" s="28">
        <v>12452.57</v>
      </c>
      <c r="AK24" s="28">
        <v>0</v>
      </c>
      <c r="AL24" s="28">
        <v>21.911999999999999</v>
      </c>
      <c r="AM24" s="28">
        <v>12474.482</v>
      </c>
      <c r="AN24" s="28">
        <v>1995.9171200000001</v>
      </c>
      <c r="AO24" s="28">
        <v>14470.39912</v>
      </c>
      <c r="AQ24" s="95"/>
      <c r="AR24" s="229">
        <f t="shared" si="21"/>
        <v>0</v>
      </c>
      <c r="AT24" s="95">
        <f>+N24-'C&amp;A'!K24-SINDICATO!N24</f>
        <v>791.23599999999988</v>
      </c>
      <c r="AV24" s="172" t="s">
        <v>550</v>
      </c>
      <c r="AW24" s="172" t="s">
        <v>575</v>
      </c>
      <c r="AX24" s="172" t="s">
        <v>552</v>
      </c>
      <c r="AY24" s="172">
        <v>18</v>
      </c>
      <c r="AZ24" s="172" t="s">
        <v>576</v>
      </c>
      <c r="BA24" s="172"/>
      <c r="BB24" s="172"/>
      <c r="BC24" s="172"/>
      <c r="BD24" s="230">
        <v>1633.33</v>
      </c>
      <c r="BE24" s="172"/>
      <c r="BF24" s="196">
        <v>1633.33</v>
      </c>
      <c r="BG24" s="196">
        <v>6279.03</v>
      </c>
      <c r="BH24" s="196"/>
      <c r="BI24" s="196"/>
      <c r="BJ24" s="231"/>
      <c r="BK24" s="190">
        <v>7912.36</v>
      </c>
      <c r="BL24" s="232"/>
      <c r="BM24" s="232">
        <v>700</v>
      </c>
      <c r="BN24" s="232"/>
      <c r="BO24" s="232"/>
      <c r="BP24" s="232"/>
      <c r="BQ24" s="233"/>
      <c r="BR24" s="233"/>
      <c r="BS24" s="172">
        <v>205.7</v>
      </c>
      <c r="BT24" s="235">
        <v>0</v>
      </c>
      <c r="BU24" s="190">
        <v>7006.66</v>
      </c>
      <c r="BV24" s="149">
        <v>791.23599999999999</v>
      </c>
      <c r="BW24" s="190">
        <v>6215.424</v>
      </c>
      <c r="BX24" s="149">
        <v>0</v>
      </c>
      <c r="BY24" s="149">
        <v>32.666600000000003</v>
      </c>
      <c r="BZ24" s="190">
        <v>7945.0265999999992</v>
      </c>
      <c r="CA24" s="152"/>
      <c r="CB24" s="153">
        <v>6215.424</v>
      </c>
      <c r="CC24" s="152"/>
      <c r="CD24" s="152"/>
      <c r="CE24" s="153">
        <v>6215.424</v>
      </c>
      <c r="CG24" s="73" t="s">
        <v>677</v>
      </c>
      <c r="CH24" s="74" t="s">
        <v>193</v>
      </c>
      <c r="CI24" s="88">
        <v>438.24</v>
      </c>
      <c r="CJ24" s="88">
        <v>73.040000000000006</v>
      </c>
      <c r="CK24" s="88">
        <v>511.28</v>
      </c>
      <c r="CL24" s="234">
        <v>-66.069999999999993</v>
      </c>
      <c r="CM24" s="88">
        <v>0</v>
      </c>
      <c r="CN24" s="234">
        <v>-0.05</v>
      </c>
      <c r="CO24" s="88">
        <v>0</v>
      </c>
      <c r="CP24" s="88">
        <v>-66.12</v>
      </c>
      <c r="CQ24" s="88">
        <v>577.4</v>
      </c>
    </row>
    <row r="25" spans="1:95" s="27" customFormat="1" ht="16.5" x14ac:dyDescent="0.3">
      <c r="A25" s="26" t="s">
        <v>194</v>
      </c>
      <c r="B25" s="27" t="s">
        <v>195</v>
      </c>
      <c r="C25" s="28">
        <f t="shared" si="3"/>
        <v>1100</v>
      </c>
      <c r="D25" s="28">
        <f t="shared" si="4"/>
        <v>0</v>
      </c>
      <c r="E25" s="28">
        <f t="shared" si="5"/>
        <v>0</v>
      </c>
      <c r="F25" s="28">
        <f t="shared" si="6"/>
        <v>0</v>
      </c>
      <c r="G25" s="28">
        <f t="shared" si="7"/>
        <v>0</v>
      </c>
      <c r="H25" s="28">
        <f t="shared" si="8"/>
        <v>0</v>
      </c>
      <c r="I25" s="28">
        <f t="shared" si="9"/>
        <v>0</v>
      </c>
      <c r="J25" s="28">
        <f t="shared" si="10"/>
        <v>0</v>
      </c>
      <c r="K25" s="28">
        <f t="shared" si="11"/>
        <v>0</v>
      </c>
      <c r="L25" s="28">
        <f t="shared" si="12"/>
        <v>0</v>
      </c>
      <c r="M25" s="28">
        <f t="shared" si="13"/>
        <v>0</v>
      </c>
      <c r="N25" s="28">
        <f t="shared" si="14"/>
        <v>1100</v>
      </c>
      <c r="O25" s="28">
        <f t="shared" si="15"/>
        <v>110</v>
      </c>
      <c r="P25" s="28">
        <f>+'C&amp;A'!E25*0.02</f>
        <v>10.2256</v>
      </c>
      <c r="Q25" s="28">
        <f t="shared" si="16"/>
        <v>1220.2256</v>
      </c>
      <c r="R25" s="28">
        <f t="shared" si="17"/>
        <v>195.236096</v>
      </c>
      <c r="S25" s="28">
        <f t="shared" si="18"/>
        <v>1415.4616960000001</v>
      </c>
      <c r="U25" s="69" t="s">
        <v>61</v>
      </c>
      <c r="V25" s="69" t="s">
        <v>62</v>
      </c>
      <c r="W25" s="77" t="s">
        <v>333</v>
      </c>
      <c r="X25" s="15">
        <v>1100</v>
      </c>
      <c r="Y25" s="72" t="str">
        <f t="shared" si="19"/>
        <v>SI</v>
      </c>
      <c r="Z25" s="72" t="str">
        <f t="shared" si="20"/>
        <v>SI</v>
      </c>
      <c r="AA25" s="73" t="s">
        <v>194</v>
      </c>
      <c r="AB25" s="74" t="s">
        <v>195</v>
      </c>
      <c r="AC25" s="26" t="s">
        <v>194</v>
      </c>
      <c r="AD25" s="27" t="s">
        <v>195</v>
      </c>
      <c r="AE25" s="28">
        <v>1100</v>
      </c>
      <c r="AF25" s="28">
        <v>74.81</v>
      </c>
      <c r="AG25" s="28">
        <v>0</v>
      </c>
      <c r="AH25" s="28">
        <v>0</v>
      </c>
      <c r="AI25" s="28">
        <v>0</v>
      </c>
      <c r="AJ25" s="28">
        <v>1174.81</v>
      </c>
      <c r="AK25" s="28">
        <v>117.48099999999999</v>
      </c>
      <c r="AL25" s="28">
        <v>21.911999999999999</v>
      </c>
      <c r="AM25" s="28">
        <v>1314.203</v>
      </c>
      <c r="AN25" s="28">
        <v>210.27248</v>
      </c>
      <c r="AO25" s="28">
        <v>1524.4754800000001</v>
      </c>
      <c r="AQ25" s="95"/>
      <c r="AR25" s="229">
        <f t="shared" si="21"/>
        <v>0</v>
      </c>
      <c r="AT25" s="95">
        <f>+N25-'C&amp;A'!K25-SINDICATO!N25</f>
        <v>0</v>
      </c>
      <c r="AV25" s="172" t="s">
        <v>554</v>
      </c>
      <c r="AW25" s="172" t="s">
        <v>577</v>
      </c>
      <c r="AX25" s="172"/>
      <c r="AY25" s="172" t="s">
        <v>194</v>
      </c>
      <c r="AZ25" s="172" t="s">
        <v>578</v>
      </c>
      <c r="BA25" s="172"/>
      <c r="BB25" s="172"/>
      <c r="BC25" s="172"/>
      <c r="BD25" s="232">
        <v>1100</v>
      </c>
      <c r="BE25" s="172"/>
      <c r="BF25" s="196">
        <v>1100</v>
      </c>
      <c r="BG25" s="196"/>
      <c r="BH25" s="196"/>
      <c r="BI25" s="196"/>
      <c r="BJ25" s="231"/>
      <c r="BK25" s="190">
        <v>1100</v>
      </c>
      <c r="BL25" s="232"/>
      <c r="BM25" s="232">
        <v>0</v>
      </c>
      <c r="BN25" s="232"/>
      <c r="BO25" s="232"/>
      <c r="BP25" s="232"/>
      <c r="BQ25" s="233"/>
      <c r="BR25" s="233"/>
      <c r="BS25" s="172"/>
      <c r="BT25" s="90">
        <v>0</v>
      </c>
      <c r="BU25" s="190">
        <v>1100</v>
      </c>
      <c r="BV25" s="149">
        <v>0</v>
      </c>
      <c r="BW25" s="190">
        <v>1100</v>
      </c>
      <c r="BX25" s="149">
        <v>110</v>
      </c>
      <c r="BY25" s="149">
        <v>22</v>
      </c>
      <c r="BZ25" s="190">
        <v>1232</v>
      </c>
      <c r="CA25" s="152"/>
      <c r="CB25" s="153">
        <v>1100</v>
      </c>
      <c r="CC25" s="152"/>
      <c r="CD25" s="152"/>
      <c r="CE25" s="153">
        <v>1100</v>
      </c>
      <c r="CG25" s="73" t="s">
        <v>678</v>
      </c>
      <c r="CH25" s="74" t="s">
        <v>195</v>
      </c>
      <c r="CI25" s="88">
        <v>438.24</v>
      </c>
      <c r="CJ25" s="88">
        <v>73.040000000000006</v>
      </c>
      <c r="CK25" s="88">
        <v>511.28</v>
      </c>
      <c r="CL25" s="234">
        <v>-66.069999999999993</v>
      </c>
      <c r="CM25" s="88">
        <v>0</v>
      </c>
      <c r="CN25" s="234">
        <v>-0.05</v>
      </c>
      <c r="CO25" s="88">
        <v>0</v>
      </c>
      <c r="CP25" s="88">
        <v>-66.12</v>
      </c>
      <c r="CQ25" s="88">
        <v>577.4</v>
      </c>
    </row>
    <row r="26" spans="1:95" s="27" customFormat="1" ht="16.5" x14ac:dyDescent="0.3">
      <c r="A26" s="26" t="s">
        <v>196</v>
      </c>
      <c r="B26" s="27" t="s">
        <v>197</v>
      </c>
      <c r="C26" s="28">
        <f t="shared" si="3"/>
        <v>933.33</v>
      </c>
      <c r="D26" s="28">
        <f t="shared" si="4"/>
        <v>0</v>
      </c>
      <c r="E26" s="28">
        <f t="shared" si="5"/>
        <v>550</v>
      </c>
      <c r="F26" s="28">
        <f t="shared" si="6"/>
        <v>0</v>
      </c>
      <c r="G26" s="28">
        <f t="shared" si="7"/>
        <v>0</v>
      </c>
      <c r="H26" s="28">
        <f t="shared" si="8"/>
        <v>0</v>
      </c>
      <c r="I26" s="28">
        <f t="shared" si="9"/>
        <v>0</v>
      </c>
      <c r="J26" s="28">
        <f t="shared" si="10"/>
        <v>0</v>
      </c>
      <c r="K26" s="28">
        <f t="shared" si="11"/>
        <v>0</v>
      </c>
      <c r="L26" s="28">
        <f t="shared" si="12"/>
        <v>357.73</v>
      </c>
      <c r="M26" s="28">
        <f t="shared" si="13"/>
        <v>0</v>
      </c>
      <c r="N26" s="28">
        <f t="shared" si="14"/>
        <v>1125.5999999999999</v>
      </c>
      <c r="O26" s="28">
        <f t="shared" si="15"/>
        <v>148.333</v>
      </c>
      <c r="P26" s="28">
        <f>+'C&amp;A'!E26*0.02</f>
        <v>10.2256</v>
      </c>
      <c r="Q26" s="28">
        <f t="shared" si="16"/>
        <v>1641.8886</v>
      </c>
      <c r="R26" s="28">
        <f t="shared" si="17"/>
        <v>262.70217600000001</v>
      </c>
      <c r="S26" s="28">
        <f t="shared" si="18"/>
        <v>1904.590776</v>
      </c>
      <c r="U26" s="69" t="s">
        <v>63</v>
      </c>
      <c r="V26" s="69" t="s">
        <v>64</v>
      </c>
      <c r="W26" s="70" t="s">
        <v>325</v>
      </c>
      <c r="X26" s="71">
        <v>933.33</v>
      </c>
      <c r="Y26" s="72" t="str">
        <f t="shared" si="19"/>
        <v>SI</v>
      </c>
      <c r="Z26" s="72" t="str">
        <f t="shared" si="20"/>
        <v>SI</v>
      </c>
      <c r="AA26" s="73" t="s">
        <v>196</v>
      </c>
      <c r="AB26" s="74" t="s">
        <v>197</v>
      </c>
      <c r="AC26" s="26" t="s">
        <v>196</v>
      </c>
      <c r="AD26" s="27" t="s">
        <v>197</v>
      </c>
      <c r="AE26" s="28">
        <v>933.33</v>
      </c>
      <c r="AF26" s="28">
        <v>67.84</v>
      </c>
      <c r="AG26" s="28">
        <v>300</v>
      </c>
      <c r="AH26" s="28">
        <v>-45.13</v>
      </c>
      <c r="AI26" s="28">
        <v>-357.73</v>
      </c>
      <c r="AJ26" s="28">
        <v>898.31</v>
      </c>
      <c r="AK26" s="28">
        <v>89.831000000000003</v>
      </c>
      <c r="AL26" s="28">
        <v>21.911999999999999</v>
      </c>
      <c r="AM26" s="28">
        <v>1010.053</v>
      </c>
      <c r="AN26" s="28">
        <v>161.60848000000001</v>
      </c>
      <c r="AO26" s="28">
        <v>1171.66148</v>
      </c>
      <c r="AQ26" s="95"/>
      <c r="AR26" s="229">
        <f t="shared" si="21"/>
        <v>0</v>
      </c>
      <c r="AT26" s="95">
        <f>+N26-'C&amp;A'!K26-SINDICATO!N26</f>
        <v>0</v>
      </c>
      <c r="AV26" s="172" t="s">
        <v>569</v>
      </c>
      <c r="AW26" s="172" t="s">
        <v>579</v>
      </c>
      <c r="AX26" s="172"/>
      <c r="AY26" s="172" t="s">
        <v>196</v>
      </c>
      <c r="AZ26" s="172" t="s">
        <v>571</v>
      </c>
      <c r="BA26" s="172"/>
      <c r="BB26" s="172"/>
      <c r="BC26" s="172"/>
      <c r="BD26" s="172">
        <v>933.33</v>
      </c>
      <c r="BE26" s="172"/>
      <c r="BF26" s="196">
        <v>933.33</v>
      </c>
      <c r="BG26" s="196">
        <v>550</v>
      </c>
      <c r="BH26" s="196"/>
      <c r="BI26" s="196"/>
      <c r="BJ26" s="231"/>
      <c r="BK26" s="190">
        <v>1483.33</v>
      </c>
      <c r="BL26" s="232"/>
      <c r="BM26" s="232">
        <v>0</v>
      </c>
      <c r="BN26" s="232"/>
      <c r="BO26" s="232"/>
      <c r="BP26" s="232"/>
      <c r="BQ26" s="233"/>
      <c r="BR26" s="233"/>
      <c r="BS26" s="172"/>
      <c r="BT26" s="90">
        <v>357.73</v>
      </c>
      <c r="BU26" s="190">
        <v>1125.5999999999999</v>
      </c>
      <c r="BV26" s="149">
        <v>0</v>
      </c>
      <c r="BW26" s="190">
        <v>1125.5999999999999</v>
      </c>
      <c r="BX26" s="149">
        <v>148.333</v>
      </c>
      <c r="BY26" s="149">
        <v>18.666600000000003</v>
      </c>
      <c r="BZ26" s="190">
        <v>1650.3296</v>
      </c>
      <c r="CA26" s="152"/>
      <c r="CB26" s="153">
        <v>1125.5999999999999</v>
      </c>
      <c r="CC26" s="152"/>
      <c r="CD26" s="152"/>
      <c r="CE26" s="153">
        <v>1125.5999999999999</v>
      </c>
      <c r="CG26" s="73" t="s">
        <v>679</v>
      </c>
      <c r="CH26" s="74" t="s">
        <v>197</v>
      </c>
      <c r="CI26" s="88">
        <v>438.24</v>
      </c>
      <c r="CJ26" s="88">
        <v>73.040000000000006</v>
      </c>
      <c r="CK26" s="88">
        <v>511.28</v>
      </c>
      <c r="CL26" s="234">
        <v>-66.069999999999993</v>
      </c>
      <c r="CM26" s="88">
        <v>0</v>
      </c>
      <c r="CN26" s="234">
        <v>-0.05</v>
      </c>
      <c r="CO26" s="88">
        <v>0</v>
      </c>
      <c r="CP26" s="88">
        <v>-66.12</v>
      </c>
      <c r="CQ26" s="88">
        <v>577.4</v>
      </c>
    </row>
    <row r="27" spans="1:95" s="27" customFormat="1" ht="16.5" x14ac:dyDescent="0.3">
      <c r="A27" s="26" t="s">
        <v>198</v>
      </c>
      <c r="B27" s="27" t="s">
        <v>199</v>
      </c>
      <c r="C27" s="28">
        <f t="shared" si="3"/>
        <v>1166.6600000000001</v>
      </c>
      <c r="D27" s="28">
        <f t="shared" si="4"/>
        <v>0</v>
      </c>
      <c r="E27" s="28">
        <f t="shared" si="5"/>
        <v>1237.1600000000001</v>
      </c>
      <c r="F27" s="28">
        <f t="shared" si="6"/>
        <v>0</v>
      </c>
      <c r="G27" s="28">
        <f t="shared" si="7"/>
        <v>0</v>
      </c>
      <c r="H27" s="28">
        <f t="shared" si="8"/>
        <v>0</v>
      </c>
      <c r="I27" s="28">
        <f t="shared" si="9"/>
        <v>0</v>
      </c>
      <c r="J27" s="28">
        <f t="shared" si="10"/>
        <v>0</v>
      </c>
      <c r="K27" s="28">
        <f t="shared" si="11"/>
        <v>0</v>
      </c>
      <c r="L27" s="28">
        <f t="shared" si="12"/>
        <v>1081.9100000000001</v>
      </c>
      <c r="M27" s="28">
        <f t="shared" si="13"/>
        <v>0</v>
      </c>
      <c r="N27" s="28">
        <f t="shared" si="14"/>
        <v>1321.91</v>
      </c>
      <c r="O27" s="28">
        <f t="shared" si="15"/>
        <v>240.38200000000003</v>
      </c>
      <c r="P27" s="28">
        <f>+'C&amp;A'!E27*0.02</f>
        <v>10.2256</v>
      </c>
      <c r="Q27" s="28">
        <f t="shared" si="16"/>
        <v>2654.4276000000004</v>
      </c>
      <c r="R27" s="28">
        <f t="shared" si="17"/>
        <v>424.70841600000006</v>
      </c>
      <c r="S27" s="28">
        <f t="shared" si="18"/>
        <v>3079.1360160000004</v>
      </c>
      <c r="U27" s="78" t="s">
        <v>65</v>
      </c>
      <c r="V27" s="78" t="s">
        <v>66</v>
      </c>
      <c r="W27" s="79" t="s">
        <v>322</v>
      </c>
      <c r="X27" s="80">
        <v>513.33000000000004</v>
      </c>
      <c r="Y27" s="72" t="str">
        <f t="shared" si="19"/>
        <v>SI</v>
      </c>
      <c r="Z27" s="72" t="str">
        <f t="shared" si="20"/>
        <v>SI</v>
      </c>
      <c r="AA27" s="73" t="s">
        <v>198</v>
      </c>
      <c r="AB27" s="74" t="s">
        <v>199</v>
      </c>
      <c r="AC27" s="26" t="s">
        <v>198</v>
      </c>
      <c r="AD27" s="27" t="s">
        <v>199</v>
      </c>
      <c r="AE27" s="28">
        <v>513.33000000000004</v>
      </c>
      <c r="AF27" s="28">
        <v>0</v>
      </c>
      <c r="AG27" s="28">
        <v>0</v>
      </c>
      <c r="AH27" s="28">
        <v>0</v>
      </c>
      <c r="AI27" s="28">
        <v>-797.62</v>
      </c>
      <c r="AJ27" s="28">
        <v>-284.28999999999996</v>
      </c>
      <c r="AK27" s="28">
        <v>-28.428999999999998</v>
      </c>
      <c r="AL27" s="28">
        <v>21.911999999999999</v>
      </c>
      <c r="AM27" s="28">
        <v>-290.80699999999996</v>
      </c>
      <c r="AN27" s="28">
        <v>-46.529119999999992</v>
      </c>
      <c r="AO27" s="28">
        <v>-337.33611999999994</v>
      </c>
      <c r="AP27" s="96">
        <v>513.33000000000004</v>
      </c>
      <c r="AQ27" s="97" t="s">
        <v>491</v>
      </c>
      <c r="AR27" s="229">
        <f t="shared" si="21"/>
        <v>0</v>
      </c>
      <c r="AT27" s="95">
        <f>+N27-'C&amp;A'!K27-SINDICATO!N27</f>
        <v>0</v>
      </c>
      <c r="AU27" s="27">
        <v>797.62</v>
      </c>
      <c r="AV27" s="172" t="s">
        <v>562</v>
      </c>
      <c r="AW27" s="172" t="s">
        <v>580</v>
      </c>
      <c r="AX27" s="172" t="s">
        <v>564</v>
      </c>
      <c r="AY27" s="172" t="s">
        <v>198</v>
      </c>
      <c r="AZ27" s="172" t="s">
        <v>340</v>
      </c>
      <c r="BA27" s="236">
        <v>42066</v>
      </c>
      <c r="BB27" s="172"/>
      <c r="BC27" s="172"/>
      <c r="BD27" s="172">
        <v>513.33000000000004</v>
      </c>
      <c r="BE27" s="172">
        <v>653.33000000000004</v>
      </c>
      <c r="BF27" s="196">
        <v>1166.6600000000001</v>
      </c>
      <c r="BG27" s="196">
        <v>1237.1600000000001</v>
      </c>
      <c r="BH27" s="196"/>
      <c r="BI27" s="196"/>
      <c r="BJ27" s="231"/>
      <c r="BK27" s="190">
        <v>2403.8200000000002</v>
      </c>
      <c r="BL27" s="232"/>
      <c r="BM27" s="232">
        <v>0</v>
      </c>
      <c r="BN27" s="232"/>
      <c r="BO27" s="232"/>
      <c r="BP27" s="232"/>
      <c r="BQ27" s="233"/>
      <c r="BR27" s="233"/>
      <c r="BS27" s="172"/>
      <c r="BT27" s="90">
        <v>1081.9100000000001</v>
      </c>
      <c r="BU27" s="190">
        <v>1321.91</v>
      </c>
      <c r="BV27" s="149">
        <v>0</v>
      </c>
      <c r="BW27" s="190">
        <v>1321.91</v>
      </c>
      <c r="BX27" s="149">
        <v>240.38200000000003</v>
      </c>
      <c r="BY27" s="149">
        <v>10.2666</v>
      </c>
      <c r="BZ27" s="190">
        <v>2654.4686000000002</v>
      </c>
      <c r="CA27" s="152"/>
      <c r="CB27" s="153">
        <v>1321.91</v>
      </c>
      <c r="CC27" s="152"/>
      <c r="CD27" s="152"/>
      <c r="CE27" s="153">
        <v>1321.91</v>
      </c>
      <c r="CG27" s="73" t="s">
        <v>680</v>
      </c>
      <c r="CH27" s="74" t="s">
        <v>199</v>
      </c>
      <c r="CI27" s="88">
        <v>438.24</v>
      </c>
      <c r="CJ27" s="88">
        <v>73.040000000000006</v>
      </c>
      <c r="CK27" s="88">
        <v>511.28</v>
      </c>
      <c r="CL27" s="234">
        <v>-66.069999999999993</v>
      </c>
      <c r="CM27" s="88">
        <v>0</v>
      </c>
      <c r="CN27" s="234">
        <v>-0.05</v>
      </c>
      <c r="CO27" s="88">
        <v>0</v>
      </c>
      <c r="CP27" s="88">
        <v>-66.12</v>
      </c>
      <c r="CQ27" s="88">
        <v>577.4</v>
      </c>
    </row>
    <row r="28" spans="1:95" s="27" customFormat="1" ht="16.5" x14ac:dyDescent="0.3">
      <c r="A28" s="26" t="s">
        <v>200</v>
      </c>
      <c r="B28" s="27" t="s">
        <v>201</v>
      </c>
      <c r="C28" s="28">
        <f t="shared" si="3"/>
        <v>739.23</v>
      </c>
      <c r="D28" s="28">
        <f t="shared" si="4"/>
        <v>0</v>
      </c>
      <c r="E28" s="28">
        <f t="shared" si="5"/>
        <v>2990.4720000000002</v>
      </c>
      <c r="F28" s="28">
        <f t="shared" si="6"/>
        <v>0</v>
      </c>
      <c r="G28" s="28">
        <f t="shared" si="7"/>
        <v>0</v>
      </c>
      <c r="H28" s="28">
        <f t="shared" si="8"/>
        <v>0</v>
      </c>
      <c r="I28" s="28">
        <f t="shared" si="9"/>
        <v>0</v>
      </c>
      <c r="J28" s="28">
        <f t="shared" si="10"/>
        <v>0</v>
      </c>
      <c r="K28" s="28">
        <f t="shared" si="11"/>
        <v>0</v>
      </c>
      <c r="L28" s="28">
        <f t="shared" si="12"/>
        <v>0</v>
      </c>
      <c r="M28" s="28">
        <f t="shared" si="13"/>
        <v>0</v>
      </c>
      <c r="N28" s="28">
        <f t="shared" si="14"/>
        <v>3729.7020000000002</v>
      </c>
      <c r="O28" s="28">
        <f t="shared" si="15"/>
        <v>372.97020000000003</v>
      </c>
      <c r="P28" s="28">
        <f>+'C&amp;A'!E28*0.02</f>
        <v>10.2256</v>
      </c>
      <c r="Q28" s="28">
        <f t="shared" si="16"/>
        <v>4112.8977999999997</v>
      </c>
      <c r="R28" s="28">
        <f t="shared" si="17"/>
        <v>658.06364799999994</v>
      </c>
      <c r="S28" s="28">
        <f t="shared" si="18"/>
        <v>4770.961448</v>
      </c>
      <c r="U28" s="78" t="s">
        <v>67</v>
      </c>
      <c r="V28" s="78" t="s">
        <v>68</v>
      </c>
      <c r="W28" s="79" t="s">
        <v>318</v>
      </c>
      <c r="X28" s="80">
        <v>0</v>
      </c>
      <c r="Y28" s="72" t="str">
        <f t="shared" si="19"/>
        <v>SI</v>
      </c>
      <c r="Z28" s="72" t="str">
        <f t="shared" si="20"/>
        <v>SI</v>
      </c>
      <c r="AA28" s="73" t="s">
        <v>200</v>
      </c>
      <c r="AB28" s="74" t="s">
        <v>201</v>
      </c>
      <c r="AC28" s="26" t="s">
        <v>200</v>
      </c>
      <c r="AD28" s="27" t="s">
        <v>201</v>
      </c>
      <c r="AE28" s="28">
        <v>0</v>
      </c>
      <c r="AF28" s="28">
        <v>0</v>
      </c>
      <c r="AG28" s="28">
        <v>2403.77</v>
      </c>
      <c r="AH28" s="28">
        <v>-45.13</v>
      </c>
      <c r="AI28" s="28">
        <v>0</v>
      </c>
      <c r="AJ28" s="28">
        <v>2358.64</v>
      </c>
      <c r="AK28" s="28">
        <v>235.864</v>
      </c>
      <c r="AL28" s="28">
        <v>21.911999999999999</v>
      </c>
      <c r="AM28" s="28">
        <v>2616.4159999999997</v>
      </c>
      <c r="AN28" s="28">
        <v>418.62655999999998</v>
      </c>
      <c r="AO28" s="28">
        <v>3035.0425599999999</v>
      </c>
      <c r="AQ28" s="95"/>
      <c r="AR28" s="229">
        <f t="shared" si="21"/>
        <v>0</v>
      </c>
      <c r="AT28" s="95">
        <f>+N28-'C&amp;A'!K28-SINDICATO!N28</f>
        <v>0</v>
      </c>
      <c r="AV28" s="172" t="s">
        <v>556</v>
      </c>
      <c r="AW28" s="172" t="s">
        <v>581</v>
      </c>
      <c r="AX28" s="172"/>
      <c r="AY28" s="172" t="s">
        <v>200</v>
      </c>
      <c r="AZ28" s="172" t="s">
        <v>582</v>
      </c>
      <c r="BA28" s="172"/>
      <c r="BB28" s="172"/>
      <c r="BC28" s="172"/>
      <c r="BD28" s="175">
        <v>739.23</v>
      </c>
      <c r="BE28" s="172"/>
      <c r="BF28" s="196">
        <v>739.23</v>
      </c>
      <c r="BG28" s="196">
        <v>2990.4720000000002</v>
      </c>
      <c r="BH28" s="196"/>
      <c r="BI28" s="196"/>
      <c r="BJ28" s="231"/>
      <c r="BK28" s="190">
        <v>3729.7020000000002</v>
      </c>
      <c r="BL28" s="232"/>
      <c r="BM28" s="232">
        <v>0</v>
      </c>
      <c r="BN28" s="232"/>
      <c r="BO28" s="232"/>
      <c r="BP28" s="232"/>
      <c r="BQ28" s="233"/>
      <c r="BR28" s="233"/>
      <c r="BS28" s="172"/>
      <c r="BT28" s="90">
        <v>0</v>
      </c>
      <c r="BU28" s="190">
        <v>3729.7020000000002</v>
      </c>
      <c r="BV28" s="149">
        <v>0</v>
      </c>
      <c r="BW28" s="190">
        <v>3729.7020000000002</v>
      </c>
      <c r="BX28" s="149">
        <v>372.97020000000003</v>
      </c>
      <c r="BY28" s="149">
        <v>14.784600000000001</v>
      </c>
      <c r="BZ28" s="190">
        <v>4117.4567999999999</v>
      </c>
      <c r="CA28" s="152"/>
      <c r="CB28" s="153">
        <v>3729.7020000000002</v>
      </c>
      <c r="CC28" s="152"/>
      <c r="CD28" s="152"/>
      <c r="CE28" s="153">
        <v>3729.7020000000002</v>
      </c>
      <c r="CG28" s="73" t="s">
        <v>681</v>
      </c>
      <c r="CH28" s="74" t="s">
        <v>201</v>
      </c>
      <c r="CI28" s="88">
        <v>438.24</v>
      </c>
      <c r="CJ28" s="88">
        <v>73.040000000000006</v>
      </c>
      <c r="CK28" s="88">
        <v>511.28</v>
      </c>
      <c r="CL28" s="234">
        <v>-66.069999999999993</v>
      </c>
      <c r="CM28" s="88">
        <v>0</v>
      </c>
      <c r="CN28" s="234">
        <v>-0.05</v>
      </c>
      <c r="CO28" s="88">
        <v>0</v>
      </c>
      <c r="CP28" s="88">
        <v>-66.12</v>
      </c>
      <c r="CQ28" s="88">
        <v>577.4</v>
      </c>
    </row>
    <row r="29" spans="1:95" s="27" customFormat="1" ht="16.5" x14ac:dyDescent="0.3">
      <c r="A29" s="26" t="s">
        <v>202</v>
      </c>
      <c r="B29" s="27" t="s">
        <v>203</v>
      </c>
      <c r="C29" s="28">
        <f t="shared" si="3"/>
        <v>513.33000000000004</v>
      </c>
      <c r="D29" s="28">
        <f t="shared" si="4"/>
        <v>0</v>
      </c>
      <c r="E29" s="28">
        <f t="shared" si="5"/>
        <v>1000</v>
      </c>
      <c r="F29" s="28">
        <f t="shared" si="6"/>
        <v>0</v>
      </c>
      <c r="G29" s="28">
        <f t="shared" si="7"/>
        <v>0</v>
      </c>
      <c r="H29" s="28">
        <f t="shared" si="8"/>
        <v>0</v>
      </c>
      <c r="I29" s="28">
        <f t="shared" si="9"/>
        <v>0</v>
      </c>
      <c r="J29" s="28">
        <f t="shared" si="10"/>
        <v>0</v>
      </c>
      <c r="K29" s="28">
        <f t="shared" si="11"/>
        <v>0</v>
      </c>
      <c r="L29" s="28">
        <f t="shared" si="12"/>
        <v>0</v>
      </c>
      <c r="M29" s="28">
        <f t="shared" si="13"/>
        <v>0</v>
      </c>
      <c r="N29" s="28">
        <f t="shared" si="14"/>
        <v>1513.33</v>
      </c>
      <c r="O29" s="28">
        <f t="shared" si="15"/>
        <v>151.333</v>
      </c>
      <c r="P29" s="28">
        <f>+'C&amp;A'!E29*0.02</f>
        <v>10.2256</v>
      </c>
      <c r="Q29" s="28">
        <f t="shared" si="16"/>
        <v>1674.8886</v>
      </c>
      <c r="R29" s="28">
        <f t="shared" si="17"/>
        <v>267.98217599999998</v>
      </c>
      <c r="S29" s="28">
        <f t="shared" si="18"/>
        <v>1942.870776</v>
      </c>
      <c r="U29" s="69" t="s">
        <v>69</v>
      </c>
      <c r="V29" s="69" t="s">
        <v>70</v>
      </c>
      <c r="W29" s="70" t="s">
        <v>322</v>
      </c>
      <c r="X29" s="71">
        <v>513.33000000000004</v>
      </c>
      <c r="Y29" s="72" t="str">
        <f t="shared" si="19"/>
        <v>SI</v>
      </c>
      <c r="Z29" s="72" t="str">
        <f t="shared" si="20"/>
        <v>SI</v>
      </c>
      <c r="AA29" s="73" t="s">
        <v>202</v>
      </c>
      <c r="AB29" s="74" t="s">
        <v>203</v>
      </c>
      <c r="AC29" s="26" t="s">
        <v>202</v>
      </c>
      <c r="AD29" s="27" t="s">
        <v>203</v>
      </c>
      <c r="AE29" s="28">
        <v>513.33000000000004</v>
      </c>
      <c r="AF29" s="28">
        <v>0</v>
      </c>
      <c r="AG29" s="28">
        <v>1523.1</v>
      </c>
      <c r="AH29" s="28">
        <v>0</v>
      </c>
      <c r="AI29" s="28">
        <v>0</v>
      </c>
      <c r="AJ29" s="28">
        <v>2036.4299999999998</v>
      </c>
      <c r="AK29" s="28">
        <v>203.643</v>
      </c>
      <c r="AL29" s="28">
        <v>21.911999999999999</v>
      </c>
      <c r="AM29" s="28">
        <v>2261.9849999999997</v>
      </c>
      <c r="AN29" s="28">
        <v>361.91759999999994</v>
      </c>
      <c r="AO29" s="28">
        <v>2623.9025999999994</v>
      </c>
      <c r="AQ29" s="95"/>
      <c r="AR29" s="229">
        <f t="shared" si="21"/>
        <v>0</v>
      </c>
      <c r="AT29" s="95">
        <f>+N29-'C&amp;A'!K29-SINDICATO!N29</f>
        <v>0</v>
      </c>
      <c r="AV29" s="172" t="s">
        <v>562</v>
      </c>
      <c r="AW29" s="172" t="s">
        <v>583</v>
      </c>
      <c r="AX29" s="172" t="s">
        <v>564</v>
      </c>
      <c r="AY29" s="172" t="s">
        <v>202</v>
      </c>
      <c r="AZ29" s="172" t="s">
        <v>565</v>
      </c>
      <c r="BA29" s="236">
        <v>42304</v>
      </c>
      <c r="BB29" s="172"/>
      <c r="BC29" s="172"/>
      <c r="BD29" s="172">
        <v>513.33000000000004</v>
      </c>
      <c r="BE29" s="172"/>
      <c r="BF29" s="196">
        <v>513.33000000000004</v>
      </c>
      <c r="BG29" s="196">
        <v>1000</v>
      </c>
      <c r="BH29" s="196"/>
      <c r="BI29" s="196"/>
      <c r="BJ29" s="231"/>
      <c r="BK29" s="190">
        <v>1513.33</v>
      </c>
      <c r="BL29" s="232"/>
      <c r="BM29" s="232">
        <v>0</v>
      </c>
      <c r="BN29" s="232"/>
      <c r="BO29" s="232"/>
      <c r="BP29" s="232"/>
      <c r="BQ29" s="233"/>
      <c r="BR29" s="233"/>
      <c r="BS29" s="172"/>
      <c r="BT29" s="90">
        <v>0</v>
      </c>
      <c r="BU29" s="190">
        <v>1513.33</v>
      </c>
      <c r="BV29" s="149">
        <v>0</v>
      </c>
      <c r="BW29" s="190">
        <v>1513.33</v>
      </c>
      <c r="BX29" s="149">
        <v>151.333</v>
      </c>
      <c r="BY29" s="149">
        <v>10.2666</v>
      </c>
      <c r="BZ29" s="190">
        <v>1674.9295999999999</v>
      </c>
      <c r="CA29" s="152"/>
      <c r="CB29" s="153">
        <v>1513.33</v>
      </c>
      <c r="CC29" s="152"/>
      <c r="CD29" s="152"/>
      <c r="CE29" s="153">
        <v>1513.33</v>
      </c>
      <c r="CG29" s="73" t="s">
        <v>682</v>
      </c>
      <c r="CH29" s="74" t="s">
        <v>203</v>
      </c>
      <c r="CI29" s="88">
        <v>438.24</v>
      </c>
      <c r="CJ29" s="88">
        <v>73.040000000000006</v>
      </c>
      <c r="CK29" s="88">
        <v>511.28</v>
      </c>
      <c r="CL29" s="234">
        <v>-66.069999999999993</v>
      </c>
      <c r="CM29" s="88">
        <v>0</v>
      </c>
      <c r="CN29" s="88">
        <v>0.15</v>
      </c>
      <c r="CO29" s="88">
        <v>0</v>
      </c>
      <c r="CP29" s="88">
        <v>-65.92</v>
      </c>
      <c r="CQ29" s="88">
        <v>577.20000000000005</v>
      </c>
    </row>
    <row r="30" spans="1:95" s="27" customFormat="1" ht="16.5" x14ac:dyDescent="0.3">
      <c r="A30" s="26" t="s">
        <v>204</v>
      </c>
      <c r="B30" s="27" t="s">
        <v>205</v>
      </c>
      <c r="C30" s="28">
        <f t="shared" si="3"/>
        <v>1100</v>
      </c>
      <c r="D30" s="28">
        <f t="shared" si="4"/>
        <v>0</v>
      </c>
      <c r="E30" s="28">
        <f t="shared" si="5"/>
        <v>0</v>
      </c>
      <c r="F30" s="28">
        <f t="shared" si="6"/>
        <v>0</v>
      </c>
      <c r="G30" s="28">
        <f t="shared" si="7"/>
        <v>0</v>
      </c>
      <c r="H30" s="28">
        <f t="shared" si="8"/>
        <v>0</v>
      </c>
      <c r="I30" s="28">
        <f t="shared" si="9"/>
        <v>0</v>
      </c>
      <c r="J30" s="28">
        <f t="shared" si="10"/>
        <v>0</v>
      </c>
      <c r="K30" s="28">
        <f t="shared" si="11"/>
        <v>0</v>
      </c>
      <c r="L30" s="28">
        <f t="shared" si="12"/>
        <v>0</v>
      </c>
      <c r="M30" s="28">
        <f t="shared" si="13"/>
        <v>0</v>
      </c>
      <c r="N30" s="28">
        <f t="shared" si="14"/>
        <v>1100</v>
      </c>
      <c r="O30" s="28">
        <f t="shared" si="15"/>
        <v>110</v>
      </c>
      <c r="P30" s="28">
        <f>+'C&amp;A'!E30*0.02</f>
        <v>10.2256</v>
      </c>
      <c r="Q30" s="28">
        <f t="shared" si="16"/>
        <v>1220.2256</v>
      </c>
      <c r="R30" s="28">
        <f t="shared" si="17"/>
        <v>195.236096</v>
      </c>
      <c r="S30" s="28">
        <f t="shared" si="18"/>
        <v>1415.4616960000001</v>
      </c>
      <c r="U30" s="69" t="s">
        <v>71</v>
      </c>
      <c r="V30" s="69" t="s">
        <v>72</v>
      </c>
      <c r="W30" s="70" t="s">
        <v>332</v>
      </c>
      <c r="X30" s="76">
        <v>1100</v>
      </c>
      <c r="Y30" s="72" t="str">
        <f t="shared" si="19"/>
        <v>SI</v>
      </c>
      <c r="Z30" s="72" t="str">
        <f t="shared" si="20"/>
        <v>SI</v>
      </c>
      <c r="AA30" s="73" t="s">
        <v>204</v>
      </c>
      <c r="AB30" s="74" t="s">
        <v>205</v>
      </c>
      <c r="AC30" s="26" t="s">
        <v>204</v>
      </c>
      <c r="AD30" s="27" t="s">
        <v>205</v>
      </c>
      <c r="AE30" s="28">
        <v>1100</v>
      </c>
      <c r="AF30" s="28">
        <v>74.81</v>
      </c>
      <c r="AG30" s="28">
        <v>0</v>
      </c>
      <c r="AH30" s="28">
        <v>0</v>
      </c>
      <c r="AI30" s="28">
        <v>0</v>
      </c>
      <c r="AJ30" s="28">
        <v>1174.81</v>
      </c>
      <c r="AK30" s="28">
        <v>117.48099999999999</v>
      </c>
      <c r="AL30" s="28">
        <v>21.911999999999999</v>
      </c>
      <c r="AM30" s="28">
        <v>1314.203</v>
      </c>
      <c r="AN30" s="28">
        <v>210.27248</v>
      </c>
      <c r="AO30" s="28">
        <v>1524.4754800000001</v>
      </c>
      <c r="AQ30" s="95"/>
      <c r="AR30" s="229">
        <f t="shared" si="21"/>
        <v>0</v>
      </c>
      <c r="AT30" s="95">
        <f>+N30-'C&amp;A'!K30-SINDICATO!N30</f>
        <v>0</v>
      </c>
      <c r="AV30" s="172" t="s">
        <v>556</v>
      </c>
      <c r="AW30" s="172" t="s">
        <v>584</v>
      </c>
      <c r="AX30" s="172"/>
      <c r="AY30" s="172" t="s">
        <v>204</v>
      </c>
      <c r="AZ30" s="172" t="s">
        <v>558</v>
      </c>
      <c r="BA30" s="172"/>
      <c r="BB30" s="172"/>
      <c r="BC30" s="172"/>
      <c r="BD30" s="230">
        <v>1100</v>
      </c>
      <c r="BE30" s="172"/>
      <c r="BF30" s="196">
        <v>1100</v>
      </c>
      <c r="BG30" s="196"/>
      <c r="BH30" s="196"/>
      <c r="BI30" s="196"/>
      <c r="BJ30" s="231"/>
      <c r="BK30" s="190">
        <v>1100</v>
      </c>
      <c r="BL30" s="232"/>
      <c r="BM30" s="232">
        <v>0</v>
      </c>
      <c r="BN30" s="232"/>
      <c r="BO30" s="232"/>
      <c r="BP30" s="232"/>
      <c r="BQ30" s="233"/>
      <c r="BR30" s="233"/>
      <c r="BS30" s="172"/>
      <c r="BT30" s="90">
        <v>0</v>
      </c>
      <c r="BU30" s="190">
        <v>1100</v>
      </c>
      <c r="BV30" s="149">
        <v>0</v>
      </c>
      <c r="BW30" s="190">
        <v>1100</v>
      </c>
      <c r="BX30" s="149">
        <v>110</v>
      </c>
      <c r="BY30" s="149">
        <v>22</v>
      </c>
      <c r="BZ30" s="190">
        <v>1232</v>
      </c>
      <c r="CA30" s="152"/>
      <c r="CB30" s="153">
        <v>1100</v>
      </c>
      <c r="CC30" s="152"/>
      <c r="CD30" s="152"/>
      <c r="CE30" s="153">
        <v>1100</v>
      </c>
      <c r="CG30" s="73" t="s">
        <v>683</v>
      </c>
      <c r="CH30" s="74" t="s">
        <v>205</v>
      </c>
      <c r="CI30" s="88">
        <v>438.24</v>
      </c>
      <c r="CJ30" s="88">
        <v>73.040000000000006</v>
      </c>
      <c r="CK30" s="88">
        <v>511.28</v>
      </c>
      <c r="CL30" s="234">
        <v>-66.069999999999993</v>
      </c>
      <c r="CM30" s="88">
        <v>0</v>
      </c>
      <c r="CN30" s="88">
        <v>0.15</v>
      </c>
      <c r="CO30" s="88">
        <v>0</v>
      </c>
      <c r="CP30" s="88">
        <v>-65.92</v>
      </c>
      <c r="CQ30" s="88">
        <v>577.20000000000005</v>
      </c>
    </row>
    <row r="31" spans="1:95" s="27" customFormat="1" ht="16.5" x14ac:dyDescent="0.3">
      <c r="A31" s="26" t="s">
        <v>206</v>
      </c>
      <c r="B31" s="27" t="s">
        <v>207</v>
      </c>
      <c r="C31" s="28">
        <f t="shared" si="3"/>
        <v>933.33</v>
      </c>
      <c r="D31" s="28">
        <f t="shared" si="4"/>
        <v>0</v>
      </c>
      <c r="E31" s="28">
        <f t="shared" si="5"/>
        <v>550</v>
      </c>
      <c r="F31" s="28">
        <f t="shared" si="6"/>
        <v>0</v>
      </c>
      <c r="G31" s="28">
        <f t="shared" si="7"/>
        <v>0</v>
      </c>
      <c r="H31" s="28">
        <f t="shared" si="8"/>
        <v>0</v>
      </c>
      <c r="I31" s="28">
        <f t="shared" si="9"/>
        <v>0</v>
      </c>
      <c r="J31" s="28">
        <f t="shared" si="10"/>
        <v>0</v>
      </c>
      <c r="K31" s="28">
        <f t="shared" si="11"/>
        <v>0</v>
      </c>
      <c r="L31" s="28">
        <f t="shared" si="12"/>
        <v>0</v>
      </c>
      <c r="M31" s="28">
        <f t="shared" si="13"/>
        <v>0</v>
      </c>
      <c r="N31" s="28">
        <f t="shared" si="14"/>
        <v>1483.33</v>
      </c>
      <c r="O31" s="28">
        <f t="shared" si="15"/>
        <v>148.333</v>
      </c>
      <c r="P31" s="28">
        <f>+'C&amp;A'!E31*0.02</f>
        <v>10.2256</v>
      </c>
      <c r="Q31" s="28">
        <f t="shared" si="16"/>
        <v>1641.8886</v>
      </c>
      <c r="R31" s="28">
        <f t="shared" si="17"/>
        <v>262.70217600000001</v>
      </c>
      <c r="S31" s="28">
        <f t="shared" si="18"/>
        <v>1904.590776</v>
      </c>
      <c r="U31" s="69" t="s">
        <v>73</v>
      </c>
      <c r="V31" s="69" t="s">
        <v>74</v>
      </c>
      <c r="W31" s="70" t="s">
        <v>325</v>
      </c>
      <c r="X31" s="80">
        <v>933.33</v>
      </c>
      <c r="Y31" s="72" t="str">
        <f t="shared" si="19"/>
        <v>SI</v>
      </c>
      <c r="Z31" s="72" t="str">
        <f t="shared" si="20"/>
        <v>SI</v>
      </c>
      <c r="AA31" s="73" t="s">
        <v>206</v>
      </c>
      <c r="AB31" s="74" t="s">
        <v>207</v>
      </c>
      <c r="AC31" s="26" t="s">
        <v>206</v>
      </c>
      <c r="AD31" s="27" t="s">
        <v>207</v>
      </c>
      <c r="AE31" s="28">
        <v>933.33</v>
      </c>
      <c r="AF31" s="28">
        <v>67.84</v>
      </c>
      <c r="AG31" s="28">
        <v>300</v>
      </c>
      <c r="AH31" s="28">
        <v>-45.13</v>
      </c>
      <c r="AI31" s="28">
        <v>0</v>
      </c>
      <c r="AJ31" s="28">
        <v>1256.04</v>
      </c>
      <c r="AK31" s="28">
        <v>125.604</v>
      </c>
      <c r="AL31" s="28">
        <v>21.911999999999999</v>
      </c>
      <c r="AM31" s="28">
        <v>1403.556</v>
      </c>
      <c r="AN31" s="28">
        <v>224.56896</v>
      </c>
      <c r="AO31" s="28">
        <v>1628.1249600000001</v>
      </c>
      <c r="AQ31" s="95"/>
      <c r="AR31" s="229">
        <f t="shared" si="21"/>
        <v>0</v>
      </c>
      <c r="AT31" s="95">
        <f>+N31-'C&amp;A'!K31-SINDICATO!N31</f>
        <v>0</v>
      </c>
      <c r="AV31" s="172" t="s">
        <v>569</v>
      </c>
      <c r="AW31" s="172" t="s">
        <v>585</v>
      </c>
      <c r="AX31" s="172"/>
      <c r="AY31" s="172" t="s">
        <v>206</v>
      </c>
      <c r="AZ31" s="172" t="s">
        <v>586</v>
      </c>
      <c r="BA31" s="172"/>
      <c r="BB31" s="172"/>
      <c r="BC31" s="172"/>
      <c r="BD31" s="172">
        <v>933.33</v>
      </c>
      <c r="BE31" s="172"/>
      <c r="BF31" s="196">
        <v>933.33</v>
      </c>
      <c r="BG31" s="196">
        <v>550</v>
      </c>
      <c r="BH31" s="196"/>
      <c r="BI31" s="196"/>
      <c r="BJ31" s="231"/>
      <c r="BK31" s="190">
        <v>1483.33</v>
      </c>
      <c r="BL31" s="232"/>
      <c r="BM31" s="232">
        <v>0</v>
      </c>
      <c r="BN31" s="232"/>
      <c r="BO31" s="232"/>
      <c r="BP31" s="232"/>
      <c r="BQ31" s="233"/>
      <c r="BR31" s="233"/>
      <c r="BS31" s="172"/>
      <c r="BT31" s="90">
        <v>0</v>
      </c>
      <c r="BU31" s="190">
        <v>1483.33</v>
      </c>
      <c r="BV31" s="149">
        <v>0</v>
      </c>
      <c r="BW31" s="190">
        <v>1483.33</v>
      </c>
      <c r="BX31" s="149">
        <v>148.333</v>
      </c>
      <c r="BY31" s="149">
        <v>18.666600000000003</v>
      </c>
      <c r="BZ31" s="190">
        <v>1650.3296</v>
      </c>
      <c r="CA31" s="152"/>
      <c r="CB31" s="153">
        <v>1483.33</v>
      </c>
      <c r="CC31" s="152"/>
      <c r="CD31" s="152"/>
      <c r="CE31" s="153">
        <v>1483.33</v>
      </c>
      <c r="CG31" s="73" t="s">
        <v>684</v>
      </c>
      <c r="CH31" s="74" t="s">
        <v>207</v>
      </c>
      <c r="CI31" s="88">
        <v>438.24</v>
      </c>
      <c r="CJ31" s="88">
        <v>73.040000000000006</v>
      </c>
      <c r="CK31" s="88">
        <v>511.28</v>
      </c>
      <c r="CL31" s="234">
        <v>-66.069999999999993</v>
      </c>
      <c r="CM31" s="88">
        <v>0</v>
      </c>
      <c r="CN31" s="88">
        <v>0.15</v>
      </c>
      <c r="CO31" s="88">
        <v>0</v>
      </c>
      <c r="CP31" s="88">
        <v>-65.92</v>
      </c>
      <c r="CQ31" s="88">
        <v>577.20000000000005</v>
      </c>
    </row>
    <row r="32" spans="1:95" s="27" customFormat="1" ht="16.5" x14ac:dyDescent="0.3">
      <c r="A32" s="26" t="s">
        <v>208</v>
      </c>
      <c r="B32" s="27" t="s">
        <v>209</v>
      </c>
      <c r="C32" s="28">
        <f t="shared" si="3"/>
        <v>1516.67</v>
      </c>
      <c r="D32" s="28">
        <f t="shared" si="4"/>
        <v>0</v>
      </c>
      <c r="E32" s="28">
        <f t="shared" si="5"/>
        <v>0</v>
      </c>
      <c r="F32" s="28">
        <f t="shared" si="6"/>
        <v>0</v>
      </c>
      <c r="G32" s="28">
        <f t="shared" si="7"/>
        <v>0</v>
      </c>
      <c r="H32" s="28">
        <f t="shared" si="8"/>
        <v>200</v>
      </c>
      <c r="I32" s="28">
        <f t="shared" si="9"/>
        <v>0</v>
      </c>
      <c r="J32" s="28">
        <f t="shared" si="10"/>
        <v>0</v>
      </c>
      <c r="K32" s="28">
        <f t="shared" si="11"/>
        <v>0</v>
      </c>
      <c r="L32" s="28">
        <f t="shared" si="12"/>
        <v>0</v>
      </c>
      <c r="M32" s="28">
        <f t="shared" si="13"/>
        <v>0</v>
      </c>
      <c r="N32" s="28">
        <f t="shared" si="14"/>
        <v>1316.67</v>
      </c>
      <c r="O32" s="28">
        <f t="shared" si="15"/>
        <v>151.667</v>
      </c>
      <c r="P32" s="28">
        <f>+'C&amp;A'!E32*0.02</f>
        <v>10.2256</v>
      </c>
      <c r="Q32" s="28">
        <f t="shared" si="16"/>
        <v>1678.5626</v>
      </c>
      <c r="R32" s="28">
        <f t="shared" si="17"/>
        <v>268.57001600000001</v>
      </c>
      <c r="S32" s="28">
        <f t="shared" si="18"/>
        <v>1947.1326159999999</v>
      </c>
      <c r="U32" s="69" t="s">
        <v>75</v>
      </c>
      <c r="V32" s="69" t="s">
        <v>76</v>
      </c>
      <c r="W32" s="70" t="s">
        <v>334</v>
      </c>
      <c r="X32" s="75">
        <v>1516.67</v>
      </c>
      <c r="Y32" s="72" t="str">
        <f t="shared" si="19"/>
        <v>SI</v>
      </c>
      <c r="Z32" s="72" t="str">
        <f t="shared" si="20"/>
        <v>SI</v>
      </c>
      <c r="AA32" s="73" t="s">
        <v>208</v>
      </c>
      <c r="AB32" s="74" t="s">
        <v>209</v>
      </c>
      <c r="AC32" s="26" t="s">
        <v>208</v>
      </c>
      <c r="AD32" s="27" t="s">
        <v>209</v>
      </c>
      <c r="AE32" s="28">
        <v>1516.67</v>
      </c>
      <c r="AF32" s="28">
        <v>0</v>
      </c>
      <c r="AG32" s="28">
        <v>0</v>
      </c>
      <c r="AH32" s="28">
        <v>-45.13</v>
      </c>
      <c r="AI32" s="28">
        <v>0</v>
      </c>
      <c r="AJ32" s="28">
        <v>1471.54</v>
      </c>
      <c r="AK32" s="28">
        <v>147.154</v>
      </c>
      <c r="AL32" s="28">
        <v>21.911999999999999</v>
      </c>
      <c r="AM32" s="28">
        <v>1640.606</v>
      </c>
      <c r="AN32" s="28">
        <v>262.49696</v>
      </c>
      <c r="AO32" s="28">
        <v>1903.1029599999999</v>
      </c>
      <c r="AQ32" s="95"/>
      <c r="AR32" s="229">
        <f t="shared" si="21"/>
        <v>0</v>
      </c>
      <c r="AT32" s="95">
        <f>+N32-'C&amp;A'!K32-SINDICATO!N32</f>
        <v>168.05999999999995</v>
      </c>
      <c r="AV32" s="172" t="s">
        <v>587</v>
      </c>
      <c r="AW32" s="172" t="s">
        <v>588</v>
      </c>
      <c r="AX32" s="172"/>
      <c r="AY32" s="172" t="s">
        <v>208</v>
      </c>
      <c r="AZ32" s="172" t="s">
        <v>334</v>
      </c>
      <c r="BA32" s="172"/>
      <c r="BB32" s="172"/>
      <c r="BC32" s="172"/>
      <c r="BD32" s="230">
        <v>1516.67</v>
      </c>
      <c r="BE32" s="172"/>
      <c r="BF32" s="196">
        <v>1516.67</v>
      </c>
      <c r="BG32" s="196"/>
      <c r="BH32" s="196"/>
      <c r="BI32" s="196"/>
      <c r="BJ32" s="231"/>
      <c r="BK32" s="190">
        <v>1516.67</v>
      </c>
      <c r="BL32" s="232"/>
      <c r="BM32" s="232">
        <v>200</v>
      </c>
      <c r="BN32" s="232"/>
      <c r="BO32" s="232"/>
      <c r="BP32" s="232"/>
      <c r="BQ32" s="233"/>
      <c r="BR32" s="233"/>
      <c r="BS32" s="172"/>
      <c r="BT32" s="235">
        <v>0</v>
      </c>
      <c r="BU32" s="190">
        <v>1316.67</v>
      </c>
      <c r="BV32" s="149">
        <v>0</v>
      </c>
      <c r="BW32" s="190">
        <v>1316.67</v>
      </c>
      <c r="BX32" s="149">
        <v>151.667</v>
      </c>
      <c r="BY32" s="149">
        <v>30.333400000000001</v>
      </c>
      <c r="BZ32" s="190">
        <v>1698.6704</v>
      </c>
      <c r="CA32" s="152"/>
      <c r="CB32" s="153">
        <v>1316.67</v>
      </c>
      <c r="CC32" s="152"/>
      <c r="CD32" s="152"/>
      <c r="CE32" s="153">
        <v>1316.67</v>
      </c>
      <c r="CG32" s="73" t="s">
        <v>685</v>
      </c>
      <c r="CH32" s="74" t="s">
        <v>209</v>
      </c>
      <c r="CI32" s="88">
        <v>438.24</v>
      </c>
      <c r="CJ32" s="88">
        <v>73.040000000000006</v>
      </c>
      <c r="CK32" s="88">
        <v>511.28</v>
      </c>
      <c r="CL32" s="234">
        <v>-66.069999999999993</v>
      </c>
      <c r="CM32" s="88">
        <v>0</v>
      </c>
      <c r="CN32" s="234">
        <v>-0.11</v>
      </c>
      <c r="CO32" s="88">
        <v>168.06</v>
      </c>
      <c r="CP32" s="88">
        <v>101.88</v>
      </c>
      <c r="CQ32" s="88">
        <v>409.4</v>
      </c>
    </row>
    <row r="33" spans="1:95" s="27" customFormat="1" ht="16.5" x14ac:dyDescent="0.3">
      <c r="A33" s="26" t="s">
        <v>210</v>
      </c>
      <c r="B33" s="27" t="s">
        <v>211</v>
      </c>
      <c r="C33" s="28">
        <f t="shared" si="3"/>
        <v>608.16</v>
      </c>
      <c r="D33" s="28">
        <f t="shared" si="4"/>
        <v>0</v>
      </c>
      <c r="E33" s="28">
        <f t="shared" si="5"/>
        <v>4825.84</v>
      </c>
      <c r="F33" s="28">
        <f t="shared" si="6"/>
        <v>0</v>
      </c>
      <c r="G33" s="28">
        <f t="shared" si="7"/>
        <v>0</v>
      </c>
      <c r="H33" s="28">
        <f t="shared" si="8"/>
        <v>500</v>
      </c>
      <c r="I33" s="28">
        <f t="shared" si="9"/>
        <v>54.34</v>
      </c>
      <c r="J33" s="28">
        <f t="shared" si="10"/>
        <v>266.26600000000002</v>
      </c>
      <c r="K33" s="28">
        <f t="shared" si="11"/>
        <v>0</v>
      </c>
      <c r="L33" s="28">
        <f t="shared" si="12"/>
        <v>0</v>
      </c>
      <c r="M33" s="28">
        <f t="shared" si="13"/>
        <v>543.4</v>
      </c>
      <c r="N33" s="28">
        <f t="shared" si="14"/>
        <v>4069.9940000000001</v>
      </c>
      <c r="O33" s="28">
        <f t="shared" si="15"/>
        <v>0</v>
      </c>
      <c r="P33" s="28">
        <f>+'C&amp;A'!E33*0.02</f>
        <v>10.2256</v>
      </c>
      <c r="Q33" s="28">
        <f t="shared" si="16"/>
        <v>5444.2255999999998</v>
      </c>
      <c r="R33" s="28">
        <f t="shared" si="17"/>
        <v>871.07609600000001</v>
      </c>
      <c r="S33" s="28">
        <f t="shared" si="18"/>
        <v>6315.3016959999995</v>
      </c>
      <c r="U33" s="69" t="s">
        <v>77</v>
      </c>
      <c r="V33" s="69" t="s">
        <v>78</v>
      </c>
      <c r="W33" s="70" t="s">
        <v>341</v>
      </c>
      <c r="X33" s="75">
        <v>608.16</v>
      </c>
      <c r="Y33" s="72" t="str">
        <f t="shared" si="19"/>
        <v>SI</v>
      </c>
      <c r="Z33" s="72" t="str">
        <f t="shared" si="20"/>
        <v>SI</v>
      </c>
      <c r="AA33" s="73" t="s">
        <v>210</v>
      </c>
      <c r="AB33" s="74" t="s">
        <v>211</v>
      </c>
      <c r="AC33" s="26" t="s">
        <v>210</v>
      </c>
      <c r="AD33" s="27" t="s">
        <v>211</v>
      </c>
      <c r="AE33" s="28">
        <v>608.16</v>
      </c>
      <c r="AF33" s="28">
        <v>0</v>
      </c>
      <c r="AG33" s="28">
        <v>3234.98</v>
      </c>
      <c r="AH33" s="28">
        <v>-88.79</v>
      </c>
      <c r="AI33" s="28">
        <v>0</v>
      </c>
      <c r="AJ33" s="28">
        <v>3754.35</v>
      </c>
      <c r="AK33" s="28">
        <v>375.435</v>
      </c>
      <c r="AL33" s="28">
        <v>21.911999999999999</v>
      </c>
      <c r="AM33" s="28">
        <v>4151.6970000000001</v>
      </c>
      <c r="AN33" s="28">
        <v>664.27152000000001</v>
      </c>
      <c r="AO33" s="28">
        <v>4815.9685200000004</v>
      </c>
      <c r="AQ33" s="95"/>
      <c r="AR33" s="229">
        <f t="shared" si="21"/>
        <v>0</v>
      </c>
      <c r="AT33" s="95">
        <f>+N33-'C&amp;A'!K33-SINDICATO!N33</f>
        <v>543.40000000000009</v>
      </c>
      <c r="AV33" s="172" t="s">
        <v>554</v>
      </c>
      <c r="AW33" s="172" t="s">
        <v>589</v>
      </c>
      <c r="AX33" s="172"/>
      <c r="AY33" s="172" t="s">
        <v>210</v>
      </c>
      <c r="AZ33" s="172" t="s">
        <v>341</v>
      </c>
      <c r="BA33" s="172"/>
      <c r="BB33" s="172"/>
      <c r="BC33" s="172"/>
      <c r="BD33" s="232">
        <v>608.16</v>
      </c>
      <c r="BE33" s="172"/>
      <c r="BF33" s="196">
        <v>608.16</v>
      </c>
      <c r="BG33" s="196">
        <v>4825.84</v>
      </c>
      <c r="BH33" s="196"/>
      <c r="BI33" s="196"/>
      <c r="BJ33" s="231"/>
      <c r="BK33" s="190">
        <v>5434</v>
      </c>
      <c r="BL33" s="232"/>
      <c r="BM33" s="232">
        <v>500</v>
      </c>
      <c r="BN33" s="232">
        <v>54.34</v>
      </c>
      <c r="BO33" s="232">
        <v>266.26600000000002</v>
      </c>
      <c r="BP33" s="232"/>
      <c r="BQ33" s="233"/>
      <c r="BR33" s="233"/>
      <c r="BS33" s="172"/>
      <c r="BT33" s="90">
        <v>0</v>
      </c>
      <c r="BU33" s="190">
        <v>4613.3940000000002</v>
      </c>
      <c r="BV33" s="149">
        <v>543.4</v>
      </c>
      <c r="BW33" s="190">
        <v>4069.9940000000001</v>
      </c>
      <c r="BX33" s="149">
        <v>0</v>
      </c>
      <c r="BY33" s="149">
        <v>12.1632</v>
      </c>
      <c r="BZ33" s="190">
        <v>5446.1632</v>
      </c>
      <c r="CA33" s="152"/>
      <c r="CB33" s="153">
        <v>4069.9940000000001</v>
      </c>
      <c r="CC33" s="152"/>
      <c r="CD33" s="152"/>
      <c r="CE33" s="153">
        <v>4069.9940000000001</v>
      </c>
      <c r="CG33" s="73" t="s">
        <v>686</v>
      </c>
      <c r="CH33" s="74" t="s">
        <v>211</v>
      </c>
      <c r="CI33" s="88">
        <v>438.24</v>
      </c>
      <c r="CJ33" s="88">
        <v>73.040000000000006</v>
      </c>
      <c r="CK33" s="88">
        <v>511.28</v>
      </c>
      <c r="CL33" s="234">
        <v>-66.069999999999993</v>
      </c>
      <c r="CM33" s="88">
        <v>0</v>
      </c>
      <c r="CN33" s="234">
        <v>-0.05</v>
      </c>
      <c r="CO33" s="88">
        <v>0</v>
      </c>
      <c r="CP33" s="88">
        <v>-66.12</v>
      </c>
      <c r="CQ33" s="88">
        <v>577.4</v>
      </c>
    </row>
    <row r="34" spans="1:95" s="27" customFormat="1" ht="16.5" x14ac:dyDescent="0.3">
      <c r="A34" s="26" t="s">
        <v>212</v>
      </c>
      <c r="B34" s="27" t="s">
        <v>509</v>
      </c>
      <c r="C34" s="28">
        <f t="shared" si="3"/>
        <v>513.33000000000004</v>
      </c>
      <c r="D34" s="28">
        <f t="shared" si="4"/>
        <v>0</v>
      </c>
      <c r="E34" s="28">
        <f t="shared" si="5"/>
        <v>8777.2199999999993</v>
      </c>
      <c r="F34" s="28">
        <f t="shared" si="6"/>
        <v>0</v>
      </c>
      <c r="G34" s="28">
        <f t="shared" si="7"/>
        <v>0</v>
      </c>
      <c r="H34" s="28">
        <f t="shared" si="8"/>
        <v>0</v>
      </c>
      <c r="I34" s="28">
        <f t="shared" si="9"/>
        <v>0</v>
      </c>
      <c r="J34" s="28">
        <f t="shared" si="10"/>
        <v>0</v>
      </c>
      <c r="K34" s="28">
        <f t="shared" si="11"/>
        <v>0</v>
      </c>
      <c r="L34" s="28">
        <f t="shared" si="12"/>
        <v>530.28</v>
      </c>
      <c r="M34" s="28">
        <f t="shared" si="13"/>
        <v>929.05499999999995</v>
      </c>
      <c r="N34" s="28">
        <f t="shared" si="14"/>
        <v>7831.2149999999983</v>
      </c>
      <c r="O34" s="28">
        <f t="shared" si="15"/>
        <v>0</v>
      </c>
      <c r="P34" s="28">
        <f>+'C&amp;A'!E34*0.02</f>
        <v>10.2256</v>
      </c>
      <c r="Q34" s="28">
        <f t="shared" si="16"/>
        <v>9300.775599999999</v>
      </c>
      <c r="R34" s="28">
        <f t="shared" si="17"/>
        <v>1488.1240959999998</v>
      </c>
      <c r="S34" s="28">
        <f t="shared" si="18"/>
        <v>10788.899695999999</v>
      </c>
      <c r="U34" s="69" t="s">
        <v>79</v>
      </c>
      <c r="V34" s="69" t="s">
        <v>66</v>
      </c>
      <c r="W34" s="70" t="s">
        <v>322</v>
      </c>
      <c r="X34" s="71">
        <v>513.33000000000004</v>
      </c>
      <c r="Y34" s="72" t="str">
        <f t="shared" si="19"/>
        <v>SI</v>
      </c>
      <c r="Z34" s="72" t="str">
        <f t="shared" si="20"/>
        <v>SI</v>
      </c>
      <c r="AA34" s="73" t="s">
        <v>212</v>
      </c>
      <c r="AB34" s="74" t="s">
        <v>213</v>
      </c>
      <c r="AC34" s="26" t="s">
        <v>212</v>
      </c>
      <c r="AD34" s="27" t="s">
        <v>213</v>
      </c>
      <c r="AE34" s="28">
        <v>513.33000000000004</v>
      </c>
      <c r="AF34" s="28">
        <v>93.68</v>
      </c>
      <c r="AG34" s="28">
        <v>0</v>
      </c>
      <c r="AH34" s="28">
        <v>-438.76</v>
      </c>
      <c r="AI34" s="28">
        <v>-136.65</v>
      </c>
      <c r="AJ34" s="28">
        <v>31.599999999999994</v>
      </c>
      <c r="AK34" s="28">
        <v>3.1599999999999997</v>
      </c>
      <c r="AL34" s="28">
        <v>21.911999999999999</v>
      </c>
      <c r="AM34" s="28">
        <v>56.67199999999999</v>
      </c>
      <c r="AN34" s="28">
        <v>9.0675199999999982</v>
      </c>
      <c r="AO34" s="28">
        <v>65.739519999999985</v>
      </c>
      <c r="AQ34" s="95"/>
      <c r="AR34" s="229">
        <f t="shared" si="21"/>
        <v>0</v>
      </c>
      <c r="AT34" s="95">
        <f>+N34-'C&amp;A'!K34-SINDICATO!N34</f>
        <v>929.05500000000029</v>
      </c>
      <c r="AV34" s="172" t="s">
        <v>550</v>
      </c>
      <c r="AW34" s="172" t="s">
        <v>590</v>
      </c>
      <c r="AX34" s="172" t="s">
        <v>39</v>
      </c>
      <c r="AY34" s="172" t="s">
        <v>212</v>
      </c>
      <c r="AZ34" s="172" t="s">
        <v>340</v>
      </c>
      <c r="BA34" s="172"/>
      <c r="BB34" s="172"/>
      <c r="BC34" s="172"/>
      <c r="BD34" s="172">
        <v>513.33000000000004</v>
      </c>
      <c r="BE34" s="172"/>
      <c r="BF34" s="196">
        <v>513.33000000000004</v>
      </c>
      <c r="BG34" s="196">
        <v>8777.2199999999993</v>
      </c>
      <c r="BH34" s="196"/>
      <c r="BI34" s="196"/>
      <c r="BJ34" s="231"/>
      <c r="BK34" s="190">
        <v>9290.5499999999993</v>
      </c>
      <c r="BL34" s="232"/>
      <c r="BM34" s="232">
        <v>0</v>
      </c>
      <c r="BN34" s="232"/>
      <c r="BO34" s="232"/>
      <c r="BP34" s="232"/>
      <c r="BQ34" s="233"/>
      <c r="BR34" s="233"/>
      <c r="BS34" s="172"/>
      <c r="BT34" s="235">
        <v>530.28</v>
      </c>
      <c r="BU34" s="190">
        <v>8760.2699999999986</v>
      </c>
      <c r="BV34" s="149">
        <v>929.05499999999995</v>
      </c>
      <c r="BW34" s="190">
        <v>7831.2149999999983</v>
      </c>
      <c r="BX34" s="149">
        <v>0</v>
      </c>
      <c r="BY34" s="149">
        <v>10.2666</v>
      </c>
      <c r="BZ34" s="190">
        <v>9300.8166000000001</v>
      </c>
      <c r="CA34" s="152"/>
      <c r="CB34" s="153">
        <v>7831.2149999999983</v>
      </c>
      <c r="CC34" s="152"/>
      <c r="CD34" s="152"/>
      <c r="CE34" s="153">
        <v>7831.2149999999983</v>
      </c>
      <c r="CG34" s="73" t="s">
        <v>687</v>
      </c>
      <c r="CH34" s="74" t="s">
        <v>213</v>
      </c>
      <c r="CI34" s="88">
        <v>438.24</v>
      </c>
      <c r="CJ34" s="88">
        <v>73.040000000000006</v>
      </c>
      <c r="CK34" s="88">
        <v>511.28</v>
      </c>
      <c r="CL34" s="234">
        <v>-66.069999999999993</v>
      </c>
      <c r="CM34" s="88">
        <v>0</v>
      </c>
      <c r="CN34" s="234">
        <v>-0.05</v>
      </c>
      <c r="CO34" s="88">
        <v>0</v>
      </c>
      <c r="CP34" s="88">
        <v>-66.12</v>
      </c>
      <c r="CQ34" s="88">
        <v>577.4</v>
      </c>
    </row>
    <row r="35" spans="1:95" s="27" customFormat="1" ht="16.5" x14ac:dyDescent="0.3">
      <c r="A35" s="26" t="s">
        <v>214</v>
      </c>
      <c r="B35" s="27" t="s">
        <v>215</v>
      </c>
      <c r="C35" s="28">
        <f t="shared" si="3"/>
        <v>608.16</v>
      </c>
      <c r="D35" s="28">
        <f t="shared" si="4"/>
        <v>0</v>
      </c>
      <c r="E35" s="28">
        <f t="shared" si="5"/>
        <v>3017.1</v>
      </c>
      <c r="F35" s="28">
        <f t="shared" si="6"/>
        <v>0</v>
      </c>
      <c r="G35" s="28">
        <f t="shared" si="7"/>
        <v>0</v>
      </c>
      <c r="H35" s="28">
        <f t="shared" si="8"/>
        <v>1000</v>
      </c>
      <c r="I35" s="28">
        <f t="shared" si="9"/>
        <v>36.252600000000001</v>
      </c>
      <c r="J35" s="28">
        <f t="shared" si="10"/>
        <v>177.63774000000001</v>
      </c>
      <c r="K35" s="28">
        <f t="shared" si="11"/>
        <v>0</v>
      </c>
      <c r="L35" s="28">
        <f t="shared" si="12"/>
        <v>0</v>
      </c>
      <c r="M35" s="28">
        <f t="shared" si="13"/>
        <v>0</v>
      </c>
      <c r="N35" s="28">
        <f t="shared" si="14"/>
        <v>2411.3696599999998</v>
      </c>
      <c r="O35" s="28">
        <f t="shared" si="15"/>
        <v>362.52600000000001</v>
      </c>
      <c r="P35" s="28">
        <f>+'C&amp;A'!E35*0.02</f>
        <v>10.2256</v>
      </c>
      <c r="Q35" s="28">
        <f t="shared" si="16"/>
        <v>3998.0115999999998</v>
      </c>
      <c r="R35" s="28">
        <f t="shared" si="17"/>
        <v>639.68185600000004</v>
      </c>
      <c r="S35" s="28">
        <f t="shared" si="18"/>
        <v>4637.693456</v>
      </c>
      <c r="U35" s="69" t="s">
        <v>80</v>
      </c>
      <c r="V35" s="69" t="s">
        <v>81</v>
      </c>
      <c r="W35" s="70" t="s">
        <v>341</v>
      </c>
      <c r="X35" s="75">
        <v>608.16</v>
      </c>
      <c r="Y35" s="72" t="str">
        <f t="shared" si="19"/>
        <v>SI</v>
      </c>
      <c r="Z35" s="72" t="str">
        <f t="shared" si="20"/>
        <v>SI</v>
      </c>
      <c r="AA35" s="73" t="s">
        <v>214</v>
      </c>
      <c r="AB35" s="74" t="s">
        <v>215</v>
      </c>
      <c r="AC35" s="26" t="s">
        <v>214</v>
      </c>
      <c r="AD35" s="27" t="s">
        <v>215</v>
      </c>
      <c r="AE35" s="28">
        <v>608.16</v>
      </c>
      <c r="AF35" s="28">
        <v>0</v>
      </c>
      <c r="AG35" s="28">
        <v>2980.79</v>
      </c>
      <c r="AH35" s="28">
        <v>-88.79</v>
      </c>
      <c r="AI35" s="28">
        <v>0</v>
      </c>
      <c r="AJ35" s="28">
        <v>3500.16</v>
      </c>
      <c r="AK35" s="28">
        <v>350.01600000000002</v>
      </c>
      <c r="AL35" s="28">
        <v>21.911999999999999</v>
      </c>
      <c r="AM35" s="28">
        <v>3872.0879999999997</v>
      </c>
      <c r="AN35" s="28">
        <v>619.53408000000002</v>
      </c>
      <c r="AO35" s="28">
        <v>4491.6220800000001</v>
      </c>
      <c r="AQ35" s="95"/>
      <c r="AR35" s="229">
        <f t="shared" si="21"/>
        <v>0</v>
      </c>
      <c r="AT35" s="95">
        <f>+N35-'C&amp;A'!K35-SINDICATO!N35</f>
        <v>0</v>
      </c>
      <c r="AV35" s="172" t="s">
        <v>554</v>
      </c>
      <c r="AW35" s="172" t="s">
        <v>591</v>
      </c>
      <c r="AX35" s="172"/>
      <c r="AY35" s="172" t="s">
        <v>214</v>
      </c>
      <c r="AZ35" s="172" t="s">
        <v>592</v>
      </c>
      <c r="BA35" s="172"/>
      <c r="BB35" s="172"/>
      <c r="BC35" s="172"/>
      <c r="BD35" s="232">
        <v>608.16</v>
      </c>
      <c r="BE35" s="172"/>
      <c r="BF35" s="196">
        <v>608.16</v>
      </c>
      <c r="BG35" s="196">
        <v>3017.1</v>
      </c>
      <c r="BH35" s="196"/>
      <c r="BI35" s="196"/>
      <c r="BJ35" s="231"/>
      <c r="BK35" s="190">
        <v>3625.2599999999998</v>
      </c>
      <c r="BL35" s="232"/>
      <c r="BM35" s="232">
        <v>1000</v>
      </c>
      <c r="BN35" s="232">
        <v>36.252600000000001</v>
      </c>
      <c r="BO35" s="232">
        <v>177.63774000000001</v>
      </c>
      <c r="BP35" s="232"/>
      <c r="BQ35" s="233"/>
      <c r="BR35" s="233"/>
      <c r="BS35" s="172"/>
      <c r="BT35" s="90">
        <v>0</v>
      </c>
      <c r="BU35" s="190">
        <v>2411.3696599999998</v>
      </c>
      <c r="BV35" s="149">
        <v>0</v>
      </c>
      <c r="BW35" s="190">
        <v>2411.3696599999998</v>
      </c>
      <c r="BX35" s="149">
        <v>362.52600000000001</v>
      </c>
      <c r="BY35" s="149">
        <v>12.1632</v>
      </c>
      <c r="BZ35" s="190">
        <v>3999.9491999999996</v>
      </c>
      <c r="CA35" s="152"/>
      <c r="CB35" s="153">
        <v>2411.3696599999998</v>
      </c>
      <c r="CC35" s="152"/>
      <c r="CD35" s="152"/>
      <c r="CE35" s="153">
        <v>2411.3696599999998</v>
      </c>
      <c r="CG35" s="73" t="s">
        <v>688</v>
      </c>
      <c r="CH35" s="74" t="s">
        <v>215</v>
      </c>
      <c r="CI35" s="88">
        <v>438.24</v>
      </c>
      <c r="CJ35" s="88">
        <v>73.040000000000006</v>
      </c>
      <c r="CK35" s="88">
        <v>511.28</v>
      </c>
      <c r="CL35" s="234">
        <v>-66.069999999999993</v>
      </c>
      <c r="CM35" s="88">
        <v>0</v>
      </c>
      <c r="CN35" s="234">
        <v>-0.05</v>
      </c>
      <c r="CO35" s="88">
        <v>0</v>
      </c>
      <c r="CP35" s="88">
        <v>-66.12</v>
      </c>
      <c r="CQ35" s="88">
        <v>577.4</v>
      </c>
    </row>
    <row r="36" spans="1:95" s="27" customFormat="1" ht="16.5" x14ac:dyDescent="0.3">
      <c r="A36" s="26" t="s">
        <v>216</v>
      </c>
      <c r="B36" s="27" t="s">
        <v>217</v>
      </c>
      <c r="C36" s="28">
        <f t="shared" si="3"/>
        <v>1166.26</v>
      </c>
      <c r="D36" s="28">
        <f t="shared" si="4"/>
        <v>0</v>
      </c>
      <c r="E36" s="28">
        <f t="shared" si="5"/>
        <v>1509.29</v>
      </c>
      <c r="F36" s="28">
        <f t="shared" si="6"/>
        <v>0</v>
      </c>
      <c r="G36" s="28">
        <f t="shared" si="7"/>
        <v>0</v>
      </c>
      <c r="H36" s="28">
        <f t="shared" si="8"/>
        <v>0</v>
      </c>
      <c r="I36" s="28">
        <f t="shared" si="9"/>
        <v>0</v>
      </c>
      <c r="J36" s="28">
        <f t="shared" si="10"/>
        <v>0</v>
      </c>
      <c r="K36" s="28">
        <f t="shared" si="11"/>
        <v>0</v>
      </c>
      <c r="L36" s="28">
        <f t="shared" si="12"/>
        <v>0</v>
      </c>
      <c r="M36" s="28">
        <f t="shared" si="13"/>
        <v>0</v>
      </c>
      <c r="N36" s="28">
        <f t="shared" si="14"/>
        <v>2675.55</v>
      </c>
      <c r="O36" s="28">
        <f t="shared" si="15"/>
        <v>267.55500000000001</v>
      </c>
      <c r="P36" s="28">
        <f>+'C&amp;A'!E36*0.02</f>
        <v>10.2256</v>
      </c>
      <c r="Q36" s="28">
        <f t="shared" si="16"/>
        <v>2953.3306000000002</v>
      </c>
      <c r="R36" s="28">
        <f t="shared" si="17"/>
        <v>472.53289600000005</v>
      </c>
      <c r="S36" s="28">
        <f t="shared" si="18"/>
        <v>3425.8634960000004</v>
      </c>
      <c r="U36" s="69" t="s">
        <v>82</v>
      </c>
      <c r="V36" s="69" t="s">
        <v>83</v>
      </c>
      <c r="W36" s="70" t="s">
        <v>326</v>
      </c>
      <c r="X36" s="71">
        <v>1166.26</v>
      </c>
      <c r="Y36" s="72" t="str">
        <f t="shared" si="19"/>
        <v>SI</v>
      </c>
      <c r="Z36" s="72" t="str">
        <f t="shared" si="20"/>
        <v>SI</v>
      </c>
      <c r="AA36" s="73" t="s">
        <v>216</v>
      </c>
      <c r="AB36" s="74" t="s">
        <v>217</v>
      </c>
      <c r="AC36" s="26" t="s">
        <v>216</v>
      </c>
      <c r="AD36" s="27" t="s">
        <v>217</v>
      </c>
      <c r="AE36" s="28">
        <v>1166.26</v>
      </c>
      <c r="AF36" s="28">
        <v>0</v>
      </c>
      <c r="AG36" s="28">
        <v>1813.25</v>
      </c>
      <c r="AH36" s="28">
        <v>-45.13</v>
      </c>
      <c r="AI36" s="28">
        <v>0</v>
      </c>
      <c r="AJ36" s="28">
        <v>2934.38</v>
      </c>
      <c r="AK36" s="28">
        <v>293.43800000000005</v>
      </c>
      <c r="AL36" s="28">
        <v>21.911999999999999</v>
      </c>
      <c r="AM36" s="28">
        <v>3249.73</v>
      </c>
      <c r="AN36" s="28">
        <v>519.95680000000004</v>
      </c>
      <c r="AO36" s="28">
        <v>3769.6867999999999</v>
      </c>
      <c r="AQ36" s="95"/>
      <c r="AR36" s="229">
        <f t="shared" si="21"/>
        <v>0</v>
      </c>
      <c r="AT36" s="95">
        <f>+N36-'C&amp;A'!K36-SINDICATO!N36</f>
        <v>0</v>
      </c>
      <c r="AV36" s="172" t="s">
        <v>548</v>
      </c>
      <c r="AW36" s="172" t="s">
        <v>593</v>
      </c>
      <c r="AX36" s="172"/>
      <c r="AY36" s="172" t="s">
        <v>216</v>
      </c>
      <c r="AZ36" s="172" t="s">
        <v>326</v>
      </c>
      <c r="BA36" s="172"/>
      <c r="BB36" s="172"/>
      <c r="BC36" s="172"/>
      <c r="BD36" s="230">
        <v>1166.26</v>
      </c>
      <c r="BE36" s="230"/>
      <c r="BF36" s="196">
        <v>1166.26</v>
      </c>
      <c r="BG36" s="196">
        <v>1509.29</v>
      </c>
      <c r="BH36" s="196"/>
      <c r="BI36" s="196"/>
      <c r="BJ36" s="231"/>
      <c r="BK36" s="190">
        <v>2675.55</v>
      </c>
      <c r="BL36" s="232"/>
      <c r="BM36" s="232">
        <v>0</v>
      </c>
      <c r="BN36" s="232"/>
      <c r="BO36" s="232"/>
      <c r="BP36" s="232"/>
      <c r="BQ36" s="233"/>
      <c r="BR36" s="233"/>
      <c r="BS36" s="172"/>
      <c r="BT36" s="90">
        <v>0</v>
      </c>
      <c r="BU36" s="190">
        <v>2675.55</v>
      </c>
      <c r="BV36" s="149">
        <v>0</v>
      </c>
      <c r="BW36" s="190">
        <v>2675.55</v>
      </c>
      <c r="BX36" s="149">
        <v>267.55500000000001</v>
      </c>
      <c r="BY36" s="149">
        <v>23.325199999999999</v>
      </c>
      <c r="BZ36" s="190">
        <v>2966.4302000000002</v>
      </c>
      <c r="CA36" s="152"/>
      <c r="CB36" s="153">
        <v>2675.55</v>
      </c>
      <c r="CC36" s="152"/>
      <c r="CD36" s="152"/>
      <c r="CE36" s="153">
        <v>2675.55</v>
      </c>
      <c r="CG36" s="73" t="s">
        <v>689</v>
      </c>
      <c r="CH36" s="74" t="s">
        <v>217</v>
      </c>
      <c r="CI36" s="88">
        <v>438.24</v>
      </c>
      <c r="CJ36" s="88">
        <v>73.040000000000006</v>
      </c>
      <c r="CK36" s="88">
        <v>511.28</v>
      </c>
      <c r="CL36" s="234">
        <v>-66.069999999999993</v>
      </c>
      <c r="CM36" s="88">
        <v>0</v>
      </c>
      <c r="CN36" s="234">
        <v>-0.05</v>
      </c>
      <c r="CO36" s="88">
        <v>0</v>
      </c>
      <c r="CP36" s="88">
        <v>-66.12</v>
      </c>
      <c r="CQ36" s="88">
        <v>577.4</v>
      </c>
    </row>
    <row r="37" spans="1:95" s="27" customFormat="1" ht="16.5" x14ac:dyDescent="0.3">
      <c r="A37" s="73" t="s">
        <v>690</v>
      </c>
      <c r="B37" s="74" t="s">
        <v>691</v>
      </c>
      <c r="C37" s="28">
        <f t="shared" si="3"/>
        <v>1166.6600000000001</v>
      </c>
      <c r="D37" s="28">
        <f t="shared" si="4"/>
        <v>0</v>
      </c>
      <c r="E37" s="28">
        <f t="shared" si="5"/>
        <v>0</v>
      </c>
      <c r="F37" s="28">
        <f t="shared" si="6"/>
        <v>0</v>
      </c>
      <c r="G37" s="28">
        <f t="shared" si="7"/>
        <v>0</v>
      </c>
      <c r="H37" s="28">
        <f t="shared" si="8"/>
        <v>0</v>
      </c>
      <c r="I37" s="28">
        <f t="shared" si="9"/>
        <v>0</v>
      </c>
      <c r="J37" s="28">
        <f t="shared" si="10"/>
        <v>0</v>
      </c>
      <c r="K37" s="28">
        <f t="shared" si="11"/>
        <v>0</v>
      </c>
      <c r="L37" s="28">
        <f t="shared" si="12"/>
        <v>0</v>
      </c>
      <c r="M37" s="28">
        <f t="shared" si="13"/>
        <v>0</v>
      </c>
      <c r="N37" s="28">
        <f t="shared" si="14"/>
        <v>1166.6600000000001</v>
      </c>
      <c r="O37" s="28">
        <f t="shared" si="15"/>
        <v>116.66600000000001</v>
      </c>
      <c r="P37" s="28">
        <f>+'C&amp;A'!E37*0.02</f>
        <v>5.1128</v>
      </c>
      <c r="Q37" s="28">
        <f t="shared" si="16"/>
        <v>1288.4388000000001</v>
      </c>
      <c r="R37" s="28">
        <f t="shared" si="17"/>
        <v>206.15020800000002</v>
      </c>
      <c r="S37" s="28">
        <f t="shared" si="18"/>
        <v>1494.5890080000001</v>
      </c>
      <c r="U37" s="69"/>
      <c r="V37" s="69"/>
      <c r="W37" s="70"/>
      <c r="X37" s="71"/>
      <c r="Y37" s="72"/>
      <c r="Z37" s="72"/>
      <c r="AA37" s="73"/>
      <c r="AB37" s="74"/>
      <c r="AC37" s="26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Q37" s="95"/>
      <c r="AR37" s="229">
        <f t="shared" si="21"/>
        <v>0</v>
      </c>
      <c r="AT37" s="95">
        <f>+N37-'C&amp;A'!K37-SINDICATO!N37</f>
        <v>0</v>
      </c>
      <c r="AV37" s="172" t="s">
        <v>550</v>
      </c>
      <c r="AW37" s="172" t="s">
        <v>594</v>
      </c>
      <c r="AX37" s="172" t="s">
        <v>39</v>
      </c>
      <c r="AY37" s="172"/>
      <c r="AZ37" s="172" t="s">
        <v>340</v>
      </c>
      <c r="BA37" s="236">
        <v>42415</v>
      </c>
      <c r="BB37" s="172"/>
      <c r="BC37" s="172"/>
      <c r="BD37" s="230">
        <v>513.33000000000004</v>
      </c>
      <c r="BE37" s="230">
        <v>653.33000000000004</v>
      </c>
      <c r="BF37" s="196">
        <v>1166.6600000000001</v>
      </c>
      <c r="BG37" s="196"/>
      <c r="BH37" s="196"/>
      <c r="BI37" s="196"/>
      <c r="BJ37" s="231"/>
      <c r="BK37" s="190">
        <v>1166.6600000000001</v>
      </c>
      <c r="BL37" s="232"/>
      <c r="BM37" s="232"/>
      <c r="BN37" s="232"/>
      <c r="BO37" s="232"/>
      <c r="BP37" s="232"/>
      <c r="BQ37" s="233"/>
      <c r="BR37" s="233"/>
      <c r="BS37" s="172"/>
      <c r="BT37" s="235"/>
      <c r="BU37" s="190">
        <v>1166.6600000000001</v>
      </c>
      <c r="BV37" s="149">
        <v>0</v>
      </c>
      <c r="BW37" s="190">
        <v>1166.6600000000001</v>
      </c>
      <c r="BX37" s="149">
        <v>116.66600000000001</v>
      </c>
      <c r="BY37" s="149">
        <v>10.2666</v>
      </c>
      <c r="BZ37" s="190">
        <v>1293.5925999999999</v>
      </c>
      <c r="CA37" s="152"/>
      <c r="CB37" s="153"/>
      <c r="CC37" s="152"/>
      <c r="CD37" s="152"/>
      <c r="CE37" s="153"/>
      <c r="CG37" s="73" t="s">
        <v>690</v>
      </c>
      <c r="CH37" s="74" t="s">
        <v>691</v>
      </c>
      <c r="CI37" s="88">
        <v>219.12</v>
      </c>
      <c r="CJ37" s="88">
        <v>36.520000000000003</v>
      </c>
      <c r="CK37" s="88">
        <v>255.64</v>
      </c>
      <c r="CL37" s="234">
        <v>-82.48</v>
      </c>
      <c r="CM37" s="88">
        <v>0</v>
      </c>
      <c r="CN37" s="234">
        <v>-0.08</v>
      </c>
      <c r="CO37" s="88">
        <v>0</v>
      </c>
      <c r="CP37" s="88">
        <v>-82.56</v>
      </c>
      <c r="CQ37" s="88">
        <v>338.2</v>
      </c>
    </row>
    <row r="38" spans="1:95" s="27" customFormat="1" ht="16.5" x14ac:dyDescent="0.3">
      <c r="A38" s="26" t="s">
        <v>218</v>
      </c>
      <c r="B38" s="27" t="s">
        <v>219</v>
      </c>
      <c r="C38" s="28">
        <f t="shared" si="3"/>
        <v>513.33000000000004</v>
      </c>
      <c r="D38" s="28">
        <f t="shared" si="4"/>
        <v>0</v>
      </c>
      <c r="E38" s="28">
        <f t="shared" si="5"/>
        <v>8461.1</v>
      </c>
      <c r="F38" s="28">
        <f t="shared" si="6"/>
        <v>0</v>
      </c>
      <c r="G38" s="28">
        <f t="shared" si="7"/>
        <v>0</v>
      </c>
      <c r="H38" s="28">
        <f t="shared" si="8"/>
        <v>0</v>
      </c>
      <c r="I38" s="28">
        <f t="shared" si="9"/>
        <v>0</v>
      </c>
      <c r="J38" s="28">
        <f t="shared" si="10"/>
        <v>0</v>
      </c>
      <c r="K38" s="28">
        <f t="shared" si="11"/>
        <v>0</v>
      </c>
      <c r="L38" s="28">
        <f t="shared" si="12"/>
        <v>349.07</v>
      </c>
      <c r="M38" s="28">
        <f t="shared" si="13"/>
        <v>897.4430000000001</v>
      </c>
      <c r="N38" s="28">
        <f t="shared" si="14"/>
        <v>7727.9170000000004</v>
      </c>
      <c r="O38" s="28">
        <f t="shared" si="15"/>
        <v>0</v>
      </c>
      <c r="P38" s="28">
        <f>+'C&amp;A'!E38*0.02</f>
        <v>10.2256</v>
      </c>
      <c r="Q38" s="28">
        <f t="shared" si="16"/>
        <v>8984.6556</v>
      </c>
      <c r="R38" s="28">
        <f t="shared" si="17"/>
        <v>1437.5448960000001</v>
      </c>
      <c r="S38" s="28">
        <f t="shared" si="18"/>
        <v>10422.200495999999</v>
      </c>
      <c r="U38" s="69" t="s">
        <v>84</v>
      </c>
      <c r="V38" s="69" t="s">
        <v>85</v>
      </c>
      <c r="W38" s="70" t="s">
        <v>322</v>
      </c>
      <c r="X38" s="71">
        <v>513.33000000000004</v>
      </c>
      <c r="Y38" s="72" t="str">
        <f t="shared" si="19"/>
        <v>SI</v>
      </c>
      <c r="Z38" s="72" t="str">
        <f t="shared" si="20"/>
        <v>SI</v>
      </c>
      <c r="AA38" s="73" t="s">
        <v>218</v>
      </c>
      <c r="AB38" s="74" t="s">
        <v>219</v>
      </c>
      <c r="AC38" s="26" t="s">
        <v>218</v>
      </c>
      <c r="AD38" s="27" t="s">
        <v>219</v>
      </c>
      <c r="AE38" s="28">
        <v>513.33000000000004</v>
      </c>
      <c r="AF38" s="28">
        <v>0</v>
      </c>
      <c r="AG38" s="28">
        <v>24064.01</v>
      </c>
      <c r="AH38" s="28">
        <v>-258.75</v>
      </c>
      <c r="AI38" s="28">
        <v>-360.45</v>
      </c>
      <c r="AJ38" s="28">
        <v>23958.14</v>
      </c>
      <c r="AK38" s="28">
        <v>0</v>
      </c>
      <c r="AL38" s="28">
        <v>21.911999999999999</v>
      </c>
      <c r="AM38" s="28">
        <v>23980.052</v>
      </c>
      <c r="AN38" s="28">
        <v>3836.8083200000001</v>
      </c>
      <c r="AO38" s="28">
        <v>27816.86032</v>
      </c>
      <c r="AQ38" s="95"/>
      <c r="AR38" s="229">
        <f t="shared" si="21"/>
        <v>0</v>
      </c>
      <c r="AT38" s="95">
        <f>+N38-'C&amp;A'!K38-SINDICATO!N38</f>
        <v>897.44300000000021</v>
      </c>
      <c r="AV38" s="172" t="s">
        <v>550</v>
      </c>
      <c r="AW38" s="172" t="s">
        <v>595</v>
      </c>
      <c r="AX38" s="172" t="s">
        <v>39</v>
      </c>
      <c r="AY38" s="172" t="s">
        <v>428</v>
      </c>
      <c r="AZ38" s="172" t="s">
        <v>340</v>
      </c>
      <c r="BA38" s="172"/>
      <c r="BB38" s="172"/>
      <c r="BC38" s="172"/>
      <c r="BD38" s="172">
        <v>513.33000000000004</v>
      </c>
      <c r="BE38" s="172"/>
      <c r="BF38" s="196">
        <v>513.33000000000004</v>
      </c>
      <c r="BG38" s="196">
        <v>8461.1</v>
      </c>
      <c r="BH38" s="196"/>
      <c r="BI38" s="196"/>
      <c r="BJ38" s="231"/>
      <c r="BK38" s="190">
        <v>8974.43</v>
      </c>
      <c r="BL38" s="232"/>
      <c r="BM38" s="232">
        <v>0</v>
      </c>
      <c r="BN38" s="232"/>
      <c r="BO38" s="232"/>
      <c r="BP38" s="232"/>
      <c r="BQ38" s="233"/>
      <c r="BR38" s="233"/>
      <c r="BS38" s="172"/>
      <c r="BT38" s="235">
        <v>349.07</v>
      </c>
      <c r="BU38" s="190">
        <v>8625.36</v>
      </c>
      <c r="BV38" s="149">
        <v>897.4430000000001</v>
      </c>
      <c r="BW38" s="190">
        <v>7727.9170000000004</v>
      </c>
      <c r="BX38" s="149">
        <v>0</v>
      </c>
      <c r="BY38" s="149">
        <v>10.2666</v>
      </c>
      <c r="BZ38" s="190">
        <v>8984.6966000000011</v>
      </c>
      <c r="CA38" s="152"/>
      <c r="CB38" s="153">
        <v>7727.9170000000004</v>
      </c>
      <c r="CC38" s="152"/>
      <c r="CD38" s="152"/>
      <c r="CE38" s="153">
        <v>7727.9170000000004</v>
      </c>
      <c r="CG38" s="73" t="s">
        <v>218</v>
      </c>
      <c r="CH38" s="74" t="s">
        <v>219</v>
      </c>
      <c r="CI38" s="88">
        <v>438.24</v>
      </c>
      <c r="CJ38" s="88">
        <v>73.040000000000006</v>
      </c>
      <c r="CK38" s="88">
        <v>511.28</v>
      </c>
      <c r="CL38" s="234">
        <v>-66.069999999999993</v>
      </c>
      <c r="CM38" s="88">
        <v>0</v>
      </c>
      <c r="CN38" s="234">
        <v>-0.05</v>
      </c>
      <c r="CO38" s="88">
        <v>0</v>
      </c>
      <c r="CP38" s="88">
        <v>-66.12</v>
      </c>
      <c r="CQ38" s="88">
        <v>577.4</v>
      </c>
    </row>
    <row r="39" spans="1:95" s="27" customFormat="1" ht="16.5" x14ac:dyDescent="0.3">
      <c r="A39" s="26" t="s">
        <v>220</v>
      </c>
      <c r="B39" s="27" t="s">
        <v>221</v>
      </c>
      <c r="C39" s="28">
        <f t="shared" si="3"/>
        <v>513.33000000000004</v>
      </c>
      <c r="D39" s="28">
        <f t="shared" si="4"/>
        <v>0</v>
      </c>
      <c r="E39" s="28">
        <f t="shared" si="5"/>
        <v>11221.46</v>
      </c>
      <c r="F39" s="28">
        <f t="shared" si="6"/>
        <v>0</v>
      </c>
      <c r="G39" s="28">
        <f t="shared" si="7"/>
        <v>0</v>
      </c>
      <c r="H39" s="28">
        <f t="shared" si="8"/>
        <v>0</v>
      </c>
      <c r="I39" s="28">
        <f t="shared" si="9"/>
        <v>0</v>
      </c>
      <c r="J39" s="28">
        <f t="shared" si="10"/>
        <v>0</v>
      </c>
      <c r="K39" s="28">
        <f t="shared" si="11"/>
        <v>0</v>
      </c>
      <c r="L39" s="28">
        <f t="shared" si="12"/>
        <v>0</v>
      </c>
      <c r="M39" s="28">
        <f t="shared" si="13"/>
        <v>1173.479</v>
      </c>
      <c r="N39" s="28">
        <f t="shared" si="14"/>
        <v>10561.311</v>
      </c>
      <c r="O39" s="28">
        <f t="shared" si="15"/>
        <v>0</v>
      </c>
      <c r="P39" s="28">
        <f>+'C&amp;A'!E39*0.02</f>
        <v>10.2256</v>
      </c>
      <c r="Q39" s="28">
        <f t="shared" si="16"/>
        <v>11745.015599999999</v>
      </c>
      <c r="R39" s="28">
        <f t="shared" si="17"/>
        <v>1879.2024959999999</v>
      </c>
      <c r="S39" s="28">
        <f t="shared" si="18"/>
        <v>13624.218095999999</v>
      </c>
      <c r="U39" s="69" t="s">
        <v>86</v>
      </c>
      <c r="V39" s="69" t="s">
        <v>58</v>
      </c>
      <c r="W39" s="70" t="s">
        <v>322</v>
      </c>
      <c r="X39" s="71">
        <v>513.33000000000004</v>
      </c>
      <c r="Y39" s="72" t="str">
        <f t="shared" si="19"/>
        <v>SI</v>
      </c>
      <c r="Z39" s="72" t="str">
        <f t="shared" si="20"/>
        <v>SI</v>
      </c>
      <c r="AA39" s="73" t="s">
        <v>220</v>
      </c>
      <c r="AB39" s="74" t="s">
        <v>221</v>
      </c>
      <c r="AC39" s="26" t="s">
        <v>220</v>
      </c>
      <c r="AD39" s="27" t="s">
        <v>221</v>
      </c>
      <c r="AE39" s="28">
        <v>513.33000000000004</v>
      </c>
      <c r="AF39" s="28">
        <v>93.68</v>
      </c>
      <c r="AG39" s="28">
        <v>6915.43</v>
      </c>
      <c r="AH39" s="28">
        <v>-45.13</v>
      </c>
      <c r="AI39" s="28">
        <v>0</v>
      </c>
      <c r="AJ39" s="28">
        <v>7477.31</v>
      </c>
      <c r="AK39" s="28">
        <v>0</v>
      </c>
      <c r="AL39" s="28">
        <v>21.911999999999999</v>
      </c>
      <c r="AM39" s="28">
        <v>7499.2220000000007</v>
      </c>
      <c r="AN39" s="28">
        <v>1199.8755200000001</v>
      </c>
      <c r="AO39" s="28">
        <v>8699.0975200000012</v>
      </c>
      <c r="AQ39" s="95"/>
      <c r="AR39" s="229">
        <f t="shared" si="21"/>
        <v>0</v>
      </c>
      <c r="AT39" s="95">
        <f>+N39-'C&amp;A'!K39-SINDICATO!N39</f>
        <v>1173.4789999999994</v>
      </c>
      <c r="AV39" s="172" t="s">
        <v>550</v>
      </c>
      <c r="AW39" s="172" t="s">
        <v>596</v>
      </c>
      <c r="AX39" s="172" t="s">
        <v>39</v>
      </c>
      <c r="AY39" s="172" t="s">
        <v>220</v>
      </c>
      <c r="AZ39" s="172" t="s">
        <v>340</v>
      </c>
      <c r="BA39" s="172"/>
      <c r="BB39" s="172"/>
      <c r="BC39" s="172"/>
      <c r="BD39" s="172">
        <v>513.33000000000004</v>
      </c>
      <c r="BE39" s="172"/>
      <c r="BF39" s="196">
        <v>513.33000000000004</v>
      </c>
      <c r="BG39" s="196">
        <v>11221.46</v>
      </c>
      <c r="BH39" s="196"/>
      <c r="BI39" s="196"/>
      <c r="BJ39" s="231"/>
      <c r="BK39" s="190">
        <v>11734.789999999999</v>
      </c>
      <c r="BL39" s="232"/>
      <c r="BM39" s="232">
        <v>0</v>
      </c>
      <c r="BN39" s="232"/>
      <c r="BO39" s="232"/>
      <c r="BP39" s="232"/>
      <c r="BQ39" s="233"/>
      <c r="BR39" s="233"/>
      <c r="BS39" s="172"/>
      <c r="BT39" s="235">
        <v>0</v>
      </c>
      <c r="BU39" s="190">
        <v>11734.789999999999</v>
      </c>
      <c r="BV39" s="149">
        <v>1173.479</v>
      </c>
      <c r="BW39" s="190">
        <v>10561.311</v>
      </c>
      <c r="BX39" s="149">
        <v>0</v>
      </c>
      <c r="BY39" s="149">
        <v>10.2666</v>
      </c>
      <c r="BZ39" s="190">
        <v>11745.0566</v>
      </c>
      <c r="CA39" s="152"/>
      <c r="CB39" s="153">
        <v>10561.311</v>
      </c>
      <c r="CC39" s="152"/>
      <c r="CD39" s="152"/>
      <c r="CE39" s="153">
        <v>10561.311</v>
      </c>
      <c r="CG39" s="73" t="s">
        <v>220</v>
      </c>
      <c r="CH39" s="74" t="s">
        <v>221</v>
      </c>
      <c r="CI39" s="88">
        <v>438.24</v>
      </c>
      <c r="CJ39" s="88">
        <v>73.040000000000006</v>
      </c>
      <c r="CK39" s="88">
        <v>511.28</v>
      </c>
      <c r="CL39" s="234">
        <v>-66.069999999999993</v>
      </c>
      <c r="CM39" s="88">
        <v>0</v>
      </c>
      <c r="CN39" s="234">
        <v>-0.05</v>
      </c>
      <c r="CO39" s="88">
        <v>0</v>
      </c>
      <c r="CP39" s="88">
        <v>-66.12</v>
      </c>
      <c r="CQ39" s="88">
        <v>577.4</v>
      </c>
    </row>
    <row r="40" spans="1:95" s="27" customFormat="1" ht="16.5" x14ac:dyDescent="0.3">
      <c r="A40" s="26" t="s">
        <v>351</v>
      </c>
      <c r="B40" s="27" t="s">
        <v>352</v>
      </c>
      <c r="C40" s="28">
        <f t="shared" si="3"/>
        <v>1166.26</v>
      </c>
      <c r="D40" s="28">
        <f t="shared" si="4"/>
        <v>0</v>
      </c>
      <c r="E40" s="28">
        <f t="shared" si="5"/>
        <v>0</v>
      </c>
      <c r="F40" s="28">
        <f t="shared" si="6"/>
        <v>0</v>
      </c>
      <c r="G40" s="28">
        <f t="shared" si="7"/>
        <v>0</v>
      </c>
      <c r="H40" s="28">
        <f t="shared" si="8"/>
        <v>0</v>
      </c>
      <c r="I40" s="28">
        <f t="shared" si="9"/>
        <v>0</v>
      </c>
      <c r="J40" s="28">
        <f t="shared" si="10"/>
        <v>0</v>
      </c>
      <c r="K40" s="28">
        <f t="shared" si="11"/>
        <v>0</v>
      </c>
      <c r="L40" s="28">
        <f t="shared" si="12"/>
        <v>0</v>
      </c>
      <c r="M40" s="28">
        <f t="shared" si="13"/>
        <v>0</v>
      </c>
      <c r="N40" s="28">
        <f t="shared" si="14"/>
        <v>1166.26</v>
      </c>
      <c r="O40" s="28">
        <f t="shared" si="15"/>
        <v>116.626</v>
      </c>
      <c r="P40" s="28">
        <f>+'C&amp;A'!E40*0.02</f>
        <v>10.2256</v>
      </c>
      <c r="Q40" s="28">
        <f t="shared" si="16"/>
        <v>1293.1116</v>
      </c>
      <c r="R40" s="28">
        <f t="shared" si="17"/>
        <v>206.89785599999999</v>
      </c>
      <c r="S40" s="28">
        <f t="shared" si="18"/>
        <v>1500.009456</v>
      </c>
      <c r="U40" s="81"/>
      <c r="V40" s="81"/>
      <c r="W40" s="82"/>
      <c r="X40" s="83"/>
      <c r="Y40" s="72" t="str">
        <f>IF(A40=AC40,"SI","NO")</f>
        <v>SI</v>
      </c>
      <c r="Z40" s="72" t="str">
        <f>IF(A40=AA40,"SI","NO")</f>
        <v>SI</v>
      </c>
      <c r="AA40" s="73" t="s">
        <v>351</v>
      </c>
      <c r="AB40" s="74" t="s">
        <v>352</v>
      </c>
      <c r="AC40" s="26" t="s">
        <v>351</v>
      </c>
      <c r="AD40" s="27" t="s">
        <v>352</v>
      </c>
      <c r="AE40" s="28">
        <v>513.33000000000004</v>
      </c>
      <c r="AF40" s="28">
        <v>0</v>
      </c>
      <c r="AG40" s="28">
        <v>805.41</v>
      </c>
      <c r="AH40" s="28">
        <v>0</v>
      </c>
      <c r="AI40" s="28">
        <v>0</v>
      </c>
      <c r="AJ40" s="28"/>
      <c r="AK40" s="28"/>
      <c r="AL40" s="28"/>
      <c r="AM40" s="28"/>
      <c r="AN40" s="28"/>
      <c r="AO40" s="28"/>
      <c r="AQ40" s="95"/>
      <c r="AR40" s="229">
        <f t="shared" si="21"/>
        <v>0</v>
      </c>
      <c r="AT40" s="95">
        <f>+N40-'C&amp;A'!K40-SINDICATO!N40</f>
        <v>0</v>
      </c>
      <c r="AV40" s="172" t="s">
        <v>550</v>
      </c>
      <c r="AW40" s="180" t="s">
        <v>656</v>
      </c>
      <c r="AX40" s="172" t="s">
        <v>39</v>
      </c>
      <c r="AY40" s="238"/>
      <c r="AZ40" s="172" t="s">
        <v>340</v>
      </c>
      <c r="BA40" s="172"/>
      <c r="BB40" s="172"/>
      <c r="BC40" s="172"/>
      <c r="BD40" s="207">
        <v>1166.26</v>
      </c>
      <c r="BE40" s="172"/>
      <c r="BF40" s="196">
        <v>1166.26</v>
      </c>
      <c r="BG40" s="196"/>
      <c r="BH40" s="196"/>
      <c r="BI40" s="196"/>
      <c r="BJ40" s="231"/>
      <c r="BK40" s="190">
        <v>1166.26</v>
      </c>
      <c r="BL40" s="232"/>
      <c r="BM40" s="232"/>
      <c r="BN40" s="232"/>
      <c r="BO40" s="232"/>
      <c r="BP40" s="232"/>
      <c r="BQ40" s="233"/>
      <c r="BR40" s="233"/>
      <c r="BS40" s="172"/>
      <c r="BT40" s="235">
        <v>0</v>
      </c>
      <c r="BU40" s="190">
        <v>1166.26</v>
      </c>
      <c r="BV40" s="149">
        <v>0</v>
      </c>
      <c r="BW40" s="190">
        <v>1166.26</v>
      </c>
      <c r="BX40" s="149">
        <v>116.626</v>
      </c>
      <c r="BY40" s="149">
        <v>23.325199999999999</v>
      </c>
      <c r="BZ40" s="190">
        <v>1306.2112</v>
      </c>
      <c r="CA40" s="152"/>
      <c r="CB40" s="153">
        <v>1166.26</v>
      </c>
      <c r="CC40" s="152"/>
      <c r="CD40" s="152"/>
      <c r="CE40" s="153">
        <v>1166.26</v>
      </c>
      <c r="CG40" s="73" t="s">
        <v>692</v>
      </c>
      <c r="CH40" s="74" t="s">
        <v>352</v>
      </c>
      <c r="CI40" s="88">
        <v>438.24</v>
      </c>
      <c r="CJ40" s="88">
        <v>73.040000000000006</v>
      </c>
      <c r="CK40" s="88">
        <v>511.28</v>
      </c>
      <c r="CL40" s="234">
        <v>-66.069999999999993</v>
      </c>
      <c r="CM40" s="88">
        <v>0</v>
      </c>
      <c r="CN40" s="234">
        <v>-0.05</v>
      </c>
      <c r="CO40" s="88">
        <v>0</v>
      </c>
      <c r="CP40" s="88">
        <v>-66.12</v>
      </c>
      <c r="CQ40" s="88">
        <v>577.4</v>
      </c>
    </row>
    <row r="41" spans="1:95" s="27" customFormat="1" ht="16.5" x14ac:dyDescent="0.3">
      <c r="A41" s="26" t="s">
        <v>222</v>
      </c>
      <c r="B41" s="27" t="s">
        <v>223</v>
      </c>
      <c r="C41" s="28">
        <f t="shared" si="3"/>
        <v>513.33000000000004</v>
      </c>
      <c r="D41" s="28">
        <f t="shared" si="4"/>
        <v>0</v>
      </c>
      <c r="E41" s="28">
        <f t="shared" si="5"/>
        <v>4867.3599999999997</v>
      </c>
      <c r="F41" s="28">
        <f t="shared" si="6"/>
        <v>0</v>
      </c>
      <c r="G41" s="28">
        <f t="shared" si="7"/>
        <v>0</v>
      </c>
      <c r="H41" s="28">
        <f t="shared" si="8"/>
        <v>0</v>
      </c>
      <c r="I41" s="28">
        <f t="shared" si="9"/>
        <v>0</v>
      </c>
      <c r="J41" s="28">
        <f t="shared" si="10"/>
        <v>0</v>
      </c>
      <c r="K41" s="28">
        <f t="shared" si="11"/>
        <v>0</v>
      </c>
      <c r="L41" s="28">
        <f t="shared" si="12"/>
        <v>0</v>
      </c>
      <c r="M41" s="28">
        <f t="shared" si="13"/>
        <v>538.06899999999996</v>
      </c>
      <c r="N41" s="28">
        <f t="shared" si="14"/>
        <v>4842.6209999999992</v>
      </c>
      <c r="O41" s="28">
        <f t="shared" si="15"/>
        <v>0</v>
      </c>
      <c r="P41" s="28">
        <f>+'C&amp;A'!E41*0.02</f>
        <v>10.2256</v>
      </c>
      <c r="Q41" s="28">
        <f t="shared" si="16"/>
        <v>5390.9155999999994</v>
      </c>
      <c r="R41" s="28">
        <f t="shared" si="17"/>
        <v>862.54649599999993</v>
      </c>
      <c r="S41" s="28">
        <f t="shared" si="18"/>
        <v>6253.4620959999993</v>
      </c>
      <c r="U41" s="16" t="s">
        <v>87</v>
      </c>
      <c r="V41" s="16" t="s">
        <v>88</v>
      </c>
      <c r="W41" s="17" t="s">
        <v>322</v>
      </c>
      <c r="X41" s="84">
        <v>513.33000000000004</v>
      </c>
      <c r="Y41" s="72" t="str">
        <f t="shared" si="19"/>
        <v>SI</v>
      </c>
      <c r="Z41" s="72" t="str">
        <f t="shared" si="20"/>
        <v>SI</v>
      </c>
      <c r="AA41" s="73" t="s">
        <v>222</v>
      </c>
      <c r="AB41" s="74" t="s">
        <v>223</v>
      </c>
      <c r="AC41" s="26" t="s">
        <v>222</v>
      </c>
      <c r="AD41" s="27" t="s">
        <v>223</v>
      </c>
      <c r="AE41" s="28">
        <v>513.33000000000004</v>
      </c>
      <c r="AF41" s="28">
        <v>93.68</v>
      </c>
      <c r="AG41" s="28">
        <v>0</v>
      </c>
      <c r="AH41" s="28">
        <v>-45.13</v>
      </c>
      <c r="AI41" s="28">
        <v>0</v>
      </c>
      <c r="AJ41" s="28">
        <v>561.88</v>
      </c>
      <c r="AK41" s="28">
        <v>56.188000000000002</v>
      </c>
      <c r="AL41" s="28">
        <v>21.911999999999999</v>
      </c>
      <c r="AM41" s="28">
        <v>639.98</v>
      </c>
      <c r="AN41" s="28">
        <v>102.3968</v>
      </c>
      <c r="AO41" s="28">
        <v>742.3768</v>
      </c>
      <c r="AQ41" s="95"/>
      <c r="AR41" s="229">
        <f t="shared" si="21"/>
        <v>0</v>
      </c>
      <c r="AT41" s="95">
        <f>+N41-'C&amp;A'!K41-SINDICATO!N41</f>
        <v>538.06899999999996</v>
      </c>
      <c r="AV41" s="172" t="s">
        <v>550</v>
      </c>
      <c r="AW41" s="172" t="s">
        <v>597</v>
      </c>
      <c r="AX41" s="172" t="s">
        <v>44</v>
      </c>
      <c r="AY41" s="172" t="s">
        <v>222</v>
      </c>
      <c r="AZ41" s="172" t="s">
        <v>340</v>
      </c>
      <c r="BA41" s="172"/>
      <c r="BB41" s="172"/>
      <c r="BC41" s="172"/>
      <c r="BD41" s="172">
        <v>513.33000000000004</v>
      </c>
      <c r="BE41" s="172"/>
      <c r="BF41" s="196">
        <v>513.33000000000004</v>
      </c>
      <c r="BG41" s="196">
        <v>4867.3599999999997</v>
      </c>
      <c r="BH41" s="196"/>
      <c r="BI41" s="196"/>
      <c r="BJ41" s="231"/>
      <c r="BK41" s="190">
        <v>5380.69</v>
      </c>
      <c r="BL41" s="232"/>
      <c r="BM41" s="232">
        <v>0</v>
      </c>
      <c r="BN41" s="232"/>
      <c r="BO41" s="232"/>
      <c r="BP41" s="232"/>
      <c r="BQ41" s="233"/>
      <c r="BR41" s="233"/>
      <c r="BS41" s="172"/>
      <c r="BT41" s="90">
        <v>0</v>
      </c>
      <c r="BU41" s="190">
        <v>5380.69</v>
      </c>
      <c r="BV41" s="149">
        <v>538.06899999999996</v>
      </c>
      <c r="BW41" s="190">
        <v>4842.6209999999992</v>
      </c>
      <c r="BX41" s="149">
        <v>0</v>
      </c>
      <c r="BY41" s="149">
        <v>10.2666</v>
      </c>
      <c r="BZ41" s="190">
        <v>5390.9565999999995</v>
      </c>
      <c r="CA41" s="152"/>
      <c r="CB41" s="153">
        <v>4842.6209999999992</v>
      </c>
      <c r="CC41" s="152"/>
      <c r="CD41" s="152"/>
      <c r="CE41" s="153">
        <v>4842.6209999999992</v>
      </c>
      <c r="CG41" s="73" t="s">
        <v>693</v>
      </c>
      <c r="CH41" s="74" t="s">
        <v>223</v>
      </c>
      <c r="CI41" s="88">
        <v>438.24</v>
      </c>
      <c r="CJ41" s="88">
        <v>73.040000000000006</v>
      </c>
      <c r="CK41" s="88">
        <v>511.28</v>
      </c>
      <c r="CL41" s="234">
        <v>-66.069999999999993</v>
      </c>
      <c r="CM41" s="88">
        <v>0</v>
      </c>
      <c r="CN41" s="234">
        <v>-0.05</v>
      </c>
      <c r="CO41" s="88">
        <v>0</v>
      </c>
      <c r="CP41" s="88">
        <v>-66.12</v>
      </c>
      <c r="CQ41" s="88">
        <v>577.4</v>
      </c>
    </row>
    <row r="42" spans="1:95" s="27" customFormat="1" ht="16.5" x14ac:dyDescent="0.3">
      <c r="A42" s="26" t="s">
        <v>224</v>
      </c>
      <c r="B42" s="27" t="s">
        <v>225</v>
      </c>
      <c r="C42" s="28">
        <f t="shared" si="3"/>
        <v>739.23</v>
      </c>
      <c r="D42" s="28">
        <f t="shared" si="4"/>
        <v>0</v>
      </c>
      <c r="E42" s="28">
        <f t="shared" si="5"/>
        <v>2095.4160000000002</v>
      </c>
      <c r="F42" s="28">
        <f t="shared" si="6"/>
        <v>0</v>
      </c>
      <c r="G42" s="28">
        <f t="shared" si="7"/>
        <v>0</v>
      </c>
      <c r="H42" s="28">
        <f t="shared" si="8"/>
        <v>0</v>
      </c>
      <c r="I42" s="28">
        <f t="shared" si="9"/>
        <v>0</v>
      </c>
      <c r="J42" s="28">
        <f t="shared" si="10"/>
        <v>0</v>
      </c>
      <c r="K42" s="28">
        <f t="shared" si="11"/>
        <v>0</v>
      </c>
      <c r="L42" s="28">
        <f t="shared" si="12"/>
        <v>0</v>
      </c>
      <c r="M42" s="28">
        <f t="shared" si="13"/>
        <v>0</v>
      </c>
      <c r="N42" s="28">
        <f t="shared" si="14"/>
        <v>2834.6460000000002</v>
      </c>
      <c r="O42" s="28">
        <f t="shared" si="15"/>
        <v>283.46460000000002</v>
      </c>
      <c r="P42" s="28">
        <f>+'C&amp;A'!E42*0.02</f>
        <v>10.2256</v>
      </c>
      <c r="Q42" s="28">
        <f t="shared" si="16"/>
        <v>3128.3362000000002</v>
      </c>
      <c r="R42" s="28">
        <f t="shared" si="17"/>
        <v>500.53379200000006</v>
      </c>
      <c r="S42" s="28">
        <f t="shared" si="18"/>
        <v>3628.8699920000004</v>
      </c>
      <c r="U42" s="16" t="s">
        <v>90</v>
      </c>
      <c r="V42" s="16" t="s">
        <v>89</v>
      </c>
      <c r="W42" s="17" t="s">
        <v>328</v>
      </c>
      <c r="X42" s="15">
        <v>0</v>
      </c>
      <c r="Y42" s="72" t="str">
        <f t="shared" si="19"/>
        <v>SI</v>
      </c>
      <c r="Z42" s="72" t="str">
        <f t="shared" si="20"/>
        <v>SI</v>
      </c>
      <c r="AA42" s="73" t="s">
        <v>224</v>
      </c>
      <c r="AB42" s="74" t="s">
        <v>225</v>
      </c>
      <c r="AC42" s="26" t="s">
        <v>224</v>
      </c>
      <c r="AD42" s="27" t="s">
        <v>225</v>
      </c>
      <c r="AE42" s="28">
        <v>0</v>
      </c>
      <c r="AF42" s="28">
        <v>0</v>
      </c>
      <c r="AG42" s="28">
        <v>1753.12</v>
      </c>
      <c r="AH42" s="28">
        <v>0</v>
      </c>
      <c r="AI42" s="28">
        <v>0</v>
      </c>
      <c r="AJ42" s="28">
        <v>1753.12</v>
      </c>
      <c r="AK42" s="28">
        <v>175.31200000000001</v>
      </c>
      <c r="AL42" s="28">
        <v>21.911999999999999</v>
      </c>
      <c r="AM42" s="28">
        <v>1950.3439999999998</v>
      </c>
      <c r="AN42" s="28">
        <v>312.05503999999996</v>
      </c>
      <c r="AO42" s="28">
        <v>2262.3990399999998</v>
      </c>
      <c r="AQ42" s="95"/>
      <c r="AR42" s="229">
        <f t="shared" si="21"/>
        <v>0</v>
      </c>
      <c r="AT42" s="95">
        <f>+N42-'C&amp;A'!K42-SINDICATO!N42</f>
        <v>0</v>
      </c>
      <c r="AV42" s="172" t="s">
        <v>556</v>
      </c>
      <c r="AW42" s="172" t="s">
        <v>598</v>
      </c>
      <c r="AX42" s="172"/>
      <c r="AY42" s="172" t="s">
        <v>224</v>
      </c>
      <c r="AZ42" s="172" t="s">
        <v>328</v>
      </c>
      <c r="BA42" s="172"/>
      <c r="BB42" s="172"/>
      <c r="BC42" s="172"/>
      <c r="BD42" s="172">
        <v>739.23</v>
      </c>
      <c r="BE42" s="172"/>
      <c r="BF42" s="196">
        <v>739.23</v>
      </c>
      <c r="BG42" s="196">
        <v>2095.4160000000002</v>
      </c>
      <c r="BH42" s="196"/>
      <c r="BI42" s="196"/>
      <c r="BJ42" s="231"/>
      <c r="BK42" s="190">
        <v>2834.6460000000002</v>
      </c>
      <c r="BL42" s="232"/>
      <c r="BM42" s="232">
        <v>0</v>
      </c>
      <c r="BN42" s="232"/>
      <c r="BO42" s="232"/>
      <c r="BP42" s="232"/>
      <c r="BQ42" s="233"/>
      <c r="BR42" s="233"/>
      <c r="BS42" s="172"/>
      <c r="BT42" s="235">
        <v>0</v>
      </c>
      <c r="BU42" s="190">
        <v>2834.6460000000002</v>
      </c>
      <c r="BV42" s="149">
        <v>0</v>
      </c>
      <c r="BW42" s="190">
        <v>2834.6460000000002</v>
      </c>
      <c r="BX42" s="149">
        <v>283.46460000000002</v>
      </c>
      <c r="BY42" s="149">
        <v>14.784600000000001</v>
      </c>
      <c r="BZ42" s="190">
        <v>3132.8951999999999</v>
      </c>
      <c r="CA42" s="152"/>
      <c r="CB42" s="153">
        <v>2834.6460000000002</v>
      </c>
      <c r="CC42" s="152"/>
      <c r="CD42" s="152"/>
      <c r="CE42" s="153">
        <v>2834.6460000000002</v>
      </c>
      <c r="CG42" s="73" t="s">
        <v>694</v>
      </c>
      <c r="CH42" s="74" t="s">
        <v>225</v>
      </c>
      <c r="CI42" s="88">
        <v>438.24</v>
      </c>
      <c r="CJ42" s="88">
        <v>73.040000000000006</v>
      </c>
      <c r="CK42" s="88">
        <v>511.28</v>
      </c>
      <c r="CL42" s="234">
        <v>-66.069999999999993</v>
      </c>
      <c r="CM42" s="88">
        <v>0</v>
      </c>
      <c r="CN42" s="88">
        <v>0.15</v>
      </c>
      <c r="CO42" s="88">
        <v>0</v>
      </c>
      <c r="CP42" s="88">
        <v>-65.92</v>
      </c>
      <c r="CQ42" s="88">
        <v>577.20000000000005</v>
      </c>
    </row>
    <row r="43" spans="1:95" s="27" customFormat="1" ht="16.5" x14ac:dyDescent="0.3">
      <c r="A43" s="26" t="s">
        <v>226</v>
      </c>
      <c r="B43" s="27" t="s">
        <v>227</v>
      </c>
      <c r="C43" s="28">
        <f t="shared" si="3"/>
        <v>513.33000000000004</v>
      </c>
      <c r="D43" s="28">
        <f t="shared" si="4"/>
        <v>0</v>
      </c>
      <c r="E43" s="28">
        <f t="shared" si="5"/>
        <v>5764.25</v>
      </c>
      <c r="F43" s="28">
        <f t="shared" si="6"/>
        <v>0</v>
      </c>
      <c r="G43" s="28">
        <f t="shared" si="7"/>
        <v>0</v>
      </c>
      <c r="H43" s="28">
        <f t="shared" si="8"/>
        <v>0</v>
      </c>
      <c r="I43" s="28">
        <f t="shared" si="9"/>
        <v>0</v>
      </c>
      <c r="J43" s="28">
        <f t="shared" si="10"/>
        <v>0</v>
      </c>
      <c r="K43" s="28">
        <f t="shared" si="11"/>
        <v>0</v>
      </c>
      <c r="L43" s="28">
        <f t="shared" si="12"/>
        <v>0</v>
      </c>
      <c r="M43" s="28">
        <f t="shared" si="13"/>
        <v>627.75800000000004</v>
      </c>
      <c r="N43" s="28">
        <f t="shared" si="14"/>
        <v>5649.8220000000001</v>
      </c>
      <c r="O43" s="28">
        <f t="shared" si="15"/>
        <v>0</v>
      </c>
      <c r="P43" s="28">
        <f>+'C&amp;A'!E43*0.02</f>
        <v>10.2256</v>
      </c>
      <c r="Q43" s="28">
        <f t="shared" si="16"/>
        <v>6287.8055999999997</v>
      </c>
      <c r="R43" s="28">
        <f t="shared" si="17"/>
        <v>1006.048896</v>
      </c>
      <c r="S43" s="28">
        <f t="shared" si="18"/>
        <v>7293.8544959999999</v>
      </c>
      <c r="U43" s="16" t="s">
        <v>91</v>
      </c>
      <c r="V43" s="16" t="s">
        <v>92</v>
      </c>
      <c r="W43" s="17" t="s">
        <v>322</v>
      </c>
      <c r="X43" s="84">
        <v>513.33000000000004</v>
      </c>
      <c r="Y43" s="72" t="str">
        <f t="shared" si="19"/>
        <v>SI</v>
      </c>
      <c r="Z43" s="72" t="str">
        <f t="shared" si="20"/>
        <v>SI</v>
      </c>
      <c r="AA43" s="73" t="s">
        <v>226</v>
      </c>
      <c r="AB43" s="74" t="s">
        <v>227</v>
      </c>
      <c r="AC43" s="26" t="s">
        <v>226</v>
      </c>
      <c r="AD43" s="27" t="s">
        <v>227</v>
      </c>
      <c r="AE43" s="28">
        <v>513.33000000000004</v>
      </c>
      <c r="AF43" s="28">
        <v>0</v>
      </c>
      <c r="AG43" s="28">
        <v>13617.36</v>
      </c>
      <c r="AH43" s="28">
        <v>-45.13</v>
      </c>
      <c r="AI43" s="28">
        <v>0</v>
      </c>
      <c r="AJ43" s="28">
        <v>14085.560000000001</v>
      </c>
      <c r="AK43" s="28">
        <v>0</v>
      </c>
      <c r="AL43" s="28">
        <v>21.911999999999999</v>
      </c>
      <c r="AM43" s="28">
        <v>14107.472000000002</v>
      </c>
      <c r="AN43" s="28">
        <v>2257.1955200000002</v>
      </c>
      <c r="AO43" s="28">
        <v>16364.667520000003</v>
      </c>
      <c r="AQ43" s="95"/>
      <c r="AR43" s="229">
        <f t="shared" si="21"/>
        <v>0</v>
      </c>
      <c r="AT43" s="95">
        <f>+N43-'C&amp;A'!K43-SINDICATO!N43</f>
        <v>627.75799999999981</v>
      </c>
      <c r="AV43" s="172" t="s">
        <v>550</v>
      </c>
      <c r="AW43" s="172" t="s">
        <v>599</v>
      </c>
      <c r="AX43" s="172" t="s">
        <v>60</v>
      </c>
      <c r="AY43" s="172" t="s">
        <v>226</v>
      </c>
      <c r="AZ43" s="172" t="s">
        <v>340</v>
      </c>
      <c r="BA43" s="172"/>
      <c r="BB43" s="172"/>
      <c r="BC43" s="172"/>
      <c r="BD43" s="172">
        <v>513.33000000000004</v>
      </c>
      <c r="BE43" s="172"/>
      <c r="BF43" s="196">
        <v>513.33000000000004</v>
      </c>
      <c r="BG43" s="196">
        <v>5764.25</v>
      </c>
      <c r="BH43" s="196"/>
      <c r="BI43" s="196"/>
      <c r="BJ43" s="231"/>
      <c r="BK43" s="190">
        <v>6277.58</v>
      </c>
      <c r="BL43" s="232"/>
      <c r="BM43" s="232">
        <v>0</v>
      </c>
      <c r="BN43" s="232"/>
      <c r="BO43" s="232"/>
      <c r="BP43" s="232"/>
      <c r="BQ43" s="233"/>
      <c r="BR43" s="233"/>
      <c r="BS43" s="172"/>
      <c r="BT43" s="235">
        <v>0</v>
      </c>
      <c r="BU43" s="190">
        <v>6277.58</v>
      </c>
      <c r="BV43" s="149">
        <v>627.75800000000004</v>
      </c>
      <c r="BW43" s="190">
        <v>5649.8220000000001</v>
      </c>
      <c r="BX43" s="149">
        <v>0</v>
      </c>
      <c r="BY43" s="149">
        <v>10.2666</v>
      </c>
      <c r="BZ43" s="190">
        <v>6287.8465999999999</v>
      </c>
      <c r="CA43" s="152"/>
      <c r="CB43" s="153">
        <v>5649.8220000000001</v>
      </c>
      <c r="CC43" s="152"/>
      <c r="CD43" s="152"/>
      <c r="CE43" s="153">
        <v>5649.8220000000001</v>
      </c>
      <c r="CG43" s="73" t="s">
        <v>695</v>
      </c>
      <c r="CH43" s="74" t="s">
        <v>227</v>
      </c>
      <c r="CI43" s="88">
        <v>438.24</v>
      </c>
      <c r="CJ43" s="88">
        <v>73.040000000000006</v>
      </c>
      <c r="CK43" s="88">
        <v>511.28</v>
      </c>
      <c r="CL43" s="234">
        <v>-66.069999999999993</v>
      </c>
      <c r="CM43" s="88">
        <v>0</v>
      </c>
      <c r="CN43" s="234">
        <v>-0.05</v>
      </c>
      <c r="CO43" s="88">
        <v>0</v>
      </c>
      <c r="CP43" s="88">
        <v>-66.12</v>
      </c>
      <c r="CQ43" s="88">
        <v>577.4</v>
      </c>
    </row>
    <row r="44" spans="1:95" s="27" customFormat="1" ht="16.5" x14ac:dyDescent="0.3">
      <c r="A44" s="26" t="s">
        <v>228</v>
      </c>
      <c r="B44" s="27" t="s">
        <v>229</v>
      </c>
      <c r="C44" s="28">
        <f t="shared" si="3"/>
        <v>513.33000000000004</v>
      </c>
      <c r="D44" s="28">
        <f>-'C&amp;A'!F44</f>
        <v>66.069999999999993</v>
      </c>
      <c r="E44" s="28">
        <f t="shared" si="5"/>
        <v>0</v>
      </c>
      <c r="F44" s="28">
        <f t="shared" si="6"/>
        <v>0</v>
      </c>
      <c r="G44" s="28">
        <f t="shared" si="7"/>
        <v>0</v>
      </c>
      <c r="H44" s="28">
        <f t="shared" si="8"/>
        <v>0</v>
      </c>
      <c r="I44" s="28">
        <f t="shared" si="9"/>
        <v>0</v>
      </c>
      <c r="J44" s="28">
        <f t="shared" si="10"/>
        <v>0</v>
      </c>
      <c r="K44" s="28">
        <f t="shared" si="11"/>
        <v>0</v>
      </c>
      <c r="L44" s="28">
        <v>0</v>
      </c>
      <c r="M44" s="28">
        <f t="shared" si="13"/>
        <v>0</v>
      </c>
      <c r="N44" s="28">
        <f t="shared" si="14"/>
        <v>579.40000000000009</v>
      </c>
      <c r="O44" s="28">
        <f t="shared" si="15"/>
        <v>51.333000000000006</v>
      </c>
      <c r="P44" s="28">
        <f>+'C&amp;A'!E44*0.02</f>
        <v>10.2256</v>
      </c>
      <c r="Q44" s="28">
        <f t="shared" si="16"/>
        <v>640.95860000000005</v>
      </c>
      <c r="R44" s="28">
        <f t="shared" si="17"/>
        <v>102.55337600000001</v>
      </c>
      <c r="S44" s="28">
        <f t="shared" si="18"/>
        <v>743.511976</v>
      </c>
      <c r="U44" s="16" t="s">
        <v>93</v>
      </c>
      <c r="V44" s="16" t="s">
        <v>21</v>
      </c>
      <c r="W44" s="17" t="s">
        <v>322</v>
      </c>
      <c r="X44" s="15">
        <v>513.33000000000004</v>
      </c>
      <c r="Y44" s="72" t="str">
        <f t="shared" si="19"/>
        <v>SI</v>
      </c>
      <c r="Z44" s="72" t="str">
        <f t="shared" si="20"/>
        <v>SI</v>
      </c>
      <c r="AA44" s="73" t="s">
        <v>228</v>
      </c>
      <c r="AB44" s="74" t="s">
        <v>229</v>
      </c>
      <c r="AC44" s="26" t="s">
        <v>228</v>
      </c>
      <c r="AD44" s="27" t="s">
        <v>229</v>
      </c>
      <c r="AE44" s="28">
        <v>513.33000000000004</v>
      </c>
      <c r="AF44" s="28">
        <v>67.84</v>
      </c>
      <c r="AG44" s="28">
        <v>0</v>
      </c>
      <c r="AH44" s="28">
        <v>0</v>
      </c>
      <c r="AI44" s="28">
        <v>-771.61</v>
      </c>
      <c r="AJ44" s="28">
        <v>-190.43999999999994</v>
      </c>
      <c r="AK44" s="28">
        <v>-19.043999999999993</v>
      </c>
      <c r="AL44" s="28">
        <v>21.911999999999999</v>
      </c>
      <c r="AM44" s="28">
        <v>-187.57199999999992</v>
      </c>
      <c r="AN44" s="28">
        <v>-30.011519999999987</v>
      </c>
      <c r="AO44" s="28">
        <v>-217.58351999999991</v>
      </c>
      <c r="AP44" s="241">
        <v>771.61</v>
      </c>
      <c r="AQ44" s="242" t="s">
        <v>492</v>
      </c>
      <c r="AR44" s="243">
        <f>+AP44-540</f>
        <v>231.61</v>
      </c>
      <c r="AS44" s="27">
        <f>+AP44</f>
        <v>771.61</v>
      </c>
      <c r="AT44" s="95">
        <f>+N44-'C&amp;A'!K44-SINDICATO!N44</f>
        <v>0</v>
      </c>
      <c r="AV44" s="172" t="s">
        <v>550</v>
      </c>
      <c r="AW44" s="172" t="s">
        <v>600</v>
      </c>
      <c r="AX44" s="172" t="s">
        <v>44</v>
      </c>
      <c r="AY44" s="172" t="s">
        <v>228</v>
      </c>
      <c r="AZ44" s="172" t="s">
        <v>340</v>
      </c>
      <c r="BA44" s="172"/>
      <c r="BB44" s="172"/>
      <c r="BC44" s="172"/>
      <c r="BD44" s="172">
        <v>513.33000000000004</v>
      </c>
      <c r="BE44" s="172"/>
      <c r="BF44" s="196">
        <v>513.33000000000004</v>
      </c>
      <c r="BG44" s="196"/>
      <c r="BH44" s="196"/>
      <c r="BI44" s="196"/>
      <c r="BJ44" s="231"/>
      <c r="BK44" s="190">
        <v>513.33000000000004</v>
      </c>
      <c r="BL44" s="232"/>
      <c r="BM44" s="232">
        <v>0</v>
      </c>
      <c r="BN44" s="232"/>
      <c r="BO44" s="232"/>
      <c r="BP44" s="232"/>
      <c r="BQ44" s="233"/>
      <c r="BR44" s="233"/>
      <c r="BS44" s="172"/>
      <c r="BT44" s="90">
        <v>771.61</v>
      </c>
      <c r="BU44" s="190">
        <v>-258.27999999999997</v>
      </c>
      <c r="BV44" s="149">
        <v>0</v>
      </c>
      <c r="BW44" s="190">
        <v>-258.27999999999997</v>
      </c>
      <c r="BX44" s="149">
        <v>51.333000000000006</v>
      </c>
      <c r="BY44" s="149">
        <v>10.2666</v>
      </c>
      <c r="BZ44" s="190">
        <v>574.92960000000005</v>
      </c>
      <c r="CA44" s="152"/>
      <c r="CB44" s="153">
        <v>-258.27999999999997</v>
      </c>
      <c r="CC44" s="152"/>
      <c r="CD44" s="152"/>
      <c r="CE44" s="153">
        <v>-258.27999999999997</v>
      </c>
      <c r="CG44" s="73" t="s">
        <v>696</v>
      </c>
      <c r="CH44" s="74" t="s">
        <v>229</v>
      </c>
      <c r="CI44" s="88">
        <v>438.24</v>
      </c>
      <c r="CJ44" s="88">
        <v>73.040000000000006</v>
      </c>
      <c r="CK44" s="88">
        <v>511.28</v>
      </c>
      <c r="CL44" s="234">
        <v>-66.069999999999993</v>
      </c>
      <c r="CM44" s="88">
        <v>102.58</v>
      </c>
      <c r="CN44" s="234">
        <v>-0.03</v>
      </c>
      <c r="CO44" s="88">
        <v>0</v>
      </c>
      <c r="CP44" s="88">
        <v>36.479999999999997</v>
      </c>
      <c r="CQ44" s="88">
        <v>474.8</v>
      </c>
    </row>
    <row r="45" spans="1:95" s="27" customFormat="1" ht="16.5" x14ac:dyDescent="0.3">
      <c r="A45" s="26" t="s">
        <v>230</v>
      </c>
      <c r="B45" s="27" t="s">
        <v>231</v>
      </c>
      <c r="C45" s="28">
        <f t="shared" si="3"/>
        <v>513.33000000000004</v>
      </c>
      <c r="D45" s="28">
        <f t="shared" si="4"/>
        <v>0</v>
      </c>
      <c r="E45" s="28">
        <f t="shared" si="5"/>
        <v>2500</v>
      </c>
      <c r="F45" s="28">
        <f t="shared" si="6"/>
        <v>0</v>
      </c>
      <c r="G45" s="28">
        <f t="shared" si="7"/>
        <v>0</v>
      </c>
      <c r="H45" s="28">
        <f t="shared" si="8"/>
        <v>0</v>
      </c>
      <c r="I45" s="28">
        <f t="shared" si="9"/>
        <v>0</v>
      </c>
      <c r="J45" s="28">
        <f t="shared" si="10"/>
        <v>0</v>
      </c>
      <c r="K45" s="28">
        <f t="shared" si="11"/>
        <v>0</v>
      </c>
      <c r="L45" s="28">
        <f t="shared" si="12"/>
        <v>0</v>
      </c>
      <c r="M45" s="28">
        <f t="shared" si="13"/>
        <v>0</v>
      </c>
      <c r="N45" s="28">
        <f t="shared" si="14"/>
        <v>3013.33</v>
      </c>
      <c r="O45" s="28">
        <f t="shared" si="15"/>
        <v>301.33300000000003</v>
      </c>
      <c r="P45" s="28">
        <f>+'C&amp;A'!E45*0.02</f>
        <v>10.2256</v>
      </c>
      <c r="Q45" s="28">
        <f t="shared" si="16"/>
        <v>3324.8886000000002</v>
      </c>
      <c r="R45" s="28">
        <f t="shared" si="17"/>
        <v>531.98217600000009</v>
      </c>
      <c r="S45" s="28">
        <f t="shared" si="18"/>
        <v>3856.8707760000002</v>
      </c>
      <c r="U45" s="16" t="s">
        <v>94</v>
      </c>
      <c r="V45" s="16" t="s">
        <v>95</v>
      </c>
      <c r="W45" s="17" t="s">
        <v>322</v>
      </c>
      <c r="X45" s="85">
        <v>513.33000000000004</v>
      </c>
      <c r="Y45" s="72" t="str">
        <f t="shared" si="19"/>
        <v>SI</v>
      </c>
      <c r="Z45" s="72" t="str">
        <f t="shared" si="20"/>
        <v>SI</v>
      </c>
      <c r="AA45" s="73" t="s">
        <v>230</v>
      </c>
      <c r="AB45" s="74" t="s">
        <v>231</v>
      </c>
      <c r="AC45" s="26" t="s">
        <v>230</v>
      </c>
      <c r="AD45" s="27" t="s">
        <v>231</v>
      </c>
      <c r="AE45" s="28">
        <v>513.33000000000004</v>
      </c>
      <c r="AF45" s="28">
        <v>93.68</v>
      </c>
      <c r="AG45" s="28">
        <v>0</v>
      </c>
      <c r="AH45" s="28">
        <v>-45.13</v>
      </c>
      <c r="AI45" s="28">
        <v>0</v>
      </c>
      <c r="AJ45" s="28">
        <v>561.88</v>
      </c>
      <c r="AK45" s="28">
        <v>56.188000000000002</v>
      </c>
      <c r="AL45" s="28">
        <v>21.911999999999999</v>
      </c>
      <c r="AM45" s="28">
        <v>639.98</v>
      </c>
      <c r="AN45" s="28">
        <v>102.3968</v>
      </c>
      <c r="AO45" s="28">
        <v>742.3768</v>
      </c>
      <c r="AR45" s="229">
        <f t="shared" si="21"/>
        <v>0</v>
      </c>
      <c r="AT45" s="95">
        <f>+N45-'C&amp;A'!K45-SINDICATO!N45</f>
        <v>0</v>
      </c>
      <c r="AV45" s="172" t="s">
        <v>562</v>
      </c>
      <c r="AW45" s="172" t="s">
        <v>601</v>
      </c>
      <c r="AX45" s="172" t="s">
        <v>564</v>
      </c>
      <c r="AY45" s="172" t="s">
        <v>230</v>
      </c>
      <c r="AZ45" s="172" t="s">
        <v>565</v>
      </c>
      <c r="BA45" s="172"/>
      <c r="BB45" s="172"/>
      <c r="BC45" s="172"/>
      <c r="BD45" s="172">
        <v>513.33000000000004</v>
      </c>
      <c r="BE45" s="172"/>
      <c r="BF45" s="196">
        <v>513.33000000000004</v>
      </c>
      <c r="BG45" s="196">
        <v>2500</v>
      </c>
      <c r="BH45" s="196"/>
      <c r="BI45" s="196"/>
      <c r="BJ45" s="231"/>
      <c r="BK45" s="190">
        <v>3013.33</v>
      </c>
      <c r="BL45" s="232"/>
      <c r="BM45" s="232">
        <v>0</v>
      </c>
      <c r="BN45" s="232"/>
      <c r="BO45" s="232"/>
      <c r="BP45" s="232"/>
      <c r="BQ45" s="233"/>
      <c r="BR45" s="233"/>
      <c r="BS45" s="172"/>
      <c r="BT45" s="235">
        <v>0</v>
      </c>
      <c r="BU45" s="190">
        <v>3013.33</v>
      </c>
      <c r="BV45" s="149">
        <v>0</v>
      </c>
      <c r="BW45" s="190">
        <v>3013.33</v>
      </c>
      <c r="BX45" s="149">
        <v>301.33300000000003</v>
      </c>
      <c r="BY45" s="149">
        <v>10.2666</v>
      </c>
      <c r="BZ45" s="190">
        <v>3324.9295999999999</v>
      </c>
      <c r="CA45" s="152"/>
      <c r="CB45" s="153">
        <v>3013.33</v>
      </c>
      <c r="CC45" s="152"/>
      <c r="CD45" s="152"/>
      <c r="CE45" s="153">
        <v>3013.33</v>
      </c>
      <c r="CG45" s="73" t="s">
        <v>697</v>
      </c>
      <c r="CH45" s="74" t="s">
        <v>231</v>
      </c>
      <c r="CI45" s="88">
        <v>438.24</v>
      </c>
      <c r="CJ45" s="88">
        <v>73.040000000000006</v>
      </c>
      <c r="CK45" s="88">
        <v>511.28</v>
      </c>
      <c r="CL45" s="234">
        <v>-66.069999999999993</v>
      </c>
      <c r="CM45" s="88">
        <v>0</v>
      </c>
      <c r="CN45" s="234">
        <v>-0.05</v>
      </c>
      <c r="CO45" s="88">
        <v>0</v>
      </c>
      <c r="CP45" s="88">
        <v>-66.12</v>
      </c>
      <c r="CQ45" s="88">
        <v>577.4</v>
      </c>
    </row>
    <row r="46" spans="1:95" s="27" customFormat="1" ht="16.5" x14ac:dyDescent="0.3">
      <c r="A46" s="26" t="s">
        <v>232</v>
      </c>
      <c r="B46" s="27" t="s">
        <v>233</v>
      </c>
      <c r="C46" s="28">
        <f t="shared" si="3"/>
        <v>513.33000000000004</v>
      </c>
      <c r="D46" s="28">
        <f>-'C&amp;A'!F46</f>
        <v>66.069999999999993</v>
      </c>
      <c r="E46" s="28">
        <f t="shared" si="5"/>
        <v>0</v>
      </c>
      <c r="F46" s="28">
        <f t="shared" si="6"/>
        <v>0</v>
      </c>
      <c r="G46" s="28">
        <f t="shared" si="7"/>
        <v>0</v>
      </c>
      <c r="H46" s="28">
        <f t="shared" si="8"/>
        <v>0</v>
      </c>
      <c r="I46" s="28">
        <f t="shared" si="9"/>
        <v>0</v>
      </c>
      <c r="J46" s="28">
        <f t="shared" si="10"/>
        <v>0</v>
      </c>
      <c r="K46" s="28">
        <f t="shared" si="11"/>
        <v>0</v>
      </c>
      <c r="L46" s="28">
        <f t="shared" si="12"/>
        <v>0</v>
      </c>
      <c r="M46" s="28">
        <f t="shared" si="13"/>
        <v>0</v>
      </c>
      <c r="N46" s="28">
        <f t="shared" si="14"/>
        <v>579.40000000000009</v>
      </c>
      <c r="O46" s="28">
        <f t="shared" si="15"/>
        <v>51.333000000000006</v>
      </c>
      <c r="P46" s="28">
        <f>+'C&amp;A'!E46*0.02</f>
        <v>10.2256</v>
      </c>
      <c r="Q46" s="28">
        <f t="shared" si="16"/>
        <v>640.95860000000005</v>
      </c>
      <c r="R46" s="28">
        <f t="shared" si="17"/>
        <v>102.55337600000001</v>
      </c>
      <c r="S46" s="28">
        <f t="shared" si="18"/>
        <v>743.511976</v>
      </c>
      <c r="U46" s="16" t="s">
        <v>96</v>
      </c>
      <c r="V46" s="16" t="s">
        <v>97</v>
      </c>
      <c r="W46" s="17" t="s">
        <v>322</v>
      </c>
      <c r="X46" s="15">
        <v>513.33000000000004</v>
      </c>
      <c r="Y46" s="72" t="str">
        <f t="shared" si="19"/>
        <v>SI</v>
      </c>
      <c r="Z46" s="72" t="str">
        <f t="shared" si="20"/>
        <v>SI</v>
      </c>
      <c r="AA46" s="73" t="s">
        <v>232</v>
      </c>
      <c r="AB46" s="74" t="s">
        <v>233</v>
      </c>
      <c r="AC46" s="26" t="s">
        <v>232</v>
      </c>
      <c r="AD46" s="27" t="s">
        <v>233</v>
      </c>
      <c r="AE46" s="28">
        <v>513.33000000000004</v>
      </c>
      <c r="AF46" s="28">
        <v>93.68</v>
      </c>
      <c r="AG46" s="28">
        <v>1092.26</v>
      </c>
      <c r="AH46" s="28">
        <v>0</v>
      </c>
      <c r="AI46" s="28">
        <v>0</v>
      </c>
      <c r="AJ46" s="28">
        <v>1699.27</v>
      </c>
      <c r="AK46" s="28">
        <v>169.92700000000002</v>
      </c>
      <c r="AL46" s="28">
        <v>21.911999999999999</v>
      </c>
      <c r="AM46" s="28">
        <v>1891.1090000000002</v>
      </c>
      <c r="AN46" s="28">
        <v>302.57744000000002</v>
      </c>
      <c r="AO46" s="28">
        <v>2193.6864400000004</v>
      </c>
      <c r="AQ46" s="95"/>
      <c r="AR46" s="229">
        <f t="shared" si="21"/>
        <v>66.07000000000005</v>
      </c>
      <c r="AT46" s="95">
        <f>+N46-'C&amp;A'!K46-SINDICATO!N46</f>
        <v>0</v>
      </c>
      <c r="AV46" s="172" t="s">
        <v>550</v>
      </c>
      <c r="AW46" s="172" t="s">
        <v>602</v>
      </c>
      <c r="AX46" s="172" t="s">
        <v>44</v>
      </c>
      <c r="AY46" s="172" t="s">
        <v>232</v>
      </c>
      <c r="AZ46" s="172" t="s">
        <v>340</v>
      </c>
      <c r="BA46" s="172"/>
      <c r="BB46" s="172"/>
      <c r="BC46" s="172"/>
      <c r="BD46" s="172">
        <v>513.33000000000004</v>
      </c>
      <c r="BE46" s="172"/>
      <c r="BF46" s="196">
        <v>513.33000000000004</v>
      </c>
      <c r="BG46" s="196"/>
      <c r="BH46" s="196"/>
      <c r="BI46" s="196"/>
      <c r="BJ46" s="231"/>
      <c r="BK46" s="190">
        <v>513.33000000000004</v>
      </c>
      <c r="BL46" s="232"/>
      <c r="BM46" s="232">
        <v>0</v>
      </c>
      <c r="BN46" s="232"/>
      <c r="BO46" s="232"/>
      <c r="BP46" s="232"/>
      <c r="BQ46" s="233"/>
      <c r="BR46" s="233"/>
      <c r="BS46" s="172"/>
      <c r="BT46" s="90">
        <v>0</v>
      </c>
      <c r="BU46" s="190">
        <v>513.33000000000004</v>
      </c>
      <c r="BV46" s="149">
        <v>0</v>
      </c>
      <c r="BW46" s="190">
        <v>513.33000000000004</v>
      </c>
      <c r="BX46" s="149">
        <v>51.333000000000006</v>
      </c>
      <c r="BY46" s="149">
        <v>10.2666</v>
      </c>
      <c r="BZ46" s="190">
        <v>574.92960000000005</v>
      </c>
      <c r="CA46" s="152"/>
      <c r="CB46" s="153">
        <v>513.33000000000004</v>
      </c>
      <c r="CC46" s="152"/>
      <c r="CD46" s="152"/>
      <c r="CE46" s="153">
        <v>513.33000000000004</v>
      </c>
      <c r="CG46" s="73" t="s">
        <v>698</v>
      </c>
      <c r="CH46" s="74" t="s">
        <v>233</v>
      </c>
      <c r="CI46" s="88">
        <v>438.24</v>
      </c>
      <c r="CJ46" s="88">
        <v>73.040000000000006</v>
      </c>
      <c r="CK46" s="88">
        <v>511.28</v>
      </c>
      <c r="CL46" s="234">
        <v>-66.069999999999993</v>
      </c>
      <c r="CM46" s="88">
        <v>0</v>
      </c>
      <c r="CN46" s="88">
        <v>0.15</v>
      </c>
      <c r="CO46" s="88">
        <v>0</v>
      </c>
      <c r="CP46" s="88">
        <v>-65.92</v>
      </c>
      <c r="CQ46" s="88">
        <v>577.20000000000005</v>
      </c>
    </row>
    <row r="47" spans="1:95" s="27" customFormat="1" ht="16.5" x14ac:dyDescent="0.3">
      <c r="A47" s="26" t="s">
        <v>234</v>
      </c>
      <c r="B47" s="27" t="s">
        <v>235</v>
      </c>
      <c r="C47" s="28">
        <f t="shared" si="3"/>
        <v>1633.33</v>
      </c>
      <c r="D47" s="28">
        <f t="shared" si="4"/>
        <v>0</v>
      </c>
      <c r="E47" s="28">
        <f t="shared" si="5"/>
        <v>0</v>
      </c>
      <c r="F47" s="28">
        <f t="shared" si="6"/>
        <v>0</v>
      </c>
      <c r="G47" s="28">
        <f t="shared" si="7"/>
        <v>0</v>
      </c>
      <c r="H47" s="28">
        <f t="shared" si="8"/>
        <v>0</v>
      </c>
      <c r="I47" s="28">
        <f t="shared" si="9"/>
        <v>0</v>
      </c>
      <c r="J47" s="28">
        <f t="shared" si="10"/>
        <v>0</v>
      </c>
      <c r="K47" s="28">
        <f t="shared" si="11"/>
        <v>0</v>
      </c>
      <c r="L47" s="28">
        <f t="shared" si="12"/>
        <v>0</v>
      </c>
      <c r="M47" s="28">
        <f t="shared" si="13"/>
        <v>0</v>
      </c>
      <c r="N47" s="28">
        <f t="shared" si="14"/>
        <v>1633.33</v>
      </c>
      <c r="O47" s="28">
        <f t="shared" si="15"/>
        <v>163.333</v>
      </c>
      <c r="P47" s="28">
        <f>+'C&amp;A'!E47*0.02</f>
        <v>10.2256</v>
      </c>
      <c r="Q47" s="28">
        <f t="shared" si="16"/>
        <v>1806.8886</v>
      </c>
      <c r="R47" s="28">
        <f t="shared" si="17"/>
        <v>289.10217599999999</v>
      </c>
      <c r="S47" s="28">
        <f t="shared" si="18"/>
        <v>2095.9907760000001</v>
      </c>
      <c r="U47" s="16" t="s">
        <v>98</v>
      </c>
      <c r="V47" s="16" t="s">
        <v>99</v>
      </c>
      <c r="W47" s="17" t="s">
        <v>335</v>
      </c>
      <c r="X47" s="15">
        <v>1633.33</v>
      </c>
      <c r="Y47" s="72" t="str">
        <f t="shared" si="19"/>
        <v>SI</v>
      </c>
      <c r="Z47" s="72" t="str">
        <f t="shared" si="20"/>
        <v>SI</v>
      </c>
      <c r="AA47" s="73" t="s">
        <v>234</v>
      </c>
      <c r="AB47" s="74" t="s">
        <v>235</v>
      </c>
      <c r="AC47" s="26" t="s">
        <v>234</v>
      </c>
      <c r="AD47" s="27" t="s">
        <v>235</v>
      </c>
      <c r="AE47" s="28">
        <v>1633.33</v>
      </c>
      <c r="AF47" s="28">
        <v>58.38</v>
      </c>
      <c r="AG47" s="28">
        <v>0</v>
      </c>
      <c r="AH47" s="28">
        <v>0</v>
      </c>
      <c r="AI47" s="28">
        <v>0</v>
      </c>
      <c r="AJ47" s="28">
        <v>1691.71</v>
      </c>
      <c r="AK47" s="28">
        <v>169.17100000000002</v>
      </c>
      <c r="AL47" s="28">
        <v>21.911999999999999</v>
      </c>
      <c r="AM47" s="28">
        <v>1882.7930000000001</v>
      </c>
      <c r="AN47" s="28">
        <v>301.24688000000003</v>
      </c>
      <c r="AO47" s="28">
        <v>2184.0398800000003</v>
      </c>
      <c r="AQ47" s="95"/>
      <c r="AR47" s="229">
        <f t="shared" si="21"/>
        <v>0</v>
      </c>
      <c r="AT47" s="95">
        <f>+N47-'C&amp;A'!K47-SINDICATO!N47</f>
        <v>0</v>
      </c>
      <c r="AV47" s="172" t="s">
        <v>548</v>
      </c>
      <c r="AW47" s="172" t="s">
        <v>603</v>
      </c>
      <c r="AX47" s="172"/>
      <c r="AY47" s="172" t="s">
        <v>234</v>
      </c>
      <c r="AZ47" s="172" t="s">
        <v>335</v>
      </c>
      <c r="BA47" s="172"/>
      <c r="BB47" s="172"/>
      <c r="BC47" s="172"/>
      <c r="BD47" s="230">
        <v>1633.33</v>
      </c>
      <c r="BE47" s="172"/>
      <c r="BF47" s="196">
        <v>1633.33</v>
      </c>
      <c r="BG47" s="196"/>
      <c r="BH47" s="196"/>
      <c r="BI47" s="196"/>
      <c r="BJ47" s="231"/>
      <c r="BK47" s="190">
        <v>1633.33</v>
      </c>
      <c r="BL47" s="232"/>
      <c r="BM47" s="232">
        <v>0</v>
      </c>
      <c r="BN47" s="232"/>
      <c r="BO47" s="232"/>
      <c r="BP47" s="232"/>
      <c r="BQ47" s="233"/>
      <c r="BR47" s="233"/>
      <c r="BS47" s="172"/>
      <c r="BT47" s="235">
        <v>0</v>
      </c>
      <c r="BU47" s="190">
        <v>1633.33</v>
      </c>
      <c r="BV47" s="149">
        <v>0</v>
      </c>
      <c r="BW47" s="190">
        <v>1633.33</v>
      </c>
      <c r="BX47" s="149">
        <v>163.333</v>
      </c>
      <c r="BY47" s="149">
        <v>32.666600000000003</v>
      </c>
      <c r="BZ47" s="190">
        <v>1829.3296</v>
      </c>
      <c r="CA47" s="152"/>
      <c r="CB47" s="153">
        <v>1633.33</v>
      </c>
      <c r="CC47" s="152"/>
      <c r="CD47" s="152"/>
      <c r="CE47" s="153">
        <v>1633.33</v>
      </c>
      <c r="CG47" s="73" t="s">
        <v>699</v>
      </c>
      <c r="CH47" s="74" t="s">
        <v>235</v>
      </c>
      <c r="CI47" s="88">
        <v>438.24</v>
      </c>
      <c r="CJ47" s="88">
        <v>73.040000000000006</v>
      </c>
      <c r="CK47" s="88">
        <v>511.28</v>
      </c>
      <c r="CL47" s="234">
        <v>-66.069999999999993</v>
      </c>
      <c r="CM47" s="88">
        <v>0</v>
      </c>
      <c r="CN47" s="234">
        <v>-0.05</v>
      </c>
      <c r="CO47" s="88">
        <v>0</v>
      </c>
      <c r="CP47" s="88">
        <v>-66.12</v>
      </c>
      <c r="CQ47" s="88">
        <v>577.4</v>
      </c>
    </row>
    <row r="48" spans="1:95" s="43" customFormat="1" ht="16.5" x14ac:dyDescent="0.3">
      <c r="A48" s="40" t="s">
        <v>238</v>
      </c>
      <c r="B48" s="43" t="s">
        <v>239</v>
      </c>
      <c r="C48" s="44">
        <f t="shared" si="3"/>
        <v>513.33000000000004</v>
      </c>
      <c r="D48" s="44">
        <v>66.069999999999993</v>
      </c>
      <c r="E48" s="44">
        <f t="shared" si="5"/>
        <v>0</v>
      </c>
      <c r="F48" s="44">
        <f t="shared" si="6"/>
        <v>0</v>
      </c>
      <c r="G48" s="44">
        <f t="shared" si="7"/>
        <v>0</v>
      </c>
      <c r="H48" s="44">
        <f t="shared" si="8"/>
        <v>0</v>
      </c>
      <c r="I48" s="44">
        <f t="shared" si="9"/>
        <v>0</v>
      </c>
      <c r="J48" s="44">
        <f t="shared" si="10"/>
        <v>0</v>
      </c>
      <c r="K48" s="44">
        <f t="shared" si="11"/>
        <v>0</v>
      </c>
      <c r="L48" s="44">
        <v>0</v>
      </c>
      <c r="M48" s="44">
        <f t="shared" si="13"/>
        <v>0</v>
      </c>
      <c r="N48" s="44">
        <f t="shared" si="14"/>
        <v>579.40000000000009</v>
      </c>
      <c r="O48" s="44">
        <f t="shared" si="15"/>
        <v>51.333000000000006</v>
      </c>
      <c r="P48" s="44">
        <f>+'C&amp;A'!E48*0.02</f>
        <v>10.2256</v>
      </c>
      <c r="Q48" s="44">
        <f t="shared" si="16"/>
        <v>640.95860000000005</v>
      </c>
      <c r="R48" s="44">
        <f t="shared" si="17"/>
        <v>102.55337600000001</v>
      </c>
      <c r="S48" s="44">
        <f t="shared" si="18"/>
        <v>743.511976</v>
      </c>
      <c r="U48" s="225" t="s">
        <v>102</v>
      </c>
      <c r="V48" s="225" t="s">
        <v>103</v>
      </c>
      <c r="W48" s="226" t="s">
        <v>322</v>
      </c>
      <c r="X48" s="227">
        <v>513.33000000000004</v>
      </c>
      <c r="Y48" s="45" t="str">
        <f t="shared" si="19"/>
        <v>SI</v>
      </c>
      <c r="Z48" s="45" t="str">
        <f t="shared" si="20"/>
        <v>SI</v>
      </c>
      <c r="AA48" s="46" t="s">
        <v>238</v>
      </c>
      <c r="AB48" s="47" t="s">
        <v>239</v>
      </c>
      <c r="AC48" s="40" t="s">
        <v>238</v>
      </c>
      <c r="AD48" s="43" t="s">
        <v>239</v>
      </c>
      <c r="AE48" s="44">
        <v>513.33000000000004</v>
      </c>
      <c r="AF48" s="44">
        <v>0</v>
      </c>
      <c r="AG48" s="44">
        <v>2281.39</v>
      </c>
      <c r="AH48" s="44">
        <v>-38.36</v>
      </c>
      <c r="AI48" s="44">
        <v>-217.33</v>
      </c>
      <c r="AJ48" s="44">
        <v>2539.0299999999997</v>
      </c>
      <c r="AK48" s="44">
        <v>253.90299999999999</v>
      </c>
      <c r="AL48" s="44">
        <v>21.911999999999999</v>
      </c>
      <c r="AM48" s="44">
        <v>2814.8449999999993</v>
      </c>
      <c r="AN48" s="44">
        <v>450.37519999999989</v>
      </c>
      <c r="AO48" s="44">
        <v>3265.2201999999993</v>
      </c>
      <c r="AQ48" s="98"/>
      <c r="AR48" s="228">
        <f t="shared" si="21"/>
        <v>276.63000000000005</v>
      </c>
      <c r="AT48" s="95">
        <f>+N48-'C&amp;A'!K48-SINDICATO!N48</f>
        <v>0</v>
      </c>
      <c r="AV48" s="214" t="s">
        <v>550</v>
      </c>
      <c r="AW48" s="214" t="s">
        <v>102</v>
      </c>
      <c r="AX48" s="214" t="s">
        <v>39</v>
      </c>
      <c r="AY48" s="214" t="s">
        <v>238</v>
      </c>
      <c r="AZ48" s="214" t="s">
        <v>340</v>
      </c>
      <c r="BA48" s="214"/>
      <c r="BB48" s="214"/>
      <c r="BC48" s="214"/>
      <c r="BD48" s="214">
        <v>513.33000000000004</v>
      </c>
      <c r="BE48" s="214"/>
      <c r="BF48" s="215">
        <v>513.33000000000004</v>
      </c>
      <c r="BG48" s="215"/>
      <c r="BH48" s="215"/>
      <c r="BI48" s="215"/>
      <c r="BJ48" s="216"/>
      <c r="BK48" s="217">
        <v>513.33000000000004</v>
      </c>
      <c r="BL48" s="218"/>
      <c r="BM48" s="218">
        <v>0</v>
      </c>
      <c r="BN48" s="218"/>
      <c r="BO48" s="218"/>
      <c r="BP48" s="218"/>
      <c r="BQ48" s="219"/>
      <c r="BR48" s="219"/>
      <c r="BS48" s="214"/>
      <c r="BT48" s="220">
        <v>210.56</v>
      </c>
      <c r="BU48" s="217">
        <v>302.77000000000004</v>
      </c>
      <c r="BV48" s="221">
        <v>0</v>
      </c>
      <c r="BW48" s="217">
        <v>302.77000000000004</v>
      </c>
      <c r="BX48" s="221">
        <v>51.333000000000006</v>
      </c>
      <c r="BY48" s="221">
        <v>10.2666</v>
      </c>
      <c r="BZ48" s="217">
        <v>574.92960000000005</v>
      </c>
      <c r="CA48" s="222"/>
      <c r="CB48" s="223">
        <v>302.77000000000004</v>
      </c>
      <c r="CC48" s="222"/>
      <c r="CD48" s="222"/>
      <c r="CE48" s="223">
        <v>302.77000000000004</v>
      </c>
      <c r="CG48" s="46" t="s">
        <v>700</v>
      </c>
      <c r="CH48" s="47" t="s">
        <v>239</v>
      </c>
      <c r="CI48" s="62">
        <v>438.24</v>
      </c>
      <c r="CJ48" s="62">
        <v>73.040000000000006</v>
      </c>
      <c r="CK48" s="62">
        <v>511.28</v>
      </c>
      <c r="CL48" s="63">
        <v>-66.069999999999993</v>
      </c>
      <c r="CM48" s="62">
        <v>0</v>
      </c>
      <c r="CN48" s="63">
        <v>-0.05</v>
      </c>
      <c r="CO48" s="62">
        <v>0</v>
      </c>
      <c r="CP48" s="62">
        <v>-66.12</v>
      </c>
      <c r="CQ48" s="62">
        <v>577.4</v>
      </c>
    </row>
    <row r="49" spans="1:97" s="27" customFormat="1" ht="16.5" x14ac:dyDescent="0.3">
      <c r="A49" s="26" t="s">
        <v>240</v>
      </c>
      <c r="B49" s="27" t="s">
        <v>241</v>
      </c>
      <c r="C49" s="28">
        <f t="shared" si="3"/>
        <v>608.16</v>
      </c>
      <c r="D49" s="28">
        <f t="shared" si="4"/>
        <v>0</v>
      </c>
      <c r="E49" s="28">
        <f t="shared" si="5"/>
        <v>443.3</v>
      </c>
      <c r="F49" s="28">
        <f t="shared" si="6"/>
        <v>0</v>
      </c>
      <c r="G49" s="28">
        <f t="shared" si="7"/>
        <v>0</v>
      </c>
      <c r="H49" s="28">
        <f t="shared" si="8"/>
        <v>100</v>
      </c>
      <c r="I49" s="28">
        <f t="shared" si="9"/>
        <v>10.5146</v>
      </c>
      <c r="J49" s="28">
        <f t="shared" si="10"/>
        <v>51.521540000000002</v>
      </c>
      <c r="K49" s="28">
        <f t="shared" si="11"/>
        <v>0</v>
      </c>
      <c r="L49" s="28">
        <f t="shared" si="12"/>
        <v>0</v>
      </c>
      <c r="M49" s="28">
        <f t="shared" si="13"/>
        <v>0</v>
      </c>
      <c r="N49" s="28">
        <f t="shared" si="14"/>
        <v>889.4238600000001</v>
      </c>
      <c r="O49" s="28">
        <f t="shared" si="15"/>
        <v>105.14600000000002</v>
      </c>
      <c r="P49" s="28">
        <f>+'C&amp;A'!E49*0.02</f>
        <v>10.2256</v>
      </c>
      <c r="Q49" s="28">
        <f t="shared" si="16"/>
        <v>1166.8316</v>
      </c>
      <c r="R49" s="28">
        <f t="shared" si="17"/>
        <v>186.69305600000001</v>
      </c>
      <c r="S49" s="28">
        <f t="shared" si="18"/>
        <v>1353.524656</v>
      </c>
      <c r="U49" s="69" t="s">
        <v>104</v>
      </c>
      <c r="V49" s="69" t="s">
        <v>105</v>
      </c>
      <c r="W49" s="70" t="s">
        <v>343</v>
      </c>
      <c r="X49" s="71">
        <v>543.20000000000005</v>
      </c>
      <c r="Y49" s="72" t="str">
        <f t="shared" si="19"/>
        <v>SI</v>
      </c>
      <c r="Z49" s="72" t="str">
        <f t="shared" si="20"/>
        <v>SI</v>
      </c>
      <c r="AA49" s="73" t="s">
        <v>240</v>
      </c>
      <c r="AB49" s="74" t="s">
        <v>241</v>
      </c>
      <c r="AC49" s="26" t="s">
        <v>240</v>
      </c>
      <c r="AD49" s="27" t="s">
        <v>241</v>
      </c>
      <c r="AE49" s="28">
        <v>543.20000000000005</v>
      </c>
      <c r="AF49" s="28">
        <v>88.07</v>
      </c>
      <c r="AG49" s="28">
        <v>354.2</v>
      </c>
      <c r="AH49" s="28">
        <v>0</v>
      </c>
      <c r="AI49" s="28">
        <v>0</v>
      </c>
      <c r="AJ49" s="28">
        <v>985.47</v>
      </c>
      <c r="AK49" s="28">
        <v>98.547000000000011</v>
      </c>
      <c r="AL49" s="28">
        <v>21.911999999999999</v>
      </c>
      <c r="AM49" s="28">
        <v>1105.9290000000001</v>
      </c>
      <c r="AN49" s="28">
        <v>176.94864000000001</v>
      </c>
      <c r="AO49" s="28">
        <v>1282.8776400000002</v>
      </c>
      <c r="AQ49" s="95"/>
      <c r="AR49" s="229">
        <f t="shared" si="21"/>
        <v>0</v>
      </c>
      <c r="AT49" s="95">
        <f>+N49-'C&amp;A'!K49-SINDICATO!N49</f>
        <v>0</v>
      </c>
      <c r="AV49" s="172" t="s">
        <v>554</v>
      </c>
      <c r="AW49" s="172" t="s">
        <v>606</v>
      </c>
      <c r="AX49" s="172"/>
      <c r="AY49" s="172" t="s">
        <v>240</v>
      </c>
      <c r="AZ49" s="172" t="s">
        <v>341</v>
      </c>
      <c r="BA49" s="172"/>
      <c r="BB49" s="172"/>
      <c r="BC49" s="172"/>
      <c r="BD49" s="232">
        <v>608.16</v>
      </c>
      <c r="BE49" s="172"/>
      <c r="BF49" s="196">
        <v>608.16</v>
      </c>
      <c r="BG49" s="196">
        <v>443.3</v>
      </c>
      <c r="BH49" s="196"/>
      <c r="BI49" s="196"/>
      <c r="BJ49" s="231"/>
      <c r="BK49" s="190">
        <v>1051.46</v>
      </c>
      <c r="BL49" s="232"/>
      <c r="BM49" s="232">
        <v>100</v>
      </c>
      <c r="BN49" s="232">
        <v>10.5146</v>
      </c>
      <c r="BO49" s="232">
        <v>51.521540000000002</v>
      </c>
      <c r="BP49" s="232"/>
      <c r="BQ49" s="233"/>
      <c r="BR49" s="233"/>
      <c r="BS49" s="172"/>
      <c r="BT49" s="90">
        <v>0</v>
      </c>
      <c r="BU49" s="190">
        <v>889.4238600000001</v>
      </c>
      <c r="BV49" s="149">
        <v>0</v>
      </c>
      <c r="BW49" s="190">
        <v>889.4238600000001</v>
      </c>
      <c r="BX49" s="149">
        <v>105.14600000000002</v>
      </c>
      <c r="BY49" s="149">
        <v>12.1632</v>
      </c>
      <c r="BZ49" s="190">
        <v>1168.7692</v>
      </c>
      <c r="CA49" s="152"/>
      <c r="CB49" s="153">
        <v>889.4238600000001</v>
      </c>
      <c r="CC49" s="152"/>
      <c r="CD49" s="152"/>
      <c r="CE49" s="153">
        <v>889.4238600000001</v>
      </c>
      <c r="CG49" s="73" t="s">
        <v>701</v>
      </c>
      <c r="CH49" s="74" t="s">
        <v>241</v>
      </c>
      <c r="CI49" s="88">
        <v>438.24</v>
      </c>
      <c r="CJ49" s="88">
        <v>73.040000000000006</v>
      </c>
      <c r="CK49" s="88">
        <v>511.28</v>
      </c>
      <c r="CL49" s="234">
        <v>-66.069999999999993</v>
      </c>
      <c r="CM49" s="88">
        <v>0</v>
      </c>
      <c r="CN49" s="234">
        <v>-0.05</v>
      </c>
      <c r="CO49" s="88">
        <v>0</v>
      </c>
      <c r="CP49" s="88">
        <v>-66.12</v>
      </c>
      <c r="CQ49" s="88">
        <v>577.4</v>
      </c>
    </row>
    <row r="50" spans="1:97" s="27" customFormat="1" ht="16.5" x14ac:dyDescent="0.3">
      <c r="A50" s="26" t="s">
        <v>242</v>
      </c>
      <c r="B50" s="27" t="s">
        <v>243</v>
      </c>
      <c r="C50" s="28">
        <f t="shared" si="3"/>
        <v>608.16</v>
      </c>
      <c r="D50" s="28">
        <f t="shared" si="4"/>
        <v>0</v>
      </c>
      <c r="E50" s="28">
        <f t="shared" si="5"/>
        <v>3632.491</v>
      </c>
      <c r="F50" s="28">
        <f t="shared" si="6"/>
        <v>0</v>
      </c>
      <c r="G50" s="28">
        <f t="shared" si="7"/>
        <v>0</v>
      </c>
      <c r="H50" s="28">
        <f t="shared" si="8"/>
        <v>0</v>
      </c>
      <c r="I50" s="28">
        <f t="shared" si="9"/>
        <v>42.406509999999997</v>
      </c>
      <c r="J50" s="28">
        <f t="shared" si="10"/>
        <v>207.791899</v>
      </c>
      <c r="K50" s="28">
        <f t="shared" si="11"/>
        <v>0</v>
      </c>
      <c r="L50" s="28">
        <f t="shared" si="12"/>
        <v>0</v>
      </c>
      <c r="M50" s="28">
        <f t="shared" si="13"/>
        <v>0</v>
      </c>
      <c r="N50" s="28">
        <f t="shared" si="14"/>
        <v>3990.4525910000002</v>
      </c>
      <c r="O50" s="28">
        <f t="shared" si="15"/>
        <v>424.06510000000003</v>
      </c>
      <c r="P50" s="28">
        <f>+'C&amp;A'!E50*0.02</f>
        <v>10.2256</v>
      </c>
      <c r="Q50" s="28">
        <f t="shared" si="16"/>
        <v>4674.9416999999994</v>
      </c>
      <c r="R50" s="28">
        <f t="shared" si="17"/>
        <v>747.9906719999999</v>
      </c>
      <c r="S50" s="28">
        <f t="shared" si="18"/>
        <v>5422.9323719999993</v>
      </c>
      <c r="U50" s="69" t="s">
        <v>106</v>
      </c>
      <c r="V50" s="69" t="s">
        <v>107</v>
      </c>
      <c r="W50" s="70" t="s">
        <v>343</v>
      </c>
      <c r="X50" s="75">
        <v>608.16</v>
      </c>
      <c r="Y50" s="72" t="str">
        <f t="shared" si="19"/>
        <v>SI</v>
      </c>
      <c r="Z50" s="72" t="str">
        <f t="shared" si="20"/>
        <v>SI</v>
      </c>
      <c r="AA50" s="73" t="s">
        <v>242</v>
      </c>
      <c r="AB50" s="74" t="s">
        <v>243</v>
      </c>
      <c r="AC50" s="26" t="s">
        <v>242</v>
      </c>
      <c r="AD50" s="27" t="s">
        <v>243</v>
      </c>
      <c r="AE50" s="28">
        <v>608.16</v>
      </c>
      <c r="AF50" s="28">
        <v>0</v>
      </c>
      <c r="AG50" s="28">
        <v>2220.91</v>
      </c>
      <c r="AH50" s="28">
        <v>-88.79</v>
      </c>
      <c r="AI50" s="28">
        <v>0</v>
      </c>
      <c r="AJ50" s="28">
        <v>2740.2799999999997</v>
      </c>
      <c r="AK50" s="28">
        <v>274.02799999999996</v>
      </c>
      <c r="AL50" s="28">
        <v>21.911999999999999</v>
      </c>
      <c r="AM50" s="28">
        <v>3036.2199999999993</v>
      </c>
      <c r="AN50" s="28">
        <v>485.79519999999991</v>
      </c>
      <c r="AO50" s="28">
        <v>3522.0151999999994</v>
      </c>
      <c r="AQ50" s="95"/>
      <c r="AR50" s="229">
        <f t="shared" si="21"/>
        <v>0</v>
      </c>
      <c r="AT50" s="95">
        <f>+N50-'C&amp;A'!K50-SINDICATO!N50</f>
        <v>0</v>
      </c>
      <c r="AV50" s="172" t="s">
        <v>554</v>
      </c>
      <c r="AW50" s="172" t="s">
        <v>607</v>
      </c>
      <c r="AX50" s="172"/>
      <c r="AY50" s="172" t="s">
        <v>242</v>
      </c>
      <c r="AZ50" s="172" t="s">
        <v>343</v>
      </c>
      <c r="BA50" s="172"/>
      <c r="BB50" s="172"/>
      <c r="BC50" s="172"/>
      <c r="BD50" s="232">
        <v>608.16</v>
      </c>
      <c r="BE50" s="172"/>
      <c r="BF50" s="196">
        <v>608.16</v>
      </c>
      <c r="BG50" s="196">
        <v>3632.491</v>
      </c>
      <c r="BH50" s="196"/>
      <c r="BI50" s="196"/>
      <c r="BJ50" s="231"/>
      <c r="BK50" s="190">
        <v>4240.6509999999998</v>
      </c>
      <c r="BL50" s="232"/>
      <c r="BM50" s="232"/>
      <c r="BN50" s="232">
        <v>42.406509999999997</v>
      </c>
      <c r="BO50" s="232">
        <v>207.791899</v>
      </c>
      <c r="BP50" s="232"/>
      <c r="BQ50" s="233"/>
      <c r="BR50" s="233"/>
      <c r="BS50" s="172"/>
      <c r="BT50" s="90">
        <v>0</v>
      </c>
      <c r="BU50" s="190">
        <v>3990.4525909999998</v>
      </c>
      <c r="BV50" s="149">
        <v>0</v>
      </c>
      <c r="BW50" s="190">
        <v>3990.4525909999998</v>
      </c>
      <c r="BX50" s="149">
        <v>424.06510000000003</v>
      </c>
      <c r="BY50" s="149">
        <v>12.1632</v>
      </c>
      <c r="BZ50" s="190">
        <v>4676.8792999999996</v>
      </c>
      <c r="CA50" s="152"/>
      <c r="CB50" s="153">
        <v>3990.4525909999998</v>
      </c>
      <c r="CC50" s="152"/>
      <c r="CD50" s="152"/>
      <c r="CE50" s="153">
        <v>3990.4525909999998</v>
      </c>
      <c r="CG50" s="73" t="s">
        <v>702</v>
      </c>
      <c r="CH50" s="74" t="s">
        <v>243</v>
      </c>
      <c r="CI50" s="88">
        <v>438.24</v>
      </c>
      <c r="CJ50" s="88">
        <v>73.040000000000006</v>
      </c>
      <c r="CK50" s="88">
        <v>511.28</v>
      </c>
      <c r="CL50" s="234">
        <v>-66.069999999999993</v>
      </c>
      <c r="CM50" s="88">
        <v>0</v>
      </c>
      <c r="CN50" s="234">
        <v>-0.05</v>
      </c>
      <c r="CO50" s="88">
        <v>0</v>
      </c>
      <c r="CP50" s="88">
        <v>-66.12</v>
      </c>
      <c r="CQ50" s="88">
        <v>577.4</v>
      </c>
    </row>
    <row r="51" spans="1:97" s="27" customFormat="1" ht="16.5" x14ac:dyDescent="0.3">
      <c r="A51" s="26" t="s">
        <v>244</v>
      </c>
      <c r="B51" s="27" t="s">
        <v>245</v>
      </c>
      <c r="C51" s="28">
        <f t="shared" si="3"/>
        <v>739.23</v>
      </c>
      <c r="D51" s="28">
        <f t="shared" si="4"/>
        <v>0</v>
      </c>
      <c r="E51" s="28">
        <f t="shared" si="5"/>
        <v>3087.3820000000001</v>
      </c>
      <c r="F51" s="28">
        <f t="shared" si="6"/>
        <v>0</v>
      </c>
      <c r="G51" s="28">
        <f t="shared" si="7"/>
        <v>0</v>
      </c>
      <c r="H51" s="28">
        <f t="shared" si="8"/>
        <v>0</v>
      </c>
      <c r="I51" s="28">
        <f t="shared" si="9"/>
        <v>0</v>
      </c>
      <c r="J51" s="28">
        <f t="shared" si="10"/>
        <v>0</v>
      </c>
      <c r="K51" s="28">
        <f t="shared" si="11"/>
        <v>0</v>
      </c>
      <c r="L51" s="28">
        <f t="shared" si="12"/>
        <v>0</v>
      </c>
      <c r="M51" s="28">
        <f t="shared" si="13"/>
        <v>0</v>
      </c>
      <c r="N51" s="28">
        <f t="shared" si="14"/>
        <v>3826.6120000000001</v>
      </c>
      <c r="O51" s="28">
        <f t="shared" si="15"/>
        <v>382.66120000000001</v>
      </c>
      <c r="P51" s="28">
        <f>+'C&amp;A'!E51*0.02</f>
        <v>10.2256</v>
      </c>
      <c r="Q51" s="28">
        <f t="shared" si="16"/>
        <v>4219.4987999999994</v>
      </c>
      <c r="R51" s="28">
        <f t="shared" si="17"/>
        <v>675.11980799999992</v>
      </c>
      <c r="S51" s="28">
        <f t="shared" si="18"/>
        <v>4894.6186079999989</v>
      </c>
      <c r="U51" s="69" t="s">
        <v>108</v>
      </c>
      <c r="V51" s="69" t="s">
        <v>109</v>
      </c>
      <c r="W51" s="70" t="s">
        <v>318</v>
      </c>
      <c r="X51" s="71">
        <v>0</v>
      </c>
      <c r="Y51" s="72" t="str">
        <f t="shared" si="19"/>
        <v>SI</v>
      </c>
      <c r="Z51" s="72" t="str">
        <f t="shared" si="20"/>
        <v>SI</v>
      </c>
      <c r="AA51" s="73" t="s">
        <v>244</v>
      </c>
      <c r="AB51" s="74" t="s">
        <v>245</v>
      </c>
      <c r="AC51" s="26" t="s">
        <v>244</v>
      </c>
      <c r="AD51" s="27" t="s">
        <v>245</v>
      </c>
      <c r="AE51" s="28">
        <v>0</v>
      </c>
      <c r="AF51" s="28">
        <v>0</v>
      </c>
      <c r="AG51" s="28">
        <v>3232.09</v>
      </c>
      <c r="AH51" s="28">
        <v>-45.13</v>
      </c>
      <c r="AI51" s="28">
        <v>0</v>
      </c>
      <c r="AJ51" s="28">
        <v>3186.96</v>
      </c>
      <c r="AK51" s="28">
        <v>318.69600000000003</v>
      </c>
      <c r="AL51" s="28">
        <v>21.911999999999999</v>
      </c>
      <c r="AM51" s="28">
        <v>3527.5679999999998</v>
      </c>
      <c r="AN51" s="28">
        <v>564.41088000000002</v>
      </c>
      <c r="AO51" s="28">
        <v>4091.9788799999997</v>
      </c>
      <c r="AQ51" s="95"/>
      <c r="AR51" s="229">
        <f t="shared" si="21"/>
        <v>0</v>
      </c>
      <c r="AT51" s="95">
        <f>+N51-'C&amp;A'!K51-SINDICATO!N51</f>
        <v>0</v>
      </c>
      <c r="AV51" s="172" t="s">
        <v>556</v>
      </c>
      <c r="AW51" s="172" t="s">
        <v>608</v>
      </c>
      <c r="AX51" s="172"/>
      <c r="AY51" s="172" t="s">
        <v>244</v>
      </c>
      <c r="AZ51" s="172" t="s">
        <v>318</v>
      </c>
      <c r="BA51" s="172"/>
      <c r="BB51" s="172"/>
      <c r="BC51" s="172"/>
      <c r="BD51" s="172">
        <v>739.23</v>
      </c>
      <c r="BE51" s="172"/>
      <c r="BF51" s="196">
        <v>739.23</v>
      </c>
      <c r="BG51" s="196">
        <v>3087.3820000000001</v>
      </c>
      <c r="BH51" s="196"/>
      <c r="BI51" s="196"/>
      <c r="BJ51" s="231"/>
      <c r="BK51" s="190">
        <v>3826.6120000000001</v>
      </c>
      <c r="BL51" s="232"/>
      <c r="BM51" s="232">
        <v>0</v>
      </c>
      <c r="BN51" s="232"/>
      <c r="BO51" s="232"/>
      <c r="BP51" s="232"/>
      <c r="BQ51" s="233"/>
      <c r="BR51" s="233"/>
      <c r="BS51" s="172"/>
      <c r="BT51" s="90">
        <v>0</v>
      </c>
      <c r="BU51" s="190">
        <v>3826.6120000000001</v>
      </c>
      <c r="BV51" s="149">
        <v>0</v>
      </c>
      <c r="BW51" s="190">
        <v>3826.6120000000001</v>
      </c>
      <c r="BX51" s="149">
        <v>382.66120000000001</v>
      </c>
      <c r="BY51" s="149">
        <v>14.784600000000001</v>
      </c>
      <c r="BZ51" s="190">
        <v>4224.0577999999996</v>
      </c>
      <c r="CA51" s="152"/>
      <c r="CB51" s="153">
        <v>3826.6120000000001</v>
      </c>
      <c r="CC51" s="152"/>
      <c r="CD51" s="152"/>
      <c r="CE51" s="153">
        <v>3826.6120000000001</v>
      </c>
      <c r="CG51" s="73" t="s">
        <v>703</v>
      </c>
      <c r="CH51" s="74" t="s">
        <v>245</v>
      </c>
      <c r="CI51" s="88">
        <v>438.24</v>
      </c>
      <c r="CJ51" s="88">
        <v>73.040000000000006</v>
      </c>
      <c r="CK51" s="88">
        <v>511.28</v>
      </c>
      <c r="CL51" s="234">
        <v>-66.069999999999993</v>
      </c>
      <c r="CM51" s="88">
        <v>0</v>
      </c>
      <c r="CN51" s="234">
        <v>-0.05</v>
      </c>
      <c r="CO51" s="88">
        <v>0</v>
      </c>
      <c r="CP51" s="88">
        <v>-66.12</v>
      </c>
      <c r="CQ51" s="88">
        <v>577.4</v>
      </c>
    </row>
    <row r="52" spans="1:97" s="27" customFormat="1" ht="16.5" x14ac:dyDescent="0.3">
      <c r="A52" s="73" t="s">
        <v>743</v>
      </c>
      <c r="B52" s="74" t="s">
        <v>742</v>
      </c>
      <c r="C52" s="28">
        <f t="shared" si="3"/>
        <v>739.23</v>
      </c>
      <c r="D52" s="28">
        <f t="shared" si="4"/>
        <v>0</v>
      </c>
      <c r="E52" s="28">
        <f t="shared" si="5"/>
        <v>835.52</v>
      </c>
      <c r="F52" s="28">
        <f t="shared" si="6"/>
        <v>0</v>
      </c>
      <c r="G52" s="28">
        <f t="shared" si="7"/>
        <v>0</v>
      </c>
      <c r="H52" s="28">
        <f t="shared" si="8"/>
        <v>0</v>
      </c>
      <c r="I52" s="28">
        <f t="shared" si="9"/>
        <v>0</v>
      </c>
      <c r="J52" s="28">
        <f t="shared" si="10"/>
        <v>15.7475</v>
      </c>
      <c r="K52" s="28">
        <f t="shared" si="11"/>
        <v>0</v>
      </c>
      <c r="L52" s="28">
        <f t="shared" si="12"/>
        <v>0</v>
      </c>
      <c r="M52" s="28">
        <f t="shared" si="13"/>
        <v>0</v>
      </c>
      <c r="N52" s="28">
        <f t="shared" si="14"/>
        <v>1559.0025000000001</v>
      </c>
      <c r="O52" s="28">
        <f t="shared" si="15"/>
        <v>157.47500000000002</v>
      </c>
      <c r="P52" s="28">
        <f>+'C&amp;A'!E52*0.02</f>
        <v>1.4608000000000001</v>
      </c>
      <c r="Q52" s="28">
        <f t="shared" si="16"/>
        <v>1733.6858</v>
      </c>
      <c r="R52" s="28">
        <f t="shared" si="17"/>
        <v>277.38972799999999</v>
      </c>
      <c r="S52" s="28">
        <f t="shared" si="18"/>
        <v>2011.0755279999998</v>
      </c>
      <c r="U52" s="69"/>
      <c r="V52" s="69"/>
      <c r="W52" s="70"/>
      <c r="X52" s="71"/>
      <c r="Y52" s="72"/>
      <c r="Z52" s="72"/>
      <c r="AA52" s="73"/>
      <c r="AB52" s="74"/>
      <c r="AC52" s="26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Q52" s="95"/>
      <c r="AR52" s="229">
        <f t="shared" si="21"/>
        <v>0</v>
      </c>
      <c r="AT52" s="95">
        <f>+N52-'C&amp;A'!K52-SINDICATO!N52</f>
        <v>0</v>
      </c>
      <c r="AV52" s="172" t="s">
        <v>554</v>
      </c>
      <c r="AW52" s="172" t="s">
        <v>609</v>
      </c>
      <c r="AX52" s="172"/>
      <c r="AY52" s="172"/>
      <c r="AZ52" s="172" t="s">
        <v>318</v>
      </c>
      <c r="BA52" s="172"/>
      <c r="BB52" s="172"/>
      <c r="BC52" s="172"/>
      <c r="BD52" s="232">
        <v>739.23</v>
      </c>
      <c r="BE52" s="172"/>
      <c r="BF52" s="196">
        <v>739.23</v>
      </c>
      <c r="BG52" s="196">
        <v>835.52</v>
      </c>
      <c r="BH52" s="196"/>
      <c r="BI52" s="196"/>
      <c r="BJ52" s="231"/>
      <c r="BK52" s="190">
        <v>1574.75</v>
      </c>
      <c r="BL52" s="232"/>
      <c r="BM52" s="232"/>
      <c r="BN52" s="232"/>
      <c r="BO52" s="232">
        <v>15.7475</v>
      </c>
      <c r="BP52" s="232"/>
      <c r="BQ52" s="233"/>
      <c r="BR52" s="233"/>
      <c r="BS52" s="172"/>
      <c r="BT52" s="90"/>
      <c r="BU52" s="190">
        <v>1559.0025000000001</v>
      </c>
      <c r="BV52" s="149">
        <v>0</v>
      </c>
      <c r="BW52" s="190">
        <v>1559.0025000000001</v>
      </c>
      <c r="BX52" s="149">
        <v>157.47500000000002</v>
      </c>
      <c r="BY52" s="149">
        <v>14.784600000000001</v>
      </c>
      <c r="BZ52" s="190">
        <v>1747.0095999999999</v>
      </c>
      <c r="CA52" s="152"/>
      <c r="CB52" s="153"/>
      <c r="CC52" s="152"/>
      <c r="CD52" s="152"/>
      <c r="CE52" s="153"/>
      <c r="CG52" s="73" t="s">
        <v>743</v>
      </c>
      <c r="CH52" s="74" t="s">
        <v>742</v>
      </c>
      <c r="CI52" s="88">
        <v>73.040000000000006</v>
      </c>
      <c r="CJ52" s="88">
        <v>0</v>
      </c>
      <c r="CK52" s="88">
        <f>+CI52+CJ52</f>
        <v>73.040000000000006</v>
      </c>
      <c r="CL52" s="234">
        <v>-9.48</v>
      </c>
      <c r="CM52" s="88">
        <v>0</v>
      </c>
      <c r="CN52" s="88">
        <v>-0.08</v>
      </c>
      <c r="CO52" s="88">
        <v>0</v>
      </c>
      <c r="CP52" s="88">
        <f>+CL52+CM52+CN52+CO52</f>
        <v>-9.56</v>
      </c>
      <c r="CQ52" s="88">
        <f>+CK52-CP52</f>
        <v>82.600000000000009</v>
      </c>
    </row>
    <row r="53" spans="1:97" s="27" customFormat="1" ht="16.5" x14ac:dyDescent="0.3">
      <c r="A53" s="73" t="s">
        <v>704</v>
      </c>
      <c r="B53" s="74" t="s">
        <v>705</v>
      </c>
      <c r="C53" s="28">
        <f t="shared" si="3"/>
        <v>1400</v>
      </c>
      <c r="D53" s="28">
        <f t="shared" si="4"/>
        <v>0</v>
      </c>
      <c r="E53" s="28">
        <f t="shared" si="5"/>
        <v>0</v>
      </c>
      <c r="F53" s="28">
        <f t="shared" si="6"/>
        <v>0</v>
      </c>
      <c r="G53" s="28">
        <f t="shared" si="7"/>
        <v>0</v>
      </c>
      <c r="H53" s="28">
        <f t="shared" si="8"/>
        <v>0</v>
      </c>
      <c r="I53" s="28">
        <f t="shared" si="9"/>
        <v>0</v>
      </c>
      <c r="J53" s="28">
        <f t="shared" si="10"/>
        <v>0</v>
      </c>
      <c r="K53" s="28">
        <f t="shared" si="11"/>
        <v>0</v>
      </c>
      <c r="L53" s="28">
        <f t="shared" si="12"/>
        <v>0</v>
      </c>
      <c r="M53" s="28">
        <f t="shared" si="13"/>
        <v>0</v>
      </c>
      <c r="N53" s="28">
        <f t="shared" si="14"/>
        <v>1400</v>
      </c>
      <c r="O53" s="28">
        <f t="shared" si="15"/>
        <v>140</v>
      </c>
      <c r="P53" s="28">
        <f>+'C&amp;A'!E53*0.02</f>
        <v>5.1128</v>
      </c>
      <c r="Q53" s="28">
        <f t="shared" si="16"/>
        <v>1545.1128000000001</v>
      </c>
      <c r="R53" s="28">
        <f t="shared" si="17"/>
        <v>247.21804800000001</v>
      </c>
      <c r="S53" s="28">
        <f t="shared" si="18"/>
        <v>1792.3308480000001</v>
      </c>
      <c r="U53" s="69"/>
      <c r="V53" s="69"/>
      <c r="W53" s="70"/>
      <c r="X53" s="71"/>
      <c r="Y53" s="72"/>
      <c r="Z53" s="72"/>
      <c r="AA53" s="73"/>
      <c r="AB53" s="74"/>
      <c r="AC53" s="26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Q53" s="95"/>
      <c r="AR53" s="229">
        <f t="shared" si="21"/>
        <v>0</v>
      </c>
      <c r="AT53" s="95">
        <f>+N53-'C&amp;A'!K53-SINDICATO!N53</f>
        <v>0</v>
      </c>
      <c r="AV53" s="172" t="s">
        <v>604</v>
      </c>
      <c r="AW53" s="172" t="s">
        <v>605</v>
      </c>
      <c r="AX53" s="172"/>
      <c r="AY53" s="172"/>
      <c r="AZ53" s="172" t="s">
        <v>334</v>
      </c>
      <c r="BA53" s="172"/>
      <c r="BB53" s="172"/>
      <c r="BC53" s="172"/>
      <c r="BD53" s="172">
        <v>1400</v>
      </c>
      <c r="BE53" s="172"/>
      <c r="BF53" s="196">
        <v>1400</v>
      </c>
      <c r="BG53" s="196"/>
      <c r="BH53" s="196"/>
      <c r="BI53" s="196"/>
      <c r="BJ53" s="231"/>
      <c r="BK53" s="190">
        <v>1400</v>
      </c>
      <c r="BL53" s="232"/>
      <c r="BM53" s="232"/>
      <c r="BN53" s="232"/>
      <c r="BO53" s="232"/>
      <c r="BP53" s="232"/>
      <c r="BQ53" s="233"/>
      <c r="BR53" s="233"/>
      <c r="BS53" s="172"/>
      <c r="BT53" s="235"/>
      <c r="BU53" s="190">
        <v>1400</v>
      </c>
      <c r="BV53" s="149">
        <v>0</v>
      </c>
      <c r="BW53" s="190">
        <v>1400</v>
      </c>
      <c r="BX53" s="149">
        <v>140</v>
      </c>
      <c r="BY53" s="149">
        <v>28</v>
      </c>
      <c r="BZ53" s="190">
        <v>1568</v>
      </c>
      <c r="CA53" s="152"/>
      <c r="CB53" s="153"/>
      <c r="CC53" s="152"/>
      <c r="CD53" s="152"/>
      <c r="CE53" s="153"/>
      <c r="CG53" s="73" t="s">
        <v>704</v>
      </c>
      <c r="CH53" s="74" t="s">
        <v>705</v>
      </c>
      <c r="CI53" s="88">
        <v>219.12</v>
      </c>
      <c r="CJ53" s="88">
        <v>36.520000000000003</v>
      </c>
      <c r="CK53" s="88">
        <v>255.64</v>
      </c>
      <c r="CL53" s="234">
        <v>-82.48</v>
      </c>
      <c r="CM53" s="88">
        <v>0</v>
      </c>
      <c r="CN53" s="234">
        <v>-0.08</v>
      </c>
      <c r="CO53" s="88">
        <v>0</v>
      </c>
      <c r="CP53" s="88">
        <v>-82.56</v>
      </c>
      <c r="CQ53" s="88">
        <v>338.2</v>
      </c>
    </row>
    <row r="54" spans="1:97" s="27" customFormat="1" ht="16.5" x14ac:dyDescent="0.3">
      <c r="A54" s="26" t="s">
        <v>246</v>
      </c>
      <c r="B54" s="27" t="s">
        <v>247</v>
      </c>
      <c r="C54" s="28">
        <f t="shared" si="3"/>
        <v>513.33000000000004</v>
      </c>
      <c r="D54" s="28">
        <f>-'C&amp;A'!F54</f>
        <v>66.069999999999993</v>
      </c>
      <c r="E54" s="28">
        <f t="shared" si="5"/>
        <v>0</v>
      </c>
      <c r="F54" s="28">
        <f t="shared" si="6"/>
        <v>0</v>
      </c>
      <c r="G54" s="28">
        <f t="shared" si="7"/>
        <v>0</v>
      </c>
      <c r="H54" s="28">
        <f t="shared" si="8"/>
        <v>0</v>
      </c>
      <c r="I54" s="28">
        <f t="shared" si="9"/>
        <v>0</v>
      </c>
      <c r="J54" s="28">
        <f t="shared" si="10"/>
        <v>0</v>
      </c>
      <c r="K54" s="28">
        <f t="shared" si="11"/>
        <v>0</v>
      </c>
      <c r="L54" s="28">
        <f t="shared" si="12"/>
        <v>0</v>
      </c>
      <c r="M54" s="28">
        <f t="shared" si="13"/>
        <v>0</v>
      </c>
      <c r="N54" s="28">
        <f t="shared" si="14"/>
        <v>579.40000000000009</v>
      </c>
      <c r="O54" s="28">
        <f t="shared" si="15"/>
        <v>51.333000000000006</v>
      </c>
      <c r="P54" s="28">
        <f>+'C&amp;A'!E54*0.02</f>
        <v>10.2256</v>
      </c>
      <c r="Q54" s="28">
        <f t="shared" si="16"/>
        <v>640.95860000000005</v>
      </c>
      <c r="R54" s="28">
        <f t="shared" si="17"/>
        <v>102.55337600000001</v>
      </c>
      <c r="S54" s="28">
        <f t="shared" si="18"/>
        <v>743.511976</v>
      </c>
      <c r="U54" s="69" t="s">
        <v>110</v>
      </c>
      <c r="V54" s="69" t="s">
        <v>111</v>
      </c>
      <c r="W54" s="70" t="s">
        <v>322</v>
      </c>
      <c r="X54" s="71">
        <v>513.33000000000004</v>
      </c>
      <c r="Y54" s="72" t="str">
        <f t="shared" si="19"/>
        <v>SI</v>
      </c>
      <c r="Z54" s="72" t="str">
        <f t="shared" si="20"/>
        <v>SI</v>
      </c>
      <c r="AA54" s="73" t="s">
        <v>246</v>
      </c>
      <c r="AB54" s="74" t="s">
        <v>247</v>
      </c>
      <c r="AC54" s="26" t="s">
        <v>246</v>
      </c>
      <c r="AD54" s="27" t="s">
        <v>247</v>
      </c>
      <c r="AE54" s="28">
        <v>513.33000000000004</v>
      </c>
      <c r="AF54" s="28">
        <v>0</v>
      </c>
      <c r="AG54" s="28">
        <v>390.16</v>
      </c>
      <c r="AH54" s="28">
        <v>0</v>
      </c>
      <c r="AI54" s="28">
        <v>0</v>
      </c>
      <c r="AJ54" s="28">
        <v>903.49</v>
      </c>
      <c r="AK54" s="28">
        <v>90.349000000000004</v>
      </c>
      <c r="AL54" s="28">
        <v>21.911999999999999</v>
      </c>
      <c r="AM54" s="28">
        <v>1015.7510000000001</v>
      </c>
      <c r="AN54" s="28">
        <v>162.52016</v>
      </c>
      <c r="AO54" s="28">
        <v>1178.27116</v>
      </c>
      <c r="AQ54" s="95"/>
      <c r="AR54" s="229">
        <f t="shared" si="21"/>
        <v>66.07000000000005</v>
      </c>
      <c r="AT54" s="95">
        <f>+N54-'C&amp;A'!K54-SINDICATO!N54</f>
        <v>0</v>
      </c>
      <c r="AV54" s="172" t="s">
        <v>550</v>
      </c>
      <c r="AW54" s="172" t="s">
        <v>610</v>
      </c>
      <c r="AX54" s="172" t="s">
        <v>44</v>
      </c>
      <c r="AY54" s="172" t="s">
        <v>246</v>
      </c>
      <c r="AZ54" s="172" t="s">
        <v>340</v>
      </c>
      <c r="BA54" s="172"/>
      <c r="BB54" s="172"/>
      <c r="BC54" s="172"/>
      <c r="BD54" s="172">
        <v>513.33000000000004</v>
      </c>
      <c r="BE54" s="172"/>
      <c r="BF54" s="196">
        <v>513.33000000000004</v>
      </c>
      <c r="BG54" s="196"/>
      <c r="BH54" s="196"/>
      <c r="BI54" s="196"/>
      <c r="BJ54" s="231"/>
      <c r="BK54" s="190">
        <v>513.33000000000004</v>
      </c>
      <c r="BL54" s="232"/>
      <c r="BM54" s="232">
        <v>0</v>
      </c>
      <c r="BN54" s="232"/>
      <c r="BO54" s="232"/>
      <c r="BP54" s="232"/>
      <c r="BQ54" s="233"/>
      <c r="BR54" s="233"/>
      <c r="BS54" s="172"/>
      <c r="BT54" s="235">
        <v>0</v>
      </c>
      <c r="BU54" s="190">
        <v>513.33000000000004</v>
      </c>
      <c r="BV54" s="149">
        <v>0</v>
      </c>
      <c r="BW54" s="190">
        <v>513.33000000000004</v>
      </c>
      <c r="BX54" s="149">
        <v>51.333000000000006</v>
      </c>
      <c r="BY54" s="149">
        <v>10.2666</v>
      </c>
      <c r="BZ54" s="190">
        <v>574.92960000000005</v>
      </c>
      <c r="CA54" s="152"/>
      <c r="CB54" s="153">
        <v>513.33000000000004</v>
      </c>
      <c r="CC54" s="152"/>
      <c r="CD54" s="152"/>
      <c r="CE54" s="153">
        <v>513.33000000000004</v>
      </c>
      <c r="CG54" s="73" t="s">
        <v>706</v>
      </c>
      <c r="CH54" s="74" t="s">
        <v>247</v>
      </c>
      <c r="CI54" s="88">
        <v>438.24</v>
      </c>
      <c r="CJ54" s="88">
        <v>73.040000000000006</v>
      </c>
      <c r="CK54" s="88">
        <v>511.28</v>
      </c>
      <c r="CL54" s="234">
        <v>-66.069999999999993</v>
      </c>
      <c r="CM54" s="88">
        <v>0</v>
      </c>
      <c r="CN54" s="234">
        <v>-0.05</v>
      </c>
      <c r="CO54" s="88">
        <v>0</v>
      </c>
      <c r="CP54" s="88">
        <v>-66.12</v>
      </c>
      <c r="CQ54" s="88">
        <v>577.4</v>
      </c>
    </row>
    <row r="55" spans="1:97" s="27" customFormat="1" ht="16.5" x14ac:dyDescent="0.3">
      <c r="A55" s="26" t="s">
        <v>248</v>
      </c>
      <c r="B55" s="27" t="s">
        <v>249</v>
      </c>
      <c r="C55" s="28">
        <f t="shared" si="3"/>
        <v>513.33000000000004</v>
      </c>
      <c r="D55" s="28">
        <f t="shared" si="4"/>
        <v>0</v>
      </c>
      <c r="E55" s="28">
        <f t="shared" si="5"/>
        <v>5456.54</v>
      </c>
      <c r="F55" s="28">
        <f t="shared" si="6"/>
        <v>0</v>
      </c>
      <c r="G55" s="28">
        <f t="shared" si="7"/>
        <v>0</v>
      </c>
      <c r="H55" s="28">
        <f t="shared" si="8"/>
        <v>0</v>
      </c>
      <c r="I55" s="28">
        <f t="shared" si="9"/>
        <v>0</v>
      </c>
      <c r="J55" s="28">
        <f t="shared" si="10"/>
        <v>0</v>
      </c>
      <c r="K55" s="28">
        <f t="shared" si="11"/>
        <v>0</v>
      </c>
      <c r="L55" s="28">
        <f t="shared" si="12"/>
        <v>0</v>
      </c>
      <c r="M55" s="28">
        <f t="shared" si="13"/>
        <v>596.98699999999997</v>
      </c>
      <c r="N55" s="28">
        <f t="shared" si="14"/>
        <v>5372.8829999999998</v>
      </c>
      <c r="O55" s="28">
        <f t="shared" si="15"/>
        <v>0</v>
      </c>
      <c r="P55" s="28">
        <f>+'C&amp;A'!E55*0.02</f>
        <v>10.2256</v>
      </c>
      <c r="Q55" s="28">
        <f t="shared" si="16"/>
        <v>5980.0955999999996</v>
      </c>
      <c r="R55" s="28">
        <f t="shared" si="17"/>
        <v>956.81529599999999</v>
      </c>
      <c r="S55" s="28">
        <f t="shared" si="18"/>
        <v>6936.9108959999994</v>
      </c>
      <c r="U55" s="69" t="s">
        <v>112</v>
      </c>
      <c r="V55" s="69" t="s">
        <v>113</v>
      </c>
      <c r="W55" s="70" t="s">
        <v>322</v>
      </c>
      <c r="X55" s="71">
        <v>513.33000000000004</v>
      </c>
      <c r="Y55" s="72" t="str">
        <f t="shared" si="19"/>
        <v>SI</v>
      </c>
      <c r="Z55" s="72" t="str">
        <f t="shared" si="20"/>
        <v>SI</v>
      </c>
      <c r="AA55" s="73" t="s">
        <v>248</v>
      </c>
      <c r="AB55" s="74" t="s">
        <v>249</v>
      </c>
      <c r="AC55" s="26" t="s">
        <v>248</v>
      </c>
      <c r="AD55" s="27" t="s">
        <v>249</v>
      </c>
      <c r="AE55" s="28">
        <v>513.33000000000004</v>
      </c>
      <c r="AF55" s="28">
        <v>0</v>
      </c>
      <c r="AG55" s="28">
        <v>2089.0700000000002</v>
      </c>
      <c r="AH55" s="28">
        <v>-45.13</v>
      </c>
      <c r="AI55" s="28">
        <v>0</v>
      </c>
      <c r="AJ55" s="28">
        <v>2557.27</v>
      </c>
      <c r="AK55" s="28">
        <v>255.727</v>
      </c>
      <c r="AL55" s="28">
        <v>21.911999999999999</v>
      </c>
      <c r="AM55" s="28">
        <v>2834.9089999999997</v>
      </c>
      <c r="AN55" s="28">
        <v>453.58543999999995</v>
      </c>
      <c r="AO55" s="28">
        <v>3288.4944399999995</v>
      </c>
      <c r="AQ55" s="95"/>
      <c r="AR55" s="229">
        <f t="shared" si="21"/>
        <v>0</v>
      </c>
      <c r="AT55" s="95">
        <f>+N55-'C&amp;A'!K55-SINDICATO!N55</f>
        <v>596.98700000000008</v>
      </c>
      <c r="AV55" s="172" t="s">
        <v>550</v>
      </c>
      <c r="AW55" s="172" t="s">
        <v>611</v>
      </c>
      <c r="AX55" s="172" t="s">
        <v>60</v>
      </c>
      <c r="AY55" s="172">
        <v>30</v>
      </c>
      <c r="AZ55" s="172" t="s">
        <v>340</v>
      </c>
      <c r="BA55" s="172"/>
      <c r="BB55" s="172"/>
      <c r="BC55" s="172"/>
      <c r="BD55" s="172">
        <v>513.33000000000004</v>
      </c>
      <c r="BE55" s="172"/>
      <c r="BF55" s="196">
        <v>513.33000000000004</v>
      </c>
      <c r="BG55" s="196">
        <v>5456.54</v>
      </c>
      <c r="BH55" s="196"/>
      <c r="BI55" s="196"/>
      <c r="BJ55" s="231"/>
      <c r="BK55" s="190">
        <v>5969.87</v>
      </c>
      <c r="BL55" s="232"/>
      <c r="BM55" s="232">
        <v>0</v>
      </c>
      <c r="BN55" s="232"/>
      <c r="BO55" s="232"/>
      <c r="BP55" s="232"/>
      <c r="BQ55" s="233"/>
      <c r="BR55" s="233"/>
      <c r="BS55" s="172"/>
      <c r="BT55" s="235">
        <v>0</v>
      </c>
      <c r="BU55" s="190">
        <v>5969.87</v>
      </c>
      <c r="BV55" s="149">
        <v>596.98699999999997</v>
      </c>
      <c r="BW55" s="190">
        <v>5372.8829999999998</v>
      </c>
      <c r="BX55" s="149">
        <v>0</v>
      </c>
      <c r="BY55" s="149">
        <v>10.2666</v>
      </c>
      <c r="BZ55" s="190">
        <v>5980.1365999999998</v>
      </c>
      <c r="CA55" s="152"/>
      <c r="CB55" s="153">
        <v>5372.8829999999998</v>
      </c>
      <c r="CC55" s="152"/>
      <c r="CD55" s="152"/>
      <c r="CE55" s="153">
        <v>5372.8829999999998</v>
      </c>
      <c r="CG55" s="73" t="s">
        <v>707</v>
      </c>
      <c r="CH55" s="74" t="s">
        <v>249</v>
      </c>
      <c r="CI55" s="88">
        <v>438.24</v>
      </c>
      <c r="CJ55" s="88">
        <v>73.040000000000006</v>
      </c>
      <c r="CK55" s="88">
        <v>511.28</v>
      </c>
      <c r="CL55" s="234">
        <v>-66.069999999999993</v>
      </c>
      <c r="CM55" s="88">
        <v>0</v>
      </c>
      <c r="CN55" s="234">
        <v>-0.05</v>
      </c>
      <c r="CO55" s="88">
        <v>0</v>
      </c>
      <c r="CP55" s="88">
        <v>-66.12</v>
      </c>
      <c r="CQ55" s="88">
        <v>577.4</v>
      </c>
    </row>
    <row r="56" spans="1:97" s="27" customFormat="1" ht="16.5" x14ac:dyDescent="0.3">
      <c r="A56" s="26" t="s">
        <v>347</v>
      </c>
      <c r="B56" s="27" t="s">
        <v>348</v>
      </c>
      <c r="C56" s="28">
        <f t="shared" si="3"/>
        <v>1166.6600000000001</v>
      </c>
      <c r="D56" s="28">
        <f t="shared" si="4"/>
        <v>0</v>
      </c>
      <c r="E56" s="28">
        <f t="shared" si="5"/>
        <v>653.33000000000004</v>
      </c>
      <c r="F56" s="28">
        <f t="shared" si="6"/>
        <v>0</v>
      </c>
      <c r="G56" s="28">
        <f t="shared" si="7"/>
        <v>0</v>
      </c>
      <c r="H56" s="28">
        <f t="shared" si="8"/>
        <v>0</v>
      </c>
      <c r="I56" s="28">
        <f t="shared" si="9"/>
        <v>0</v>
      </c>
      <c r="J56" s="28">
        <f t="shared" si="10"/>
        <v>0</v>
      </c>
      <c r="K56" s="28">
        <f t="shared" si="11"/>
        <v>0</v>
      </c>
      <c r="L56" s="28">
        <f t="shared" si="12"/>
        <v>257.7</v>
      </c>
      <c r="M56" s="28">
        <f t="shared" si="13"/>
        <v>0</v>
      </c>
      <c r="N56" s="28">
        <f t="shared" si="14"/>
        <v>1562.2900000000002</v>
      </c>
      <c r="O56" s="28">
        <f t="shared" si="15"/>
        <v>181.99900000000002</v>
      </c>
      <c r="P56" s="28">
        <f>+'C&amp;A'!E56*0.02</f>
        <v>10.2256</v>
      </c>
      <c r="Q56" s="28">
        <f t="shared" si="16"/>
        <v>2012.2146000000002</v>
      </c>
      <c r="R56" s="28">
        <f t="shared" si="17"/>
        <v>321.95433600000007</v>
      </c>
      <c r="S56" s="28">
        <f t="shared" si="18"/>
        <v>2334.1689360000005</v>
      </c>
      <c r="U56" s="69" t="s">
        <v>349</v>
      </c>
      <c r="V56" s="69" t="s">
        <v>350</v>
      </c>
      <c r="W56" s="70" t="s">
        <v>322</v>
      </c>
      <c r="X56" s="71">
        <v>513.33000000000004</v>
      </c>
      <c r="Y56" s="72" t="str">
        <f t="shared" si="19"/>
        <v>SI</v>
      </c>
      <c r="Z56" s="72" t="str">
        <f t="shared" si="20"/>
        <v>SI</v>
      </c>
      <c r="AA56" s="73" t="s">
        <v>347</v>
      </c>
      <c r="AB56" s="74" t="s">
        <v>451</v>
      </c>
      <c r="AC56" s="26" t="s">
        <v>347</v>
      </c>
      <c r="AD56" s="27" t="s">
        <v>348</v>
      </c>
      <c r="AE56" s="28">
        <v>513.33000000000004</v>
      </c>
      <c r="AF56" s="28">
        <v>74.81</v>
      </c>
      <c r="AG56" s="28">
        <v>0</v>
      </c>
      <c r="AH56" s="28">
        <v>0</v>
      </c>
      <c r="AI56" s="28">
        <v>0</v>
      </c>
      <c r="AJ56" s="28">
        <v>588.1400000000001</v>
      </c>
      <c r="AK56" s="28">
        <v>58.814000000000014</v>
      </c>
      <c r="AL56" s="28">
        <v>21.911999999999999</v>
      </c>
      <c r="AM56" s="28">
        <v>668.8660000000001</v>
      </c>
      <c r="AN56" s="28">
        <v>107.01856000000002</v>
      </c>
      <c r="AO56" s="28">
        <v>775.88456000000008</v>
      </c>
      <c r="AQ56" s="95"/>
      <c r="AR56" s="229">
        <f t="shared" si="21"/>
        <v>0</v>
      </c>
      <c r="AT56" s="95">
        <f>+N56-'C&amp;A'!K56-SINDICATO!N56</f>
        <v>0</v>
      </c>
      <c r="AV56" s="172" t="s">
        <v>550</v>
      </c>
      <c r="AW56" s="172" t="s">
        <v>612</v>
      </c>
      <c r="AX56" s="172" t="s">
        <v>39</v>
      </c>
      <c r="AY56" s="172" t="s">
        <v>347</v>
      </c>
      <c r="AZ56" s="172" t="s">
        <v>340</v>
      </c>
      <c r="BA56" s="236">
        <v>42408</v>
      </c>
      <c r="BB56" s="172"/>
      <c r="BC56" s="172"/>
      <c r="BD56" s="172">
        <v>513.33000000000004</v>
      </c>
      <c r="BE56" s="172">
        <v>653.33000000000004</v>
      </c>
      <c r="BF56" s="196">
        <v>1166.6600000000001</v>
      </c>
      <c r="BG56" s="196">
        <v>653.33000000000004</v>
      </c>
      <c r="BH56" s="196"/>
      <c r="BI56" s="196"/>
      <c r="BJ56" s="231"/>
      <c r="BK56" s="190">
        <v>1819.9900000000002</v>
      </c>
      <c r="BL56" s="232"/>
      <c r="BM56" s="232">
        <v>0</v>
      </c>
      <c r="BN56" s="232"/>
      <c r="BO56" s="232"/>
      <c r="BP56" s="232"/>
      <c r="BQ56" s="233"/>
      <c r="BR56" s="233"/>
      <c r="BS56" s="172"/>
      <c r="BT56" s="90">
        <v>257.7</v>
      </c>
      <c r="BU56" s="190">
        <v>1562.2900000000002</v>
      </c>
      <c r="BV56" s="149">
        <v>0</v>
      </c>
      <c r="BW56" s="190">
        <v>1562.2900000000002</v>
      </c>
      <c r="BX56" s="149">
        <v>181.99900000000002</v>
      </c>
      <c r="BY56" s="149">
        <v>10.2666</v>
      </c>
      <c r="BZ56" s="190">
        <v>2012.2556000000002</v>
      </c>
      <c r="CA56" s="152"/>
      <c r="CB56" s="153">
        <v>1562.2900000000002</v>
      </c>
      <c r="CC56" s="152"/>
      <c r="CD56" s="152"/>
      <c r="CE56" s="153">
        <v>1562.2900000000002</v>
      </c>
      <c r="CG56" s="73" t="s">
        <v>708</v>
      </c>
      <c r="CH56" s="74" t="s">
        <v>451</v>
      </c>
      <c r="CI56" s="88">
        <v>438.24</v>
      </c>
      <c r="CJ56" s="88">
        <v>73.040000000000006</v>
      </c>
      <c r="CK56" s="88">
        <v>511.28</v>
      </c>
      <c r="CL56" s="234">
        <v>-66.069999999999993</v>
      </c>
      <c r="CM56" s="88">
        <v>0</v>
      </c>
      <c r="CN56" s="234">
        <v>-0.05</v>
      </c>
      <c r="CO56" s="88">
        <v>0</v>
      </c>
      <c r="CP56" s="88">
        <v>-66.12</v>
      </c>
      <c r="CQ56" s="88">
        <v>577.4</v>
      </c>
    </row>
    <row r="57" spans="1:97" s="27" customFormat="1" ht="16.5" x14ac:dyDescent="0.3">
      <c r="A57" s="26" t="s">
        <v>250</v>
      </c>
      <c r="B57" s="27" t="s">
        <v>251</v>
      </c>
      <c r="C57" s="28">
        <f t="shared" si="3"/>
        <v>1166.6600000000001</v>
      </c>
      <c r="D57" s="28">
        <f t="shared" si="4"/>
        <v>0</v>
      </c>
      <c r="E57" s="28">
        <f t="shared" si="5"/>
        <v>4653.33</v>
      </c>
      <c r="F57" s="28">
        <f t="shared" si="6"/>
        <v>0</v>
      </c>
      <c r="G57" s="28">
        <f t="shared" si="7"/>
        <v>0</v>
      </c>
      <c r="H57" s="28">
        <f t="shared" si="8"/>
        <v>0</v>
      </c>
      <c r="I57" s="28">
        <f t="shared" si="9"/>
        <v>0</v>
      </c>
      <c r="J57" s="28">
        <f t="shared" si="10"/>
        <v>0</v>
      </c>
      <c r="K57" s="28">
        <f t="shared" si="11"/>
        <v>0</v>
      </c>
      <c r="L57" s="28">
        <f t="shared" si="12"/>
        <v>0</v>
      </c>
      <c r="M57" s="28">
        <f t="shared" si="13"/>
        <v>581.99900000000002</v>
      </c>
      <c r="N57" s="28">
        <f t="shared" si="14"/>
        <v>5237.991</v>
      </c>
      <c r="O57" s="28">
        <f t="shared" si="15"/>
        <v>0</v>
      </c>
      <c r="P57" s="28">
        <f>+'C&amp;A'!E57*0.02</f>
        <v>10.2256</v>
      </c>
      <c r="Q57" s="28">
        <f t="shared" si="16"/>
        <v>5830.2155999999995</v>
      </c>
      <c r="R57" s="28">
        <f t="shared" si="17"/>
        <v>932.83449599999994</v>
      </c>
      <c r="S57" s="28">
        <f t="shared" si="18"/>
        <v>6763.050095999999</v>
      </c>
      <c r="U57" s="69" t="s">
        <v>114</v>
      </c>
      <c r="V57" s="69" t="s">
        <v>21</v>
      </c>
      <c r="W57" s="70" t="s">
        <v>322</v>
      </c>
      <c r="X57" s="71">
        <v>513.33000000000004</v>
      </c>
      <c r="Y57" s="72" t="str">
        <f t="shared" si="19"/>
        <v>SI</v>
      </c>
      <c r="Z57" s="72" t="str">
        <f t="shared" si="20"/>
        <v>SI</v>
      </c>
      <c r="AA57" s="73" t="s">
        <v>250</v>
      </c>
      <c r="AB57" s="74" t="s">
        <v>251</v>
      </c>
      <c r="AC57" s="26" t="s">
        <v>250</v>
      </c>
      <c r="AD57" s="27" t="s">
        <v>251</v>
      </c>
      <c r="AE57" s="28">
        <v>513.33000000000004</v>
      </c>
      <c r="AF57" s="28">
        <v>0</v>
      </c>
      <c r="AG57" s="28">
        <v>2309.71</v>
      </c>
      <c r="AH57" s="28">
        <v>0</v>
      </c>
      <c r="AI57" s="28">
        <v>0</v>
      </c>
      <c r="AJ57" s="28">
        <v>2823.04</v>
      </c>
      <c r="AK57" s="28">
        <v>282.30400000000003</v>
      </c>
      <c r="AL57" s="28">
        <v>21.911999999999999</v>
      </c>
      <c r="AM57" s="28">
        <v>3127.2559999999999</v>
      </c>
      <c r="AN57" s="28">
        <v>500.36095999999998</v>
      </c>
      <c r="AO57" s="28">
        <v>3627.6169599999998</v>
      </c>
      <c r="AQ57" s="95"/>
      <c r="AR57" s="229">
        <f t="shared" si="21"/>
        <v>0</v>
      </c>
      <c r="AT57" s="95">
        <f>+N57-'C&amp;A'!K57-SINDICATO!N57</f>
        <v>581.9989999999998</v>
      </c>
      <c r="AV57" s="172" t="s">
        <v>562</v>
      </c>
      <c r="AW57" s="172" t="s">
        <v>613</v>
      </c>
      <c r="AX57" s="172" t="s">
        <v>564</v>
      </c>
      <c r="AY57" s="172" t="s">
        <v>250</v>
      </c>
      <c r="AZ57" s="172" t="s">
        <v>565</v>
      </c>
      <c r="BA57" s="236">
        <v>42352</v>
      </c>
      <c r="BB57" s="172"/>
      <c r="BC57" s="172"/>
      <c r="BD57" s="172">
        <v>513.33000000000004</v>
      </c>
      <c r="BE57" s="172">
        <v>653.33000000000004</v>
      </c>
      <c r="BF57" s="196">
        <v>1166.6600000000001</v>
      </c>
      <c r="BG57" s="196">
        <v>4653.33</v>
      </c>
      <c r="BH57" s="196"/>
      <c r="BI57" s="196"/>
      <c r="BJ57" s="231"/>
      <c r="BK57" s="190">
        <v>5819.99</v>
      </c>
      <c r="BL57" s="232"/>
      <c r="BM57" s="232">
        <v>0</v>
      </c>
      <c r="BN57" s="232"/>
      <c r="BO57" s="232"/>
      <c r="BP57" s="232"/>
      <c r="BQ57" s="233"/>
      <c r="BR57" s="233"/>
      <c r="BS57" s="172"/>
      <c r="BT57" s="235">
        <v>0</v>
      </c>
      <c r="BU57" s="190">
        <v>5819.99</v>
      </c>
      <c r="BV57" s="149">
        <v>581.99900000000002</v>
      </c>
      <c r="BW57" s="190">
        <v>5237.991</v>
      </c>
      <c r="BX57" s="149">
        <v>0</v>
      </c>
      <c r="BY57" s="149">
        <v>10.2666</v>
      </c>
      <c r="BZ57" s="190">
        <v>5830.2565999999997</v>
      </c>
      <c r="CA57" s="152"/>
      <c r="CB57" s="153">
        <v>5237.991</v>
      </c>
      <c r="CC57" s="152"/>
      <c r="CD57" s="152"/>
      <c r="CE57" s="153">
        <v>5237.991</v>
      </c>
      <c r="CG57" s="73" t="s">
        <v>250</v>
      </c>
      <c r="CH57" s="74" t="s">
        <v>251</v>
      </c>
      <c r="CI57" s="88">
        <v>438.24</v>
      </c>
      <c r="CJ57" s="88">
        <v>73.040000000000006</v>
      </c>
      <c r="CK57" s="88">
        <v>511.28</v>
      </c>
      <c r="CL57" s="234">
        <v>-66.069999999999993</v>
      </c>
      <c r="CM57" s="88">
        <v>0</v>
      </c>
      <c r="CN57" s="234">
        <v>-0.05</v>
      </c>
      <c r="CO57" s="88">
        <v>0</v>
      </c>
      <c r="CP57" s="88">
        <v>-66.12</v>
      </c>
      <c r="CQ57" s="88">
        <v>577.4</v>
      </c>
    </row>
    <row r="58" spans="1:97" s="43" customFormat="1" ht="16.5" x14ac:dyDescent="0.3">
      <c r="A58" s="40" t="s">
        <v>252</v>
      </c>
      <c r="B58" s="43" t="s">
        <v>253</v>
      </c>
      <c r="C58" s="44">
        <f t="shared" si="3"/>
        <v>513.33000000000004</v>
      </c>
      <c r="D58" s="44">
        <v>66.010000000000005</v>
      </c>
      <c r="E58" s="44">
        <f t="shared" si="5"/>
        <v>0</v>
      </c>
      <c r="F58" s="44">
        <f t="shared" si="6"/>
        <v>0</v>
      </c>
      <c r="G58" s="44">
        <f t="shared" si="7"/>
        <v>0</v>
      </c>
      <c r="H58" s="44">
        <f t="shared" si="8"/>
        <v>0</v>
      </c>
      <c r="I58" s="44">
        <f t="shared" si="9"/>
        <v>0</v>
      </c>
      <c r="J58" s="44">
        <f t="shared" si="10"/>
        <v>0</v>
      </c>
      <c r="K58" s="44">
        <f t="shared" si="11"/>
        <v>0</v>
      </c>
      <c r="L58" s="44">
        <v>0</v>
      </c>
      <c r="M58" s="44">
        <f t="shared" si="13"/>
        <v>0</v>
      </c>
      <c r="N58" s="44">
        <f t="shared" si="14"/>
        <v>579.34</v>
      </c>
      <c r="O58" s="44">
        <f t="shared" si="15"/>
        <v>51.333000000000006</v>
      </c>
      <c r="P58" s="44">
        <f>+'C&amp;A'!E58*0.02</f>
        <v>10.2256</v>
      </c>
      <c r="Q58" s="44">
        <f t="shared" si="16"/>
        <v>640.89859999999999</v>
      </c>
      <c r="R58" s="44">
        <f t="shared" si="17"/>
        <v>102.54377599999999</v>
      </c>
      <c r="S58" s="44">
        <f t="shared" si="18"/>
        <v>743.44237599999997</v>
      </c>
      <c r="U58" s="48" t="s">
        <v>115</v>
      </c>
      <c r="V58" s="48" t="s">
        <v>116</v>
      </c>
      <c r="W58" s="49" t="s">
        <v>322</v>
      </c>
      <c r="X58" s="224">
        <v>513.33000000000004</v>
      </c>
      <c r="Y58" s="45" t="str">
        <f t="shared" si="19"/>
        <v>SI</v>
      </c>
      <c r="Z58" s="45" t="str">
        <f t="shared" si="20"/>
        <v>SI</v>
      </c>
      <c r="AA58" s="46" t="s">
        <v>252</v>
      </c>
      <c r="AB58" s="47" t="s">
        <v>253</v>
      </c>
      <c r="AC58" s="40" t="s">
        <v>252</v>
      </c>
      <c r="AD58" s="43" t="s">
        <v>253</v>
      </c>
      <c r="AE58" s="44">
        <v>513.33000000000004</v>
      </c>
      <c r="AF58" s="44">
        <v>0</v>
      </c>
      <c r="AG58" s="44">
        <v>3636.59</v>
      </c>
      <c r="AH58" s="44">
        <v>0</v>
      </c>
      <c r="AI58" s="44">
        <v>-523.01</v>
      </c>
      <c r="AJ58" s="44">
        <v>3626.91</v>
      </c>
      <c r="AK58" s="44">
        <v>362.69100000000003</v>
      </c>
      <c r="AL58" s="44">
        <v>21.911999999999999</v>
      </c>
      <c r="AM58" s="44">
        <v>4011.5129999999995</v>
      </c>
      <c r="AN58" s="44">
        <v>641.8420799999999</v>
      </c>
      <c r="AO58" s="44">
        <v>4653.3550799999994</v>
      </c>
      <c r="AQ58" s="98"/>
      <c r="AR58" s="228">
        <f t="shared" si="21"/>
        <v>589.02</v>
      </c>
      <c r="AT58" s="95">
        <f>+N58-'C&amp;A'!K58-SINDICATO!N58</f>
        <v>0</v>
      </c>
      <c r="AV58" s="214" t="s">
        <v>550</v>
      </c>
      <c r="AW58" s="214" t="s">
        <v>614</v>
      </c>
      <c r="AX58" s="214" t="s">
        <v>60</v>
      </c>
      <c r="AY58" s="214" t="s">
        <v>252</v>
      </c>
      <c r="AZ58" s="214" t="s">
        <v>340</v>
      </c>
      <c r="BA58" s="214"/>
      <c r="BB58" s="214"/>
      <c r="BC58" s="214"/>
      <c r="BD58" s="214">
        <v>513.33000000000004</v>
      </c>
      <c r="BE58" s="214"/>
      <c r="BF58" s="215">
        <v>513.33000000000004</v>
      </c>
      <c r="BG58" s="215"/>
      <c r="BH58" s="215"/>
      <c r="BI58" s="215"/>
      <c r="BJ58" s="216"/>
      <c r="BK58" s="217">
        <v>513.33000000000004</v>
      </c>
      <c r="BL58" s="218"/>
      <c r="BM58" s="218">
        <v>0</v>
      </c>
      <c r="BN58" s="218"/>
      <c r="BO58" s="218"/>
      <c r="BP58" s="218"/>
      <c r="BQ58" s="219"/>
      <c r="BR58" s="219"/>
      <c r="BS58" s="214"/>
      <c r="BT58" s="220">
        <v>523.01</v>
      </c>
      <c r="BU58" s="217">
        <v>-9.67999999999995</v>
      </c>
      <c r="BV58" s="221">
        <v>0</v>
      </c>
      <c r="BW58" s="217">
        <v>-9.67999999999995</v>
      </c>
      <c r="BX58" s="221">
        <v>51.333000000000006</v>
      </c>
      <c r="BY58" s="221">
        <v>10.2666</v>
      </c>
      <c r="BZ58" s="217">
        <v>574.92960000000005</v>
      </c>
      <c r="CA58" s="222"/>
      <c r="CB58" s="223">
        <v>-9.67999999999995</v>
      </c>
      <c r="CC58" s="222"/>
      <c r="CD58" s="222"/>
      <c r="CE58" s="223">
        <v>-9.67999999999995</v>
      </c>
      <c r="CG58" s="46" t="s">
        <v>709</v>
      </c>
      <c r="CH58" s="47" t="s">
        <v>253</v>
      </c>
      <c r="CI58" s="62">
        <v>438.24</v>
      </c>
      <c r="CJ58" s="62">
        <v>73.040000000000006</v>
      </c>
      <c r="CK58" s="62">
        <v>511.28</v>
      </c>
      <c r="CL58" s="63">
        <v>-66.069999999999993</v>
      </c>
      <c r="CM58" s="62">
        <v>0</v>
      </c>
      <c r="CN58" s="63">
        <v>-0.05</v>
      </c>
      <c r="CO58" s="62">
        <v>0</v>
      </c>
      <c r="CP58" s="62">
        <v>-66.12</v>
      </c>
      <c r="CQ58" s="62">
        <v>577.4</v>
      </c>
    </row>
    <row r="59" spans="1:97" s="27" customFormat="1" ht="16.5" x14ac:dyDescent="0.3">
      <c r="A59" s="26" t="s">
        <v>254</v>
      </c>
      <c r="B59" s="27" t="s">
        <v>255</v>
      </c>
      <c r="C59" s="28">
        <f t="shared" si="3"/>
        <v>1100</v>
      </c>
      <c r="D59" s="28">
        <f t="shared" si="4"/>
        <v>0</v>
      </c>
      <c r="E59" s="28">
        <f t="shared" si="5"/>
        <v>0</v>
      </c>
      <c r="F59" s="28">
        <f t="shared" si="6"/>
        <v>0</v>
      </c>
      <c r="G59" s="28">
        <f t="shared" si="7"/>
        <v>0</v>
      </c>
      <c r="H59" s="28">
        <f t="shared" si="8"/>
        <v>0</v>
      </c>
      <c r="I59" s="28">
        <f t="shared" si="9"/>
        <v>0</v>
      </c>
      <c r="J59" s="28">
        <f t="shared" si="10"/>
        <v>0</v>
      </c>
      <c r="K59" s="28">
        <f t="shared" si="11"/>
        <v>0</v>
      </c>
      <c r="L59" s="28">
        <f t="shared" si="12"/>
        <v>0</v>
      </c>
      <c r="M59" s="28">
        <f t="shared" si="13"/>
        <v>0</v>
      </c>
      <c r="N59" s="28">
        <f t="shared" si="14"/>
        <v>1100</v>
      </c>
      <c r="O59" s="28">
        <f t="shared" si="15"/>
        <v>110</v>
      </c>
      <c r="P59" s="28">
        <f>+'C&amp;A'!E59*0.02</f>
        <v>10.2256</v>
      </c>
      <c r="Q59" s="28">
        <f t="shared" si="16"/>
        <v>1220.2256</v>
      </c>
      <c r="R59" s="28">
        <f t="shared" si="17"/>
        <v>195.236096</v>
      </c>
      <c r="S59" s="28">
        <f t="shared" si="18"/>
        <v>1415.4616960000001</v>
      </c>
      <c r="U59" s="16" t="s">
        <v>117</v>
      </c>
      <c r="V59" s="16" t="s">
        <v>118</v>
      </c>
      <c r="W59" s="17" t="s">
        <v>333</v>
      </c>
      <c r="X59" s="15">
        <v>1100</v>
      </c>
      <c r="Y59" s="72" t="str">
        <f t="shared" si="19"/>
        <v>SI</v>
      </c>
      <c r="Z59" s="72" t="str">
        <f t="shared" si="20"/>
        <v>SI</v>
      </c>
      <c r="AA59" s="73" t="s">
        <v>254</v>
      </c>
      <c r="AB59" s="74" t="s">
        <v>255</v>
      </c>
      <c r="AC59" s="26" t="s">
        <v>254</v>
      </c>
      <c r="AD59" s="27" t="s">
        <v>255</v>
      </c>
      <c r="AE59" s="28">
        <v>1100</v>
      </c>
      <c r="AF59" s="28">
        <v>74.81</v>
      </c>
      <c r="AG59" s="28">
        <v>0</v>
      </c>
      <c r="AH59" s="28">
        <v>0</v>
      </c>
      <c r="AI59" s="28">
        <v>0</v>
      </c>
      <c r="AJ59" s="28">
        <v>1174.81</v>
      </c>
      <c r="AK59" s="28">
        <v>117.48099999999999</v>
      </c>
      <c r="AL59" s="28">
        <v>21.911999999999999</v>
      </c>
      <c r="AM59" s="28">
        <v>1314.203</v>
      </c>
      <c r="AN59" s="28">
        <v>210.27248</v>
      </c>
      <c r="AO59" s="28">
        <v>1524.4754800000001</v>
      </c>
      <c r="AQ59" s="95"/>
      <c r="AR59" s="229">
        <f t="shared" si="21"/>
        <v>0</v>
      </c>
      <c r="AT59" s="95">
        <f>+N59-'C&amp;A'!K59-SINDICATO!N59</f>
        <v>0</v>
      </c>
      <c r="AV59" s="172" t="s">
        <v>554</v>
      </c>
      <c r="AW59" s="172" t="s">
        <v>615</v>
      </c>
      <c r="AX59" s="172"/>
      <c r="AY59" s="172" t="s">
        <v>254</v>
      </c>
      <c r="AZ59" s="172" t="s">
        <v>616</v>
      </c>
      <c r="BA59" s="172"/>
      <c r="BB59" s="172"/>
      <c r="BC59" s="172"/>
      <c r="BD59" s="232">
        <v>1100</v>
      </c>
      <c r="BE59" s="172"/>
      <c r="BF59" s="196">
        <v>1100</v>
      </c>
      <c r="BG59" s="196"/>
      <c r="BH59" s="196"/>
      <c r="BI59" s="196"/>
      <c r="BJ59" s="231"/>
      <c r="BK59" s="190">
        <v>1100</v>
      </c>
      <c r="BL59" s="232"/>
      <c r="BM59" s="232">
        <v>0</v>
      </c>
      <c r="BN59" s="232"/>
      <c r="BO59" s="232"/>
      <c r="BP59" s="232"/>
      <c r="BQ59" s="233"/>
      <c r="BR59" s="233"/>
      <c r="BS59" s="172"/>
      <c r="BT59" s="90">
        <v>0</v>
      </c>
      <c r="BU59" s="190">
        <v>1100</v>
      </c>
      <c r="BV59" s="149">
        <v>0</v>
      </c>
      <c r="BW59" s="190">
        <v>1100</v>
      </c>
      <c r="BX59" s="149">
        <v>110</v>
      </c>
      <c r="BY59" s="149">
        <v>22</v>
      </c>
      <c r="BZ59" s="190">
        <v>1232</v>
      </c>
      <c r="CA59" s="152"/>
      <c r="CB59" s="153">
        <v>1100</v>
      </c>
      <c r="CC59" s="152"/>
      <c r="CD59" s="152"/>
      <c r="CE59" s="153">
        <v>1100</v>
      </c>
      <c r="CG59" s="73" t="s">
        <v>710</v>
      </c>
      <c r="CH59" s="74" t="s">
        <v>255</v>
      </c>
      <c r="CI59" s="88">
        <v>438.24</v>
      </c>
      <c r="CJ59" s="88">
        <v>73.040000000000006</v>
      </c>
      <c r="CK59" s="88">
        <v>511.28</v>
      </c>
      <c r="CL59" s="234">
        <v>-66.069999999999993</v>
      </c>
      <c r="CM59" s="88">
        <v>0</v>
      </c>
      <c r="CN59" s="234">
        <v>-0.05</v>
      </c>
      <c r="CO59" s="88">
        <v>0</v>
      </c>
      <c r="CP59" s="88">
        <v>-66.12</v>
      </c>
      <c r="CQ59" s="88">
        <v>577.4</v>
      </c>
    </row>
    <row r="60" spans="1:97" s="27" customFormat="1" ht="16.5" x14ac:dyDescent="0.3">
      <c r="A60" s="26" t="s">
        <v>260</v>
      </c>
      <c r="B60" s="27" t="s">
        <v>261</v>
      </c>
      <c r="C60" s="28">
        <f t="shared" si="3"/>
        <v>511.28</v>
      </c>
      <c r="D60" s="28">
        <f t="shared" si="4"/>
        <v>0</v>
      </c>
      <c r="E60" s="28">
        <f t="shared" si="5"/>
        <v>1949.1</v>
      </c>
      <c r="F60" s="28">
        <f t="shared" si="6"/>
        <v>0</v>
      </c>
      <c r="G60" s="28">
        <f t="shared" si="7"/>
        <v>0</v>
      </c>
      <c r="H60" s="28">
        <f t="shared" si="8"/>
        <v>100</v>
      </c>
      <c r="I60" s="28">
        <f t="shared" si="9"/>
        <v>24.603800000000003</v>
      </c>
      <c r="J60" s="28">
        <f t="shared" si="10"/>
        <v>120.55862</v>
      </c>
      <c r="K60" s="28">
        <f t="shared" si="11"/>
        <v>0</v>
      </c>
      <c r="L60" s="28">
        <f t="shared" si="12"/>
        <v>0</v>
      </c>
      <c r="M60" s="28">
        <f t="shared" si="13"/>
        <v>0</v>
      </c>
      <c r="N60" s="28">
        <f t="shared" si="14"/>
        <v>2215.2175800000005</v>
      </c>
      <c r="O60" s="28">
        <f t="shared" si="15"/>
        <v>246.03800000000001</v>
      </c>
      <c r="P60" s="28">
        <f>+'C&amp;A'!E60*0.02</f>
        <v>10.2256</v>
      </c>
      <c r="Q60" s="28">
        <f t="shared" si="16"/>
        <v>2716.6436000000003</v>
      </c>
      <c r="R60" s="28">
        <f t="shared" si="17"/>
        <v>434.66297600000007</v>
      </c>
      <c r="S60" s="28">
        <f t="shared" si="18"/>
        <v>3151.3065760000004</v>
      </c>
      <c r="U60" s="16" t="s">
        <v>124</v>
      </c>
      <c r="V60" s="16" t="s">
        <v>123</v>
      </c>
      <c r="W60" s="17" t="s">
        <v>345</v>
      </c>
      <c r="X60" s="15">
        <v>511.28</v>
      </c>
      <c r="Y60" s="72" t="str">
        <f t="shared" si="19"/>
        <v>SI</v>
      </c>
      <c r="Z60" s="72" t="str">
        <f t="shared" si="20"/>
        <v>SI</v>
      </c>
      <c r="AA60" s="73" t="s">
        <v>260</v>
      </c>
      <c r="AB60" s="74" t="s">
        <v>261</v>
      </c>
      <c r="AC60" s="26" t="s">
        <v>260</v>
      </c>
      <c r="AD60" s="27" t="s">
        <v>261</v>
      </c>
      <c r="AE60" s="28">
        <v>511.28</v>
      </c>
      <c r="AF60" s="28">
        <v>0</v>
      </c>
      <c r="AG60" s="28">
        <v>2242.8000000000002</v>
      </c>
      <c r="AH60" s="28">
        <v>-88.79</v>
      </c>
      <c r="AI60" s="28">
        <v>0</v>
      </c>
      <c r="AJ60" s="28">
        <v>2665.29</v>
      </c>
      <c r="AK60" s="28">
        <v>266.529</v>
      </c>
      <c r="AL60" s="28">
        <v>21.911999999999999</v>
      </c>
      <c r="AM60" s="28">
        <v>2953.7309999999998</v>
      </c>
      <c r="AN60" s="28">
        <v>472.59695999999997</v>
      </c>
      <c r="AO60" s="28">
        <v>3426.3279599999996</v>
      </c>
      <c r="AQ60" s="95"/>
      <c r="AR60" s="229">
        <f t="shared" si="21"/>
        <v>0</v>
      </c>
      <c r="AT60" s="95">
        <f>+N60-'C&amp;A'!K60-SINDICATO!N60</f>
        <v>0</v>
      </c>
      <c r="AV60" s="172" t="s">
        <v>554</v>
      </c>
      <c r="AW60" s="172" t="s">
        <v>619</v>
      </c>
      <c r="AX60" s="172"/>
      <c r="AY60" s="172" t="s">
        <v>260</v>
      </c>
      <c r="AZ60" s="172" t="s">
        <v>345</v>
      </c>
      <c r="BA60" s="172"/>
      <c r="BB60" s="172"/>
      <c r="BC60" s="172"/>
      <c r="BD60" s="232">
        <v>511.28</v>
      </c>
      <c r="BE60" s="172"/>
      <c r="BF60" s="196">
        <v>511.28</v>
      </c>
      <c r="BG60" s="196">
        <v>1949.1</v>
      </c>
      <c r="BH60" s="196"/>
      <c r="BI60" s="196"/>
      <c r="BJ60" s="231"/>
      <c r="BK60" s="190">
        <v>2460.38</v>
      </c>
      <c r="BL60" s="232"/>
      <c r="BM60" s="232">
        <v>100</v>
      </c>
      <c r="BN60" s="232">
        <v>24.603800000000003</v>
      </c>
      <c r="BO60" s="232">
        <v>120.55862</v>
      </c>
      <c r="BP60" s="232"/>
      <c r="BQ60" s="233"/>
      <c r="BR60" s="233"/>
      <c r="BS60" s="172"/>
      <c r="BT60" s="235">
        <v>0</v>
      </c>
      <c r="BU60" s="190">
        <v>2215.21758</v>
      </c>
      <c r="BV60" s="149">
        <v>0</v>
      </c>
      <c r="BW60" s="190">
        <v>2215.21758</v>
      </c>
      <c r="BX60" s="149">
        <v>246.03800000000001</v>
      </c>
      <c r="BY60" s="149">
        <v>10.2256</v>
      </c>
      <c r="BZ60" s="190">
        <v>2716.6436000000003</v>
      </c>
      <c r="CA60" s="152"/>
      <c r="CB60" s="153">
        <v>2215.21758</v>
      </c>
      <c r="CC60" s="152"/>
      <c r="CD60" s="152"/>
      <c r="CE60" s="153">
        <v>2215.21758</v>
      </c>
      <c r="CG60" s="73" t="s">
        <v>711</v>
      </c>
      <c r="CH60" s="74" t="s">
        <v>261</v>
      </c>
      <c r="CI60" s="88">
        <v>438.24</v>
      </c>
      <c r="CJ60" s="88">
        <v>73.040000000000006</v>
      </c>
      <c r="CK60" s="88">
        <v>511.28</v>
      </c>
      <c r="CL60" s="234">
        <v>-66.069999999999993</v>
      </c>
      <c r="CM60" s="88">
        <v>0</v>
      </c>
      <c r="CN60" s="234">
        <v>-0.05</v>
      </c>
      <c r="CO60" s="88">
        <v>0</v>
      </c>
      <c r="CP60" s="88">
        <v>-66.12</v>
      </c>
      <c r="CQ60" s="88">
        <v>577.4</v>
      </c>
    </row>
    <row r="61" spans="1:97" s="27" customFormat="1" ht="16.5" x14ac:dyDescent="0.3">
      <c r="A61" s="26" t="s">
        <v>256</v>
      </c>
      <c r="B61" s="27" t="s">
        <v>257</v>
      </c>
      <c r="C61" s="28">
        <f t="shared" si="3"/>
        <v>739.23</v>
      </c>
      <c r="D61" s="28">
        <f t="shared" si="4"/>
        <v>0</v>
      </c>
      <c r="E61" s="28">
        <f t="shared" si="5"/>
        <v>2219.11</v>
      </c>
      <c r="F61" s="28">
        <f t="shared" si="6"/>
        <v>0</v>
      </c>
      <c r="G61" s="28">
        <f t="shared" si="7"/>
        <v>0</v>
      </c>
      <c r="H61" s="28">
        <f t="shared" si="8"/>
        <v>0</v>
      </c>
      <c r="I61" s="28">
        <f t="shared" si="9"/>
        <v>0</v>
      </c>
      <c r="J61" s="28">
        <f t="shared" si="10"/>
        <v>0</v>
      </c>
      <c r="K61" s="28">
        <f t="shared" si="11"/>
        <v>0</v>
      </c>
      <c r="L61" s="28">
        <f t="shared" si="12"/>
        <v>0</v>
      </c>
      <c r="M61" s="28">
        <f t="shared" si="13"/>
        <v>0</v>
      </c>
      <c r="N61" s="28">
        <f t="shared" si="14"/>
        <v>2958.34</v>
      </c>
      <c r="O61" s="28">
        <f t="shared" si="15"/>
        <v>295.834</v>
      </c>
      <c r="P61" s="28">
        <f>+'C&amp;A'!E61*0.02</f>
        <v>10.2256</v>
      </c>
      <c r="Q61" s="28">
        <f t="shared" si="16"/>
        <v>3264.3996000000002</v>
      </c>
      <c r="R61" s="28">
        <f t="shared" si="17"/>
        <v>522.30393600000002</v>
      </c>
      <c r="S61" s="28">
        <f t="shared" si="18"/>
        <v>3786.703536</v>
      </c>
      <c r="U61" s="16" t="s">
        <v>119</v>
      </c>
      <c r="V61" s="16" t="s">
        <v>120</v>
      </c>
      <c r="W61" s="17" t="s">
        <v>318</v>
      </c>
      <c r="X61" s="15">
        <v>0</v>
      </c>
      <c r="Y61" s="72" t="str">
        <f t="shared" si="19"/>
        <v>SI</v>
      </c>
      <c r="Z61" s="72" t="str">
        <f t="shared" si="20"/>
        <v>SI</v>
      </c>
      <c r="AA61" s="73" t="s">
        <v>256</v>
      </c>
      <c r="AB61" s="74" t="s">
        <v>257</v>
      </c>
      <c r="AC61" s="26" t="s">
        <v>256</v>
      </c>
      <c r="AD61" s="27" t="s">
        <v>257</v>
      </c>
      <c r="AE61" s="28">
        <v>0</v>
      </c>
      <c r="AF61" s="28">
        <v>0</v>
      </c>
      <c r="AG61" s="28">
        <v>1806.59</v>
      </c>
      <c r="AH61" s="28">
        <v>0</v>
      </c>
      <c r="AI61" s="28">
        <v>0</v>
      </c>
      <c r="AJ61" s="28">
        <v>1806.59</v>
      </c>
      <c r="AK61" s="28">
        <v>180.65899999999999</v>
      </c>
      <c r="AL61" s="28">
        <v>21.911999999999999</v>
      </c>
      <c r="AM61" s="28">
        <v>2009.1609999999998</v>
      </c>
      <c r="AN61" s="28">
        <v>321.46575999999999</v>
      </c>
      <c r="AO61" s="28">
        <v>2330.6267599999996</v>
      </c>
      <c r="AQ61" s="95"/>
      <c r="AR61" s="229">
        <f t="shared" si="21"/>
        <v>0</v>
      </c>
      <c r="AT61" s="95">
        <f>+N61-'C&amp;A'!K61-SINDICATO!N61</f>
        <v>0</v>
      </c>
      <c r="AV61" s="172" t="s">
        <v>556</v>
      </c>
      <c r="AW61" s="172" t="s">
        <v>617</v>
      </c>
      <c r="AX61" s="172"/>
      <c r="AY61" s="172" t="s">
        <v>256</v>
      </c>
      <c r="AZ61" s="172" t="s">
        <v>318</v>
      </c>
      <c r="BA61" s="172"/>
      <c r="BB61" s="172"/>
      <c r="BC61" s="172"/>
      <c r="BD61" s="172">
        <v>739.23</v>
      </c>
      <c r="BE61" s="172"/>
      <c r="BF61" s="196">
        <v>739.23</v>
      </c>
      <c r="BG61" s="196">
        <v>2219.11</v>
      </c>
      <c r="BH61" s="196"/>
      <c r="BI61" s="196"/>
      <c r="BJ61" s="231"/>
      <c r="BK61" s="190">
        <v>2958.34</v>
      </c>
      <c r="BL61" s="232"/>
      <c r="BM61" s="232">
        <v>0</v>
      </c>
      <c r="BN61" s="232"/>
      <c r="BO61" s="232"/>
      <c r="BP61" s="232"/>
      <c r="BQ61" s="233"/>
      <c r="BR61" s="233"/>
      <c r="BS61" s="172"/>
      <c r="BT61" s="90">
        <v>0</v>
      </c>
      <c r="BU61" s="190">
        <v>2958.34</v>
      </c>
      <c r="BV61" s="149">
        <v>0</v>
      </c>
      <c r="BW61" s="190">
        <v>2958.34</v>
      </c>
      <c r="BX61" s="149">
        <v>295.834</v>
      </c>
      <c r="BY61" s="149">
        <v>14.784600000000001</v>
      </c>
      <c r="BZ61" s="190">
        <v>3268.9585999999999</v>
      </c>
      <c r="CA61" s="152"/>
      <c r="CB61" s="153">
        <v>2958.34</v>
      </c>
      <c r="CC61" s="152"/>
      <c r="CD61" s="152"/>
      <c r="CE61" s="153">
        <v>2958.34</v>
      </c>
      <c r="CG61" s="73" t="s">
        <v>712</v>
      </c>
      <c r="CH61" s="74" t="s">
        <v>257</v>
      </c>
      <c r="CI61" s="88">
        <v>438.24</v>
      </c>
      <c r="CJ61" s="88">
        <v>73.040000000000006</v>
      </c>
      <c r="CK61" s="88">
        <v>511.28</v>
      </c>
      <c r="CL61" s="234">
        <v>-66.069999999999993</v>
      </c>
      <c r="CM61" s="88">
        <v>0</v>
      </c>
      <c r="CN61" s="234">
        <v>-0.05</v>
      </c>
      <c r="CO61" s="88">
        <v>0</v>
      </c>
      <c r="CP61" s="88">
        <v>-66.12</v>
      </c>
      <c r="CQ61" s="88">
        <v>577.4</v>
      </c>
    </row>
    <row r="62" spans="1:97" s="27" customFormat="1" ht="16.5" x14ac:dyDescent="0.3">
      <c r="A62" s="26" t="s">
        <v>258</v>
      </c>
      <c r="B62" s="27" t="s">
        <v>259</v>
      </c>
      <c r="C62" s="28">
        <f t="shared" si="3"/>
        <v>608.16</v>
      </c>
      <c r="D62" s="28">
        <f t="shared" si="4"/>
        <v>0</v>
      </c>
      <c r="E62" s="28">
        <f t="shared" si="5"/>
        <v>903.62</v>
      </c>
      <c r="F62" s="28">
        <f t="shared" si="6"/>
        <v>0</v>
      </c>
      <c r="G62" s="28">
        <f t="shared" si="7"/>
        <v>0</v>
      </c>
      <c r="H62" s="28">
        <f t="shared" si="8"/>
        <v>0</v>
      </c>
      <c r="I62" s="28">
        <f t="shared" si="9"/>
        <v>15.117800000000001</v>
      </c>
      <c r="J62" s="28">
        <f t="shared" si="10"/>
        <v>74.077219999999997</v>
      </c>
      <c r="K62" s="28">
        <f t="shared" si="11"/>
        <v>0</v>
      </c>
      <c r="L62" s="28">
        <f t="shared" si="12"/>
        <v>0</v>
      </c>
      <c r="M62" s="28">
        <f t="shared" si="13"/>
        <v>0</v>
      </c>
      <c r="N62" s="28">
        <f t="shared" si="14"/>
        <v>1422.5849800000001</v>
      </c>
      <c r="O62" s="28">
        <f t="shared" si="15"/>
        <v>151.178</v>
      </c>
      <c r="P62" s="28">
        <f>+'C&amp;A'!E62*0.02</f>
        <v>10.2256</v>
      </c>
      <c r="Q62" s="28">
        <f t="shared" si="16"/>
        <v>1673.1836000000001</v>
      </c>
      <c r="R62" s="28">
        <f t="shared" si="17"/>
        <v>267.70937600000002</v>
      </c>
      <c r="S62" s="28">
        <f t="shared" si="18"/>
        <v>1940.8929760000001</v>
      </c>
      <c r="U62" s="16" t="s">
        <v>121</v>
      </c>
      <c r="V62" s="16" t="s">
        <v>122</v>
      </c>
      <c r="W62" s="17" t="s">
        <v>344</v>
      </c>
      <c r="X62" s="15">
        <v>608.16</v>
      </c>
      <c r="Y62" s="72" t="str">
        <f t="shared" si="19"/>
        <v>SI</v>
      </c>
      <c r="Z62" s="72" t="str">
        <f t="shared" si="20"/>
        <v>SI</v>
      </c>
      <c r="AA62" s="73" t="s">
        <v>258</v>
      </c>
      <c r="AB62" s="74" t="s">
        <v>259</v>
      </c>
      <c r="AC62" s="26" t="s">
        <v>258</v>
      </c>
      <c r="AD62" s="27" t="s">
        <v>259</v>
      </c>
      <c r="AE62" s="28">
        <v>608.16</v>
      </c>
      <c r="AF62" s="28">
        <v>0</v>
      </c>
      <c r="AG62" s="28">
        <v>5253.79</v>
      </c>
      <c r="AH62" s="28">
        <v>-88.79</v>
      </c>
      <c r="AI62" s="28">
        <v>0</v>
      </c>
      <c r="AJ62" s="28">
        <v>5773.16</v>
      </c>
      <c r="AK62" s="28">
        <v>0</v>
      </c>
      <c r="AL62" s="28">
        <v>21.911999999999999</v>
      </c>
      <c r="AM62" s="28">
        <v>5795.0720000000001</v>
      </c>
      <c r="AN62" s="28">
        <v>927.21152000000006</v>
      </c>
      <c r="AO62" s="28">
        <v>6722.28352</v>
      </c>
      <c r="AQ62" s="95"/>
      <c r="AR62" s="229">
        <f t="shared" si="21"/>
        <v>0</v>
      </c>
      <c r="AT62" s="95">
        <f>+N62-'C&amp;A'!K62-SINDICATO!N62</f>
        <v>0</v>
      </c>
      <c r="AV62" s="172" t="s">
        <v>554</v>
      </c>
      <c r="AW62" s="172" t="s">
        <v>618</v>
      </c>
      <c r="AX62" s="172"/>
      <c r="AY62" s="172" t="s">
        <v>258</v>
      </c>
      <c r="AZ62" s="172" t="s">
        <v>344</v>
      </c>
      <c r="BA62" s="172"/>
      <c r="BB62" s="172"/>
      <c r="BC62" s="172"/>
      <c r="BD62" s="232">
        <v>608.16</v>
      </c>
      <c r="BE62" s="172"/>
      <c r="BF62" s="196">
        <v>608.16</v>
      </c>
      <c r="BG62" s="196">
        <v>903.62</v>
      </c>
      <c r="BH62" s="196"/>
      <c r="BI62" s="196"/>
      <c r="BJ62" s="231"/>
      <c r="BK62" s="190">
        <v>1511.78</v>
      </c>
      <c r="BL62" s="232"/>
      <c r="BM62" s="232"/>
      <c r="BN62" s="232">
        <v>15.117800000000001</v>
      </c>
      <c r="BO62" s="232">
        <v>74.077219999999997</v>
      </c>
      <c r="BP62" s="232"/>
      <c r="BQ62" s="233"/>
      <c r="BR62" s="233"/>
      <c r="BS62" s="172"/>
      <c r="BT62" s="90">
        <v>0</v>
      </c>
      <c r="BU62" s="190">
        <v>1422.5849800000001</v>
      </c>
      <c r="BV62" s="149">
        <v>0</v>
      </c>
      <c r="BW62" s="190">
        <v>1422.5849800000001</v>
      </c>
      <c r="BX62" s="149">
        <v>151.178</v>
      </c>
      <c r="BY62" s="149">
        <v>12.1632</v>
      </c>
      <c r="BZ62" s="190">
        <v>1675.1212</v>
      </c>
      <c r="CA62" s="152"/>
      <c r="CB62" s="153">
        <v>1422.5849800000001</v>
      </c>
      <c r="CC62" s="152"/>
      <c r="CD62" s="152"/>
      <c r="CE62" s="153">
        <v>1422.5849800000001</v>
      </c>
      <c r="CG62" s="73" t="s">
        <v>713</v>
      </c>
      <c r="CH62" s="74" t="s">
        <v>259</v>
      </c>
      <c r="CI62" s="88">
        <v>438.24</v>
      </c>
      <c r="CJ62" s="88">
        <v>73.040000000000006</v>
      </c>
      <c r="CK62" s="88">
        <v>511.28</v>
      </c>
      <c r="CL62" s="234">
        <v>-66.069999999999993</v>
      </c>
      <c r="CM62" s="88">
        <v>0</v>
      </c>
      <c r="CN62" s="88">
        <v>0.15</v>
      </c>
      <c r="CO62" s="88">
        <v>0</v>
      </c>
      <c r="CP62" s="88">
        <v>-65.92</v>
      </c>
      <c r="CQ62" s="88">
        <v>577.20000000000005</v>
      </c>
      <c r="CR62" s="29"/>
      <c r="CS62" s="29"/>
    </row>
    <row r="63" spans="1:97" s="29" customFormat="1" ht="16.5" x14ac:dyDescent="0.3">
      <c r="A63" s="26" t="s">
        <v>262</v>
      </c>
      <c r="B63" s="27" t="s">
        <v>263</v>
      </c>
      <c r="C63" s="28">
        <f t="shared" si="3"/>
        <v>513.33000000000004</v>
      </c>
      <c r="D63" s="28">
        <v>66.069999999999993</v>
      </c>
      <c r="E63" s="28">
        <f t="shared" si="5"/>
        <v>0</v>
      </c>
      <c r="F63" s="28">
        <f t="shared" si="6"/>
        <v>0</v>
      </c>
      <c r="G63" s="28">
        <f t="shared" si="7"/>
        <v>0</v>
      </c>
      <c r="H63" s="28">
        <f t="shared" si="8"/>
        <v>0</v>
      </c>
      <c r="I63" s="28">
        <f t="shared" si="9"/>
        <v>0</v>
      </c>
      <c r="J63" s="28">
        <f t="shared" si="10"/>
        <v>0</v>
      </c>
      <c r="K63" s="28">
        <f t="shared" si="11"/>
        <v>0</v>
      </c>
      <c r="L63" s="28">
        <f t="shared" si="12"/>
        <v>0</v>
      </c>
      <c r="M63" s="28">
        <f t="shared" si="13"/>
        <v>0</v>
      </c>
      <c r="N63" s="28">
        <f t="shared" si="14"/>
        <v>579.40000000000009</v>
      </c>
      <c r="O63" s="28">
        <f t="shared" si="15"/>
        <v>51.333000000000006</v>
      </c>
      <c r="P63" s="28">
        <f>+'C&amp;A'!E63*0.02</f>
        <v>10.2256</v>
      </c>
      <c r="Q63" s="28">
        <f t="shared" si="16"/>
        <v>640.95860000000005</v>
      </c>
      <c r="R63" s="28">
        <f t="shared" si="17"/>
        <v>102.55337600000001</v>
      </c>
      <c r="S63" s="28">
        <f t="shared" si="18"/>
        <v>743.511976</v>
      </c>
      <c r="T63" s="27"/>
      <c r="U63" s="16" t="s">
        <v>125</v>
      </c>
      <c r="V63" s="16" t="s">
        <v>20</v>
      </c>
      <c r="W63" s="17" t="s">
        <v>322</v>
      </c>
      <c r="X63" s="84">
        <v>513.33000000000004</v>
      </c>
      <c r="Y63" s="72" t="str">
        <f t="shared" si="19"/>
        <v>SI</v>
      </c>
      <c r="Z63" s="72" t="str">
        <f t="shared" si="20"/>
        <v>SI</v>
      </c>
      <c r="AA63" s="73" t="s">
        <v>262</v>
      </c>
      <c r="AB63" s="74" t="s">
        <v>263</v>
      </c>
      <c r="AC63" s="26" t="s">
        <v>262</v>
      </c>
      <c r="AD63" s="27" t="s">
        <v>263</v>
      </c>
      <c r="AE63" s="28">
        <v>513.33000000000004</v>
      </c>
      <c r="AF63" s="28">
        <v>0</v>
      </c>
      <c r="AG63" s="28">
        <v>0</v>
      </c>
      <c r="AH63" s="28">
        <v>0</v>
      </c>
      <c r="AI63" s="28">
        <v>0</v>
      </c>
      <c r="AJ63" s="28">
        <v>513.33000000000004</v>
      </c>
      <c r="AK63" s="28">
        <v>51.333000000000006</v>
      </c>
      <c r="AL63" s="28">
        <v>21.911999999999999</v>
      </c>
      <c r="AM63" s="28">
        <v>586.57500000000005</v>
      </c>
      <c r="AN63" s="28">
        <v>93.852000000000004</v>
      </c>
      <c r="AO63" s="28">
        <v>680.42700000000002</v>
      </c>
      <c r="AP63" s="27"/>
      <c r="AQ63" s="95"/>
      <c r="AR63" s="229">
        <f t="shared" si="21"/>
        <v>66.07000000000005</v>
      </c>
      <c r="AS63" s="27"/>
      <c r="AT63" s="95">
        <f>+N63-'C&amp;A'!K63-SINDICATO!N63</f>
        <v>0</v>
      </c>
      <c r="AU63" s="27"/>
      <c r="AV63" s="172" t="s">
        <v>550</v>
      </c>
      <c r="AW63" s="172" t="s">
        <v>620</v>
      </c>
      <c r="AX63" s="172" t="s">
        <v>44</v>
      </c>
      <c r="AY63" s="172" t="s">
        <v>262</v>
      </c>
      <c r="AZ63" s="172" t="s">
        <v>340</v>
      </c>
      <c r="BA63" s="172"/>
      <c r="BB63" s="172"/>
      <c r="BC63" s="172"/>
      <c r="BD63" s="172">
        <v>513.33000000000004</v>
      </c>
      <c r="BE63" s="172"/>
      <c r="BF63" s="196">
        <v>513.33000000000004</v>
      </c>
      <c r="BG63" s="196"/>
      <c r="BH63" s="196"/>
      <c r="BI63" s="196"/>
      <c r="BJ63" s="231"/>
      <c r="BK63" s="190">
        <v>513.33000000000004</v>
      </c>
      <c r="BL63" s="232"/>
      <c r="BM63" s="232">
        <v>0</v>
      </c>
      <c r="BN63" s="232"/>
      <c r="BO63" s="232"/>
      <c r="BP63" s="232"/>
      <c r="BQ63" s="233"/>
      <c r="BR63" s="233"/>
      <c r="BS63" s="172"/>
      <c r="BT63" s="90">
        <v>0</v>
      </c>
      <c r="BU63" s="190">
        <v>513.33000000000004</v>
      </c>
      <c r="BV63" s="149">
        <v>0</v>
      </c>
      <c r="BW63" s="190">
        <v>513.33000000000004</v>
      </c>
      <c r="BX63" s="149">
        <v>51.333000000000006</v>
      </c>
      <c r="BY63" s="149">
        <v>10.2666</v>
      </c>
      <c r="BZ63" s="190">
        <v>574.92960000000005</v>
      </c>
      <c r="CA63" s="152"/>
      <c r="CB63" s="153">
        <v>513.33000000000004</v>
      </c>
      <c r="CC63" s="152"/>
      <c r="CD63" s="152"/>
      <c r="CE63" s="153">
        <v>513.33000000000004</v>
      </c>
      <c r="CF63" s="27"/>
      <c r="CG63" s="73" t="s">
        <v>714</v>
      </c>
      <c r="CH63" s="74" t="s">
        <v>263</v>
      </c>
      <c r="CI63" s="88">
        <v>438.24</v>
      </c>
      <c r="CJ63" s="88">
        <v>73.040000000000006</v>
      </c>
      <c r="CK63" s="88">
        <v>511.28</v>
      </c>
      <c r="CL63" s="234">
        <v>-66.069999999999993</v>
      </c>
      <c r="CM63" s="88">
        <v>0</v>
      </c>
      <c r="CN63" s="234">
        <v>-0.05</v>
      </c>
      <c r="CO63" s="88">
        <v>0</v>
      </c>
      <c r="CP63" s="88">
        <v>-66.12</v>
      </c>
      <c r="CQ63" s="88">
        <v>577.4</v>
      </c>
      <c r="CR63" s="30"/>
      <c r="CS63" s="30"/>
    </row>
    <row r="64" spans="1:97" s="30" customFormat="1" ht="16.5" x14ac:dyDescent="0.3">
      <c r="A64" s="26" t="s">
        <v>264</v>
      </c>
      <c r="B64" s="27" t="s">
        <v>265</v>
      </c>
      <c r="C64" s="28">
        <f t="shared" si="3"/>
        <v>739.23</v>
      </c>
      <c r="D64" s="28">
        <f t="shared" si="4"/>
        <v>0</v>
      </c>
      <c r="E64" s="28">
        <f t="shared" si="5"/>
        <v>3992.31</v>
      </c>
      <c r="F64" s="28">
        <f t="shared" si="6"/>
        <v>0</v>
      </c>
      <c r="G64" s="28">
        <f t="shared" si="7"/>
        <v>0</v>
      </c>
      <c r="H64" s="28">
        <f t="shared" si="8"/>
        <v>0</v>
      </c>
      <c r="I64" s="28">
        <f t="shared" si="9"/>
        <v>0</v>
      </c>
      <c r="J64" s="28">
        <f t="shared" si="10"/>
        <v>0</v>
      </c>
      <c r="K64" s="28">
        <f t="shared" si="11"/>
        <v>0</v>
      </c>
      <c r="L64" s="28">
        <f t="shared" si="12"/>
        <v>0</v>
      </c>
      <c r="M64" s="28">
        <f t="shared" si="13"/>
        <v>473.154</v>
      </c>
      <c r="N64" s="28">
        <f t="shared" si="14"/>
        <v>4258.3860000000004</v>
      </c>
      <c r="O64" s="28">
        <f t="shared" si="15"/>
        <v>0</v>
      </c>
      <c r="P64" s="28">
        <f>+'C&amp;A'!E64*0.02</f>
        <v>10.2256</v>
      </c>
      <c r="Q64" s="28">
        <f t="shared" si="16"/>
        <v>4741.7655999999997</v>
      </c>
      <c r="R64" s="28">
        <f t="shared" si="17"/>
        <v>758.68249600000001</v>
      </c>
      <c r="S64" s="28">
        <f t="shared" si="18"/>
        <v>5500.4480960000001</v>
      </c>
      <c r="T64" s="27"/>
      <c r="U64" s="16" t="s">
        <v>126</v>
      </c>
      <c r="V64" s="16" t="s">
        <v>127</v>
      </c>
      <c r="W64" s="17" t="s">
        <v>318</v>
      </c>
      <c r="X64" s="15">
        <v>0</v>
      </c>
      <c r="Y64" s="72" t="str">
        <f t="shared" si="19"/>
        <v>SI</v>
      </c>
      <c r="Z64" s="72" t="str">
        <f t="shared" si="20"/>
        <v>SI</v>
      </c>
      <c r="AA64" s="73" t="s">
        <v>264</v>
      </c>
      <c r="AB64" s="74" t="s">
        <v>265</v>
      </c>
      <c r="AC64" s="26" t="s">
        <v>264</v>
      </c>
      <c r="AD64" s="27" t="s">
        <v>265</v>
      </c>
      <c r="AE64" s="28">
        <v>0</v>
      </c>
      <c r="AF64" s="28">
        <v>0</v>
      </c>
      <c r="AG64" s="28">
        <v>2867.37</v>
      </c>
      <c r="AH64" s="28">
        <v>-45.13</v>
      </c>
      <c r="AI64" s="28">
        <v>0</v>
      </c>
      <c r="AJ64" s="28">
        <v>2822.24</v>
      </c>
      <c r="AK64" s="28">
        <v>282.22399999999999</v>
      </c>
      <c r="AL64" s="28">
        <v>21.911999999999999</v>
      </c>
      <c r="AM64" s="28">
        <v>3126.3759999999997</v>
      </c>
      <c r="AN64" s="28">
        <v>500.22015999999996</v>
      </c>
      <c r="AO64" s="28">
        <v>3626.5961599999996</v>
      </c>
      <c r="AP64" s="27"/>
      <c r="AQ64" s="95"/>
      <c r="AR64" s="229">
        <f t="shared" si="21"/>
        <v>0</v>
      </c>
      <c r="AS64" s="27"/>
      <c r="AT64" s="95">
        <f>+N64-'C&amp;A'!K64-SINDICATO!N64</f>
        <v>473.154</v>
      </c>
      <c r="AU64" s="27"/>
      <c r="AV64" s="172" t="s">
        <v>556</v>
      </c>
      <c r="AW64" s="172" t="s">
        <v>621</v>
      </c>
      <c r="AX64" s="172"/>
      <c r="AY64" s="172" t="s">
        <v>264</v>
      </c>
      <c r="AZ64" s="172" t="s">
        <v>622</v>
      </c>
      <c r="BA64" s="172"/>
      <c r="BB64" s="172"/>
      <c r="BC64" s="172"/>
      <c r="BD64" s="172">
        <v>739.23</v>
      </c>
      <c r="BE64" s="172"/>
      <c r="BF64" s="196">
        <v>739.23</v>
      </c>
      <c r="BG64" s="196">
        <v>3992.31</v>
      </c>
      <c r="BH64" s="239"/>
      <c r="BI64" s="196"/>
      <c r="BJ64" s="231"/>
      <c r="BK64" s="190">
        <v>4731.54</v>
      </c>
      <c r="BL64" s="232"/>
      <c r="BM64" s="232">
        <v>0</v>
      </c>
      <c r="BN64" s="232"/>
      <c r="BO64" s="232"/>
      <c r="BP64" s="232"/>
      <c r="BQ64" s="233"/>
      <c r="BR64" s="233"/>
      <c r="BS64" s="172"/>
      <c r="BT64" s="90">
        <v>0</v>
      </c>
      <c r="BU64" s="190">
        <v>4731.54</v>
      </c>
      <c r="BV64" s="149">
        <v>473.154</v>
      </c>
      <c r="BW64" s="190">
        <v>4258.3860000000004</v>
      </c>
      <c r="BX64" s="149">
        <v>0</v>
      </c>
      <c r="BY64" s="149">
        <v>14.784600000000001</v>
      </c>
      <c r="BZ64" s="190">
        <v>4746.3245999999999</v>
      </c>
      <c r="CA64" s="152"/>
      <c r="CB64" s="153">
        <v>4258.3860000000004</v>
      </c>
      <c r="CC64" s="152"/>
      <c r="CD64" s="152"/>
      <c r="CE64" s="153">
        <v>4258.3860000000004</v>
      </c>
      <c r="CF64" s="27"/>
      <c r="CG64" s="73" t="s">
        <v>715</v>
      </c>
      <c r="CH64" s="74" t="s">
        <v>265</v>
      </c>
      <c r="CI64" s="88">
        <v>438.24</v>
      </c>
      <c r="CJ64" s="88">
        <v>73.040000000000006</v>
      </c>
      <c r="CK64" s="88">
        <v>511.28</v>
      </c>
      <c r="CL64" s="234">
        <v>-66.069999999999993</v>
      </c>
      <c r="CM64" s="88">
        <v>0</v>
      </c>
      <c r="CN64" s="88">
        <v>0.15</v>
      </c>
      <c r="CO64" s="88">
        <v>0</v>
      </c>
      <c r="CP64" s="88">
        <v>-65.92</v>
      </c>
      <c r="CQ64" s="88">
        <v>577.20000000000005</v>
      </c>
      <c r="CR64" s="27"/>
      <c r="CS64" s="27"/>
    </row>
    <row r="65" spans="1:95" s="27" customFormat="1" ht="16.5" x14ac:dyDescent="0.3">
      <c r="A65" s="26" t="s">
        <v>266</v>
      </c>
      <c r="B65" s="27" t="s">
        <v>267</v>
      </c>
      <c r="C65" s="28">
        <f t="shared" si="3"/>
        <v>2333.33</v>
      </c>
      <c r="D65" s="28">
        <f t="shared" si="4"/>
        <v>0</v>
      </c>
      <c r="E65" s="28">
        <f t="shared" si="5"/>
        <v>304.83999999999997</v>
      </c>
      <c r="F65" s="28">
        <f t="shared" si="6"/>
        <v>0</v>
      </c>
      <c r="G65" s="28">
        <f t="shared" si="7"/>
        <v>329</v>
      </c>
      <c r="H65" s="28">
        <f t="shared" si="8"/>
        <v>0</v>
      </c>
      <c r="I65" s="28">
        <f t="shared" si="9"/>
        <v>0</v>
      </c>
      <c r="J65" s="28">
        <f t="shared" si="10"/>
        <v>0</v>
      </c>
      <c r="K65" s="28">
        <f t="shared" si="11"/>
        <v>0</v>
      </c>
      <c r="L65" s="28">
        <f t="shared" si="12"/>
        <v>955.1</v>
      </c>
      <c r="M65" s="28">
        <f t="shared" si="13"/>
        <v>0</v>
      </c>
      <c r="N65" s="28">
        <f t="shared" si="14"/>
        <v>1354.0700000000002</v>
      </c>
      <c r="O65" s="28">
        <f t="shared" si="15"/>
        <v>263.81700000000001</v>
      </c>
      <c r="P65" s="28">
        <f>+'C&amp;A'!E65*0.02</f>
        <v>10.2256</v>
      </c>
      <c r="Q65" s="28">
        <f t="shared" si="16"/>
        <v>2583.2126000000003</v>
      </c>
      <c r="R65" s="28">
        <f t="shared" si="17"/>
        <v>413.31401600000004</v>
      </c>
      <c r="S65" s="28">
        <f t="shared" si="18"/>
        <v>2996.5266160000001</v>
      </c>
      <c r="U65" s="16" t="s">
        <v>128</v>
      </c>
      <c r="V65" s="16" t="s">
        <v>129</v>
      </c>
      <c r="W65" s="17" t="s">
        <v>324</v>
      </c>
      <c r="X65" s="15">
        <v>2333.33</v>
      </c>
      <c r="Y65" s="72" t="str">
        <f t="shared" si="19"/>
        <v>SI</v>
      </c>
      <c r="Z65" s="72" t="str">
        <f t="shared" si="20"/>
        <v>SI</v>
      </c>
      <c r="AA65" s="73" t="s">
        <v>266</v>
      </c>
      <c r="AB65" s="74" t="s">
        <v>267</v>
      </c>
      <c r="AC65" s="26" t="s">
        <v>266</v>
      </c>
      <c r="AD65" s="27" t="s">
        <v>267</v>
      </c>
      <c r="AE65" s="28">
        <v>2333.33</v>
      </c>
      <c r="AF65" s="28">
        <v>0</v>
      </c>
      <c r="AG65" s="28">
        <v>392.15</v>
      </c>
      <c r="AH65" s="28">
        <v>-368.13</v>
      </c>
      <c r="AI65" s="28">
        <v>-955.1</v>
      </c>
      <c r="AJ65" s="28">
        <v>1402.25</v>
      </c>
      <c r="AK65" s="28">
        <v>140.22499999999999</v>
      </c>
      <c r="AL65" s="28">
        <v>21.911999999999999</v>
      </c>
      <c r="AM65" s="28">
        <v>1564.3869999999999</v>
      </c>
      <c r="AN65" s="28">
        <v>250.30192</v>
      </c>
      <c r="AO65" s="28">
        <v>1814.6889200000001</v>
      </c>
      <c r="AQ65" s="95"/>
      <c r="AR65" s="229">
        <f t="shared" si="21"/>
        <v>0</v>
      </c>
      <c r="AT65" s="95">
        <f>+N65-'C&amp;A'!K65-SINDICATO!N65</f>
        <v>0</v>
      </c>
      <c r="AV65" s="172" t="s">
        <v>562</v>
      </c>
      <c r="AW65" s="172" t="s">
        <v>623</v>
      </c>
      <c r="AX65" s="172" t="s">
        <v>564</v>
      </c>
      <c r="AY65" s="172" t="s">
        <v>266</v>
      </c>
      <c r="AZ65" s="172" t="s">
        <v>624</v>
      </c>
      <c r="BA65" s="172"/>
      <c r="BB65" s="172"/>
      <c r="BC65" s="172"/>
      <c r="BD65" s="230">
        <v>2333.33</v>
      </c>
      <c r="BE65" s="172"/>
      <c r="BF65" s="196">
        <v>2333.33</v>
      </c>
      <c r="BG65" s="196">
        <v>304.83999999999997</v>
      </c>
      <c r="BH65" s="196"/>
      <c r="BI65" s="196"/>
      <c r="BJ65" s="231"/>
      <c r="BK65" s="190">
        <v>2638.17</v>
      </c>
      <c r="BL65" s="232"/>
      <c r="BM65" s="232">
        <v>0</v>
      </c>
      <c r="BN65" s="232"/>
      <c r="BO65" s="232"/>
      <c r="BP65" s="232"/>
      <c r="BQ65" s="233"/>
      <c r="BR65" s="233"/>
      <c r="BS65" s="172">
        <v>329</v>
      </c>
      <c r="BT65" s="90">
        <v>955.1</v>
      </c>
      <c r="BU65" s="190">
        <v>1354.0700000000002</v>
      </c>
      <c r="BV65" s="149">
        <v>0</v>
      </c>
      <c r="BW65" s="190">
        <v>1354.0700000000002</v>
      </c>
      <c r="BX65" s="149">
        <v>263.81700000000001</v>
      </c>
      <c r="BY65" s="149">
        <v>46.666600000000003</v>
      </c>
      <c r="BZ65" s="190">
        <v>2948.6536000000001</v>
      </c>
      <c r="CA65" s="152"/>
      <c r="CB65" s="153">
        <v>1354.0700000000002</v>
      </c>
      <c r="CC65" s="152"/>
      <c r="CD65" s="152"/>
      <c r="CE65" s="153">
        <v>1354.0700000000002</v>
      </c>
      <c r="CF65" s="29"/>
      <c r="CG65" s="73" t="s">
        <v>716</v>
      </c>
      <c r="CH65" s="74" t="s">
        <v>267</v>
      </c>
      <c r="CI65" s="88">
        <v>438.24</v>
      </c>
      <c r="CJ65" s="88">
        <v>73.040000000000006</v>
      </c>
      <c r="CK65" s="88">
        <v>511.28</v>
      </c>
      <c r="CL65" s="234">
        <v>-66.069999999999993</v>
      </c>
      <c r="CM65" s="88">
        <v>0</v>
      </c>
      <c r="CN65" s="88">
        <v>0.15</v>
      </c>
      <c r="CO65" s="88">
        <v>0</v>
      </c>
      <c r="CP65" s="88">
        <v>-65.92</v>
      </c>
      <c r="CQ65" s="88">
        <v>577.20000000000005</v>
      </c>
    </row>
    <row r="66" spans="1:95" s="27" customFormat="1" ht="16.5" x14ac:dyDescent="0.3">
      <c r="A66" s="26" t="s">
        <v>268</v>
      </c>
      <c r="B66" s="27" t="s">
        <v>269</v>
      </c>
      <c r="C66" s="28">
        <f t="shared" si="3"/>
        <v>739.23</v>
      </c>
      <c r="D66" s="28">
        <f t="shared" si="4"/>
        <v>0</v>
      </c>
      <c r="E66" s="28">
        <f t="shared" si="5"/>
        <v>2678.5439999999999</v>
      </c>
      <c r="F66" s="28">
        <f t="shared" si="6"/>
        <v>0</v>
      </c>
      <c r="G66" s="28">
        <f t="shared" si="7"/>
        <v>0</v>
      </c>
      <c r="H66" s="28">
        <f t="shared" si="8"/>
        <v>0</v>
      </c>
      <c r="I66" s="28">
        <f t="shared" si="9"/>
        <v>0</v>
      </c>
      <c r="J66" s="28">
        <f t="shared" si="10"/>
        <v>0</v>
      </c>
      <c r="K66" s="28">
        <f t="shared" si="11"/>
        <v>0</v>
      </c>
      <c r="L66" s="28">
        <f t="shared" si="12"/>
        <v>0</v>
      </c>
      <c r="M66" s="28">
        <f t="shared" si="13"/>
        <v>0</v>
      </c>
      <c r="N66" s="28">
        <f t="shared" si="14"/>
        <v>3417.7739999999999</v>
      </c>
      <c r="O66" s="28">
        <f t="shared" si="15"/>
        <v>341.7774</v>
      </c>
      <c r="P66" s="28">
        <f>+'C&amp;A'!E66*0.02</f>
        <v>10.2256</v>
      </c>
      <c r="Q66" s="28">
        <f t="shared" si="16"/>
        <v>3769.777</v>
      </c>
      <c r="R66" s="28">
        <f t="shared" si="17"/>
        <v>603.16431999999998</v>
      </c>
      <c r="S66" s="28">
        <f t="shared" si="18"/>
        <v>4372.9413199999999</v>
      </c>
      <c r="U66" s="16" t="s">
        <v>130</v>
      </c>
      <c r="V66" s="16" t="s">
        <v>131</v>
      </c>
      <c r="W66" s="17" t="s">
        <v>318</v>
      </c>
      <c r="X66" s="15">
        <v>0</v>
      </c>
      <c r="Y66" s="72" t="str">
        <f t="shared" si="19"/>
        <v>SI</v>
      </c>
      <c r="Z66" s="72" t="str">
        <f t="shared" si="20"/>
        <v>SI</v>
      </c>
      <c r="AA66" s="73" t="s">
        <v>268</v>
      </c>
      <c r="AB66" s="74" t="s">
        <v>269</v>
      </c>
      <c r="AC66" s="26" t="s">
        <v>268</v>
      </c>
      <c r="AD66" s="27" t="s">
        <v>269</v>
      </c>
      <c r="AE66" s="28">
        <v>0</v>
      </c>
      <c r="AF66" s="28">
        <v>0</v>
      </c>
      <c r="AG66" s="28">
        <v>2517.27</v>
      </c>
      <c r="AH66" s="28">
        <v>0</v>
      </c>
      <c r="AI66" s="28">
        <v>0</v>
      </c>
      <c r="AJ66" s="28">
        <v>2517.27</v>
      </c>
      <c r="AK66" s="28">
        <v>251.727</v>
      </c>
      <c r="AL66" s="28">
        <v>21.911999999999999</v>
      </c>
      <c r="AM66" s="28">
        <v>2790.9089999999997</v>
      </c>
      <c r="AN66" s="28">
        <v>446.54543999999993</v>
      </c>
      <c r="AO66" s="28">
        <v>3237.4544399999995</v>
      </c>
      <c r="AP66" s="29"/>
      <c r="AQ66" s="95"/>
      <c r="AR66" s="229">
        <f t="shared" si="21"/>
        <v>0</v>
      </c>
      <c r="AS66" s="29"/>
      <c r="AT66" s="95">
        <f>+N66-'C&amp;A'!K66-SINDICATO!N66</f>
        <v>0</v>
      </c>
      <c r="AU66" s="29"/>
      <c r="AV66" s="172" t="s">
        <v>556</v>
      </c>
      <c r="AW66" s="172" t="s">
        <v>625</v>
      </c>
      <c r="AX66" s="172"/>
      <c r="AY66" s="172" t="s">
        <v>268</v>
      </c>
      <c r="AZ66" s="172" t="s">
        <v>318</v>
      </c>
      <c r="BA66" s="172"/>
      <c r="BB66" s="172"/>
      <c r="BC66" s="172"/>
      <c r="BD66" s="172">
        <v>739.23</v>
      </c>
      <c r="BE66" s="172"/>
      <c r="BF66" s="196">
        <v>739.23</v>
      </c>
      <c r="BG66" s="196">
        <v>2678.5439999999999</v>
      </c>
      <c r="BH66" s="196"/>
      <c r="BI66" s="196"/>
      <c r="BJ66" s="231"/>
      <c r="BK66" s="190">
        <v>3417.7739999999999</v>
      </c>
      <c r="BL66" s="232"/>
      <c r="BM66" s="232">
        <v>0</v>
      </c>
      <c r="BN66" s="232"/>
      <c r="BO66" s="232"/>
      <c r="BP66" s="232"/>
      <c r="BQ66" s="233"/>
      <c r="BR66" s="233"/>
      <c r="BS66" s="172"/>
      <c r="BT66" s="90">
        <v>0</v>
      </c>
      <c r="BU66" s="190">
        <v>3417.7739999999999</v>
      </c>
      <c r="BV66" s="149">
        <v>0</v>
      </c>
      <c r="BW66" s="190">
        <v>3417.7739999999999</v>
      </c>
      <c r="BX66" s="149">
        <v>341.7774</v>
      </c>
      <c r="BY66" s="149">
        <v>14.784600000000001</v>
      </c>
      <c r="BZ66" s="190">
        <v>3774.3359999999998</v>
      </c>
      <c r="CA66" s="152"/>
      <c r="CB66" s="153">
        <v>3417.7739999999999</v>
      </c>
      <c r="CC66" s="152"/>
      <c r="CD66" s="152"/>
      <c r="CE66" s="153">
        <v>3417.7739999999999</v>
      </c>
      <c r="CF66" s="30"/>
      <c r="CG66" s="73" t="s">
        <v>717</v>
      </c>
      <c r="CH66" s="74" t="s">
        <v>269</v>
      </c>
      <c r="CI66" s="88">
        <v>438.24</v>
      </c>
      <c r="CJ66" s="88">
        <v>73.040000000000006</v>
      </c>
      <c r="CK66" s="88">
        <v>511.28</v>
      </c>
      <c r="CL66" s="234">
        <v>-66.069999999999993</v>
      </c>
      <c r="CM66" s="88">
        <v>0</v>
      </c>
      <c r="CN66" s="234">
        <v>-0.05</v>
      </c>
      <c r="CO66" s="88">
        <v>0</v>
      </c>
      <c r="CP66" s="88">
        <v>-66.12</v>
      </c>
      <c r="CQ66" s="88">
        <v>577.4</v>
      </c>
    </row>
    <row r="67" spans="1:95" s="27" customFormat="1" ht="16.5" x14ac:dyDescent="0.3">
      <c r="A67" s="26" t="s">
        <v>270</v>
      </c>
      <c r="B67" s="27" t="s">
        <v>271</v>
      </c>
      <c r="C67" s="28">
        <f t="shared" si="3"/>
        <v>608.16</v>
      </c>
      <c r="D67" s="28">
        <f t="shared" si="4"/>
        <v>0</v>
      </c>
      <c r="E67" s="28">
        <f t="shared" si="5"/>
        <v>1454.37</v>
      </c>
      <c r="F67" s="28">
        <f t="shared" si="6"/>
        <v>0</v>
      </c>
      <c r="G67" s="28">
        <f t="shared" si="7"/>
        <v>0</v>
      </c>
      <c r="H67" s="28">
        <f t="shared" si="8"/>
        <v>0</v>
      </c>
      <c r="I67" s="28">
        <f t="shared" si="9"/>
        <v>20.625299999999999</v>
      </c>
      <c r="J67" s="28">
        <f t="shared" si="10"/>
        <v>101.06397</v>
      </c>
      <c r="K67" s="28">
        <f t="shared" si="11"/>
        <v>0</v>
      </c>
      <c r="L67" s="28">
        <f t="shared" si="12"/>
        <v>0</v>
      </c>
      <c r="M67" s="28">
        <f t="shared" si="13"/>
        <v>0</v>
      </c>
      <c r="N67" s="28">
        <f t="shared" si="14"/>
        <v>1940.8407299999999</v>
      </c>
      <c r="O67" s="28">
        <f t="shared" si="15"/>
        <v>206.25299999999999</v>
      </c>
      <c r="P67" s="28">
        <f>+'C&amp;A'!E67*0.02</f>
        <v>10.2256</v>
      </c>
      <c r="Q67" s="28">
        <f t="shared" si="16"/>
        <v>2279.0086000000001</v>
      </c>
      <c r="R67" s="28">
        <f t="shared" si="17"/>
        <v>364.64137600000004</v>
      </c>
      <c r="S67" s="28">
        <f t="shared" si="18"/>
        <v>2643.6499760000002</v>
      </c>
      <c r="U67" s="16" t="s">
        <v>132</v>
      </c>
      <c r="V67" s="16" t="s">
        <v>133</v>
      </c>
      <c r="W67" s="17" t="s">
        <v>317</v>
      </c>
      <c r="X67" s="84">
        <v>608.16</v>
      </c>
      <c r="Y67" s="72" t="str">
        <f t="shared" si="19"/>
        <v>SI</v>
      </c>
      <c r="Z67" s="72" t="str">
        <f t="shared" si="20"/>
        <v>SI</v>
      </c>
      <c r="AA67" s="73" t="s">
        <v>270</v>
      </c>
      <c r="AB67" s="74" t="s">
        <v>271</v>
      </c>
      <c r="AC67" s="26" t="s">
        <v>270</v>
      </c>
      <c r="AD67" s="27" t="s">
        <v>271</v>
      </c>
      <c r="AE67" s="28">
        <v>608.16</v>
      </c>
      <c r="AF67" s="28">
        <v>0</v>
      </c>
      <c r="AG67" s="28">
        <v>2707.38</v>
      </c>
      <c r="AH67" s="28">
        <v>-88.79</v>
      </c>
      <c r="AI67" s="28">
        <v>0</v>
      </c>
      <c r="AJ67" s="28">
        <v>3226.75</v>
      </c>
      <c r="AK67" s="28">
        <v>322.67500000000001</v>
      </c>
      <c r="AL67" s="28">
        <v>21.911999999999999</v>
      </c>
      <c r="AM67" s="28">
        <v>3571.337</v>
      </c>
      <c r="AN67" s="28">
        <v>571.41391999999996</v>
      </c>
      <c r="AO67" s="28">
        <v>4142.7509200000004</v>
      </c>
      <c r="AP67" s="30"/>
      <c r="AQ67" s="95"/>
      <c r="AR67" s="229">
        <f t="shared" si="21"/>
        <v>0</v>
      </c>
      <c r="AS67" s="30"/>
      <c r="AT67" s="95">
        <f>+N67-'C&amp;A'!K67-SINDICATO!N67</f>
        <v>0</v>
      </c>
      <c r="AU67" s="30"/>
      <c r="AV67" s="172" t="s">
        <v>554</v>
      </c>
      <c r="AW67" s="172" t="s">
        <v>626</v>
      </c>
      <c r="AX67" s="172"/>
      <c r="AY67" s="172" t="s">
        <v>270</v>
      </c>
      <c r="AZ67" s="172" t="s">
        <v>627</v>
      </c>
      <c r="BA67" s="172"/>
      <c r="BB67" s="172"/>
      <c r="BC67" s="172"/>
      <c r="BD67" s="232">
        <v>608.16</v>
      </c>
      <c r="BE67" s="172"/>
      <c r="BF67" s="196">
        <v>608.16</v>
      </c>
      <c r="BG67" s="196">
        <v>1454.37</v>
      </c>
      <c r="BH67" s="196"/>
      <c r="BI67" s="196"/>
      <c r="BJ67" s="231"/>
      <c r="BK67" s="190">
        <v>2062.5299999999997</v>
      </c>
      <c r="BL67" s="232"/>
      <c r="BM67" s="232"/>
      <c r="BN67" s="232">
        <v>20.625299999999999</v>
      </c>
      <c r="BO67" s="232">
        <v>101.06397</v>
      </c>
      <c r="BP67" s="232"/>
      <c r="BQ67" s="233"/>
      <c r="BR67" s="233"/>
      <c r="BS67" s="172"/>
      <c r="BT67" s="90">
        <v>0</v>
      </c>
      <c r="BU67" s="190">
        <v>1940.8407299999997</v>
      </c>
      <c r="BV67" s="149">
        <v>0</v>
      </c>
      <c r="BW67" s="190">
        <v>1940.8407299999997</v>
      </c>
      <c r="BX67" s="149">
        <v>206.25299999999999</v>
      </c>
      <c r="BY67" s="149">
        <v>12.1632</v>
      </c>
      <c r="BZ67" s="190">
        <v>2280.9461999999999</v>
      </c>
      <c r="CA67" s="152"/>
      <c r="CB67" s="153">
        <v>1940.8407299999997</v>
      </c>
      <c r="CC67" s="152"/>
      <c r="CD67" s="152"/>
      <c r="CE67" s="153">
        <v>1940.8407299999997</v>
      </c>
      <c r="CG67" s="73" t="s">
        <v>270</v>
      </c>
      <c r="CH67" s="74" t="s">
        <v>271</v>
      </c>
      <c r="CI67" s="88">
        <v>438.24</v>
      </c>
      <c r="CJ67" s="88">
        <v>73.040000000000006</v>
      </c>
      <c r="CK67" s="88">
        <v>511.28</v>
      </c>
      <c r="CL67" s="234">
        <v>-66.069999999999993</v>
      </c>
      <c r="CM67" s="88">
        <v>0</v>
      </c>
      <c r="CN67" s="234">
        <v>-0.05</v>
      </c>
      <c r="CO67" s="88">
        <v>0</v>
      </c>
      <c r="CP67" s="88">
        <v>-66.12</v>
      </c>
      <c r="CQ67" s="88">
        <v>577.4</v>
      </c>
    </row>
    <row r="68" spans="1:95" s="27" customFormat="1" ht="16.5" x14ac:dyDescent="0.3">
      <c r="A68" s="26" t="s">
        <v>272</v>
      </c>
      <c r="B68" s="27" t="s">
        <v>273</v>
      </c>
      <c r="C68" s="28">
        <f t="shared" si="3"/>
        <v>608.16</v>
      </c>
      <c r="D68" s="28">
        <f t="shared" si="4"/>
        <v>0</v>
      </c>
      <c r="E68" s="28">
        <f t="shared" si="5"/>
        <v>3219.319</v>
      </c>
      <c r="F68" s="28">
        <f t="shared" si="6"/>
        <v>0</v>
      </c>
      <c r="G68" s="28">
        <f t="shared" si="7"/>
        <v>0</v>
      </c>
      <c r="H68" s="28">
        <f t="shared" si="8"/>
        <v>200</v>
      </c>
      <c r="I68" s="28">
        <f t="shared" si="9"/>
        <v>38.274789999999996</v>
      </c>
      <c r="J68" s="28">
        <f t="shared" si="10"/>
        <v>187.546471</v>
      </c>
      <c r="K68" s="28">
        <f t="shared" si="11"/>
        <v>321.74</v>
      </c>
      <c r="L68" s="28">
        <f t="shared" si="12"/>
        <v>0</v>
      </c>
      <c r="M68" s="28">
        <f t="shared" si="13"/>
        <v>0</v>
      </c>
      <c r="N68" s="28">
        <f t="shared" si="14"/>
        <v>3079.9177389999995</v>
      </c>
      <c r="O68" s="28">
        <f t="shared" si="15"/>
        <v>382.74790000000002</v>
      </c>
      <c r="P68" s="28">
        <f>+'C&amp;A'!E68*0.02</f>
        <v>10.2256</v>
      </c>
      <c r="Q68" s="28">
        <f t="shared" si="16"/>
        <v>4220.4524999999994</v>
      </c>
      <c r="R68" s="28">
        <f t="shared" si="17"/>
        <v>675.27239999999995</v>
      </c>
      <c r="S68" s="28">
        <f t="shared" si="18"/>
        <v>4895.7248999999993</v>
      </c>
      <c r="U68" s="16" t="s">
        <v>134</v>
      </c>
      <c r="V68" s="16" t="s">
        <v>88</v>
      </c>
      <c r="W68" s="17" t="s">
        <v>341</v>
      </c>
      <c r="X68" s="15">
        <v>608.16</v>
      </c>
      <c r="Y68" s="72" t="str">
        <f t="shared" si="19"/>
        <v>SI</v>
      </c>
      <c r="Z68" s="72" t="str">
        <f t="shared" si="20"/>
        <v>SI</v>
      </c>
      <c r="AA68" s="73" t="s">
        <v>272</v>
      </c>
      <c r="AB68" s="74" t="s">
        <v>273</v>
      </c>
      <c r="AC68" s="26" t="s">
        <v>272</v>
      </c>
      <c r="AD68" s="27" t="s">
        <v>273</v>
      </c>
      <c r="AE68" s="28">
        <v>608.16</v>
      </c>
      <c r="AF68" s="28">
        <v>0</v>
      </c>
      <c r="AG68" s="28">
        <v>3714.25</v>
      </c>
      <c r="AH68" s="28">
        <v>-88.79</v>
      </c>
      <c r="AI68" s="28">
        <v>0</v>
      </c>
      <c r="AJ68" s="28">
        <v>4233.62</v>
      </c>
      <c r="AK68" s="28">
        <v>423.36200000000002</v>
      </c>
      <c r="AL68" s="28">
        <v>21.91</v>
      </c>
      <c r="AM68" s="28">
        <v>4678.8919999999998</v>
      </c>
      <c r="AN68" s="28">
        <v>748.62271999999996</v>
      </c>
      <c r="AO68" s="28">
        <v>5427.5147200000001</v>
      </c>
      <c r="AQ68" s="95"/>
      <c r="AR68" s="229">
        <f t="shared" si="21"/>
        <v>0</v>
      </c>
      <c r="AT68" s="95">
        <f>+N68-'C&amp;A'!K68-SINDICATO!N68</f>
        <v>0</v>
      </c>
      <c r="AV68" s="172" t="s">
        <v>554</v>
      </c>
      <c r="AW68" s="172" t="s">
        <v>628</v>
      </c>
      <c r="AX68" s="172"/>
      <c r="AY68" s="172" t="s">
        <v>272</v>
      </c>
      <c r="AZ68" s="172" t="s">
        <v>341</v>
      </c>
      <c r="BA68" s="172"/>
      <c r="BB68" s="172"/>
      <c r="BC68" s="172"/>
      <c r="BD68" s="232">
        <v>608.16</v>
      </c>
      <c r="BE68" s="172"/>
      <c r="BF68" s="196">
        <v>608.16</v>
      </c>
      <c r="BG68" s="196">
        <v>3219.319</v>
      </c>
      <c r="BH68" s="196"/>
      <c r="BI68" s="196"/>
      <c r="BJ68" s="231"/>
      <c r="BK68" s="190">
        <v>3827.4789999999998</v>
      </c>
      <c r="BL68" s="232"/>
      <c r="BM68" s="232">
        <v>200</v>
      </c>
      <c r="BN68" s="232">
        <v>38.274789999999996</v>
      </c>
      <c r="BO68" s="232">
        <v>187.546471</v>
      </c>
      <c r="BP68" s="232">
        <v>321.74</v>
      </c>
      <c r="BQ68" s="233"/>
      <c r="BR68" s="233"/>
      <c r="BS68" s="172"/>
      <c r="BT68" s="90">
        <v>0</v>
      </c>
      <c r="BU68" s="190">
        <v>3079.9177389999995</v>
      </c>
      <c r="BV68" s="149">
        <v>0</v>
      </c>
      <c r="BW68" s="190">
        <v>3079.9177389999995</v>
      </c>
      <c r="BX68" s="149">
        <v>382.74790000000002</v>
      </c>
      <c r="BY68" s="149">
        <v>12.1632</v>
      </c>
      <c r="BZ68" s="190">
        <v>4222.3900999999996</v>
      </c>
      <c r="CA68" s="152"/>
      <c r="CB68" s="153">
        <v>3079.9177389999995</v>
      </c>
      <c r="CC68" s="152"/>
      <c r="CD68" s="152"/>
      <c r="CE68" s="153">
        <v>3079.9177389999995</v>
      </c>
      <c r="CG68" s="73" t="s">
        <v>718</v>
      </c>
      <c r="CH68" s="74" t="s">
        <v>273</v>
      </c>
      <c r="CI68" s="88">
        <v>438.24</v>
      </c>
      <c r="CJ68" s="88">
        <v>73.040000000000006</v>
      </c>
      <c r="CK68" s="88">
        <v>511.28</v>
      </c>
      <c r="CL68" s="234">
        <v>-66.069999999999993</v>
      </c>
      <c r="CM68" s="88">
        <v>0</v>
      </c>
      <c r="CN68" s="234">
        <v>-0.05</v>
      </c>
      <c r="CO68" s="88">
        <v>0</v>
      </c>
      <c r="CP68" s="88">
        <v>-66.12</v>
      </c>
      <c r="CQ68" s="88">
        <v>577.4</v>
      </c>
    </row>
    <row r="69" spans="1:95" s="27" customFormat="1" ht="16.5" x14ac:dyDescent="0.3">
      <c r="A69" s="26" t="s">
        <v>274</v>
      </c>
      <c r="B69" s="27" t="s">
        <v>275</v>
      </c>
      <c r="C69" s="28">
        <f t="shared" si="3"/>
        <v>1400</v>
      </c>
      <c r="D69" s="28">
        <f t="shared" si="4"/>
        <v>0</v>
      </c>
      <c r="E69" s="28">
        <f t="shared" si="5"/>
        <v>0</v>
      </c>
      <c r="F69" s="28">
        <f t="shared" si="6"/>
        <v>0</v>
      </c>
      <c r="G69" s="28">
        <f t="shared" si="7"/>
        <v>0</v>
      </c>
      <c r="H69" s="28">
        <f t="shared" si="8"/>
        <v>0</v>
      </c>
      <c r="I69" s="28">
        <f t="shared" si="9"/>
        <v>0</v>
      </c>
      <c r="J69" s="28">
        <f t="shared" si="10"/>
        <v>0</v>
      </c>
      <c r="K69" s="28">
        <f t="shared" si="11"/>
        <v>0</v>
      </c>
      <c r="L69" s="28">
        <f t="shared" si="12"/>
        <v>0</v>
      </c>
      <c r="M69" s="28">
        <f t="shared" si="13"/>
        <v>0</v>
      </c>
      <c r="N69" s="28">
        <f t="shared" si="14"/>
        <v>1400</v>
      </c>
      <c r="O69" s="28">
        <f t="shared" si="15"/>
        <v>140</v>
      </c>
      <c r="P69" s="28">
        <f>+'C&amp;A'!E69*0.02</f>
        <v>10.2256</v>
      </c>
      <c r="Q69" s="28">
        <f t="shared" si="16"/>
        <v>1550.2256</v>
      </c>
      <c r="R69" s="28">
        <f t="shared" si="17"/>
        <v>248.03609600000001</v>
      </c>
      <c r="S69" s="28">
        <f t="shared" si="18"/>
        <v>1798.261696</v>
      </c>
      <c r="T69" s="29"/>
      <c r="U69" s="16" t="s">
        <v>136</v>
      </c>
      <c r="V69" s="16" t="s">
        <v>135</v>
      </c>
      <c r="W69" s="17" t="s">
        <v>334</v>
      </c>
      <c r="X69" s="15">
        <v>1400</v>
      </c>
      <c r="Y69" s="72" t="str">
        <f t="shared" si="19"/>
        <v>SI</v>
      </c>
      <c r="Z69" s="72" t="str">
        <f t="shared" si="20"/>
        <v>SI</v>
      </c>
      <c r="AA69" s="73" t="s">
        <v>274</v>
      </c>
      <c r="AB69" s="74" t="s">
        <v>275</v>
      </c>
      <c r="AC69" s="26" t="s">
        <v>274</v>
      </c>
      <c r="AD69" s="27" t="s">
        <v>275</v>
      </c>
      <c r="AE69" s="28">
        <v>1400</v>
      </c>
      <c r="AF69" s="28">
        <v>67.84</v>
      </c>
      <c r="AG69" s="28">
        <v>0</v>
      </c>
      <c r="AH69" s="28">
        <v>-355.65</v>
      </c>
      <c r="AI69" s="28">
        <v>0</v>
      </c>
      <c r="AJ69" s="28">
        <v>1112.19</v>
      </c>
      <c r="AK69" s="28">
        <v>111.21900000000001</v>
      </c>
      <c r="AL69" s="28">
        <v>21.91</v>
      </c>
      <c r="AM69" s="28">
        <v>1245.3190000000002</v>
      </c>
      <c r="AN69" s="28">
        <v>199.25104000000005</v>
      </c>
      <c r="AO69" s="28">
        <v>1444.5700400000003</v>
      </c>
      <c r="AQ69" s="95"/>
      <c r="AR69" s="229">
        <f t="shared" si="21"/>
        <v>0</v>
      </c>
      <c r="AT69" s="95">
        <f>+N69-'C&amp;A'!K69-SINDICATO!N69</f>
        <v>0</v>
      </c>
      <c r="AV69" s="172" t="s">
        <v>604</v>
      </c>
      <c r="AW69" s="172" t="s">
        <v>629</v>
      </c>
      <c r="AX69" s="172"/>
      <c r="AY69" s="172" t="s">
        <v>274</v>
      </c>
      <c r="AZ69" s="172" t="s">
        <v>334</v>
      </c>
      <c r="BA69" s="172"/>
      <c r="BB69" s="172"/>
      <c r="BC69" s="172"/>
      <c r="BD69" s="230">
        <v>1400</v>
      </c>
      <c r="BE69" s="172"/>
      <c r="BF69" s="196">
        <v>1400</v>
      </c>
      <c r="BG69" s="196"/>
      <c r="BH69" s="196"/>
      <c r="BI69" s="196"/>
      <c r="BJ69" s="231"/>
      <c r="BK69" s="190">
        <v>1400</v>
      </c>
      <c r="BL69" s="232"/>
      <c r="BM69" s="232">
        <v>0</v>
      </c>
      <c r="BN69" s="232"/>
      <c r="BO69" s="232"/>
      <c r="BP69" s="232"/>
      <c r="BQ69" s="233"/>
      <c r="BR69" s="233"/>
      <c r="BS69" s="172"/>
      <c r="BT69" s="90">
        <v>0</v>
      </c>
      <c r="BU69" s="190">
        <v>1400</v>
      </c>
      <c r="BV69" s="149">
        <v>0</v>
      </c>
      <c r="BW69" s="190">
        <v>1400</v>
      </c>
      <c r="BX69" s="149">
        <v>140</v>
      </c>
      <c r="BY69" s="149">
        <v>28</v>
      </c>
      <c r="BZ69" s="190">
        <v>1568</v>
      </c>
      <c r="CA69" s="152"/>
      <c r="CB69" s="153">
        <v>1400</v>
      </c>
      <c r="CC69" s="152"/>
      <c r="CD69" s="152"/>
      <c r="CE69" s="153">
        <v>1400</v>
      </c>
      <c r="CG69" s="73" t="s">
        <v>719</v>
      </c>
      <c r="CH69" s="74" t="s">
        <v>275</v>
      </c>
      <c r="CI69" s="88">
        <v>438.24</v>
      </c>
      <c r="CJ69" s="88">
        <v>73.040000000000006</v>
      </c>
      <c r="CK69" s="88">
        <v>511.28</v>
      </c>
      <c r="CL69" s="234">
        <v>-66.069999999999993</v>
      </c>
      <c r="CM69" s="88">
        <v>0</v>
      </c>
      <c r="CN69" s="88">
        <v>0.15</v>
      </c>
      <c r="CO69" s="88">
        <v>0</v>
      </c>
      <c r="CP69" s="88">
        <v>-65.92</v>
      </c>
      <c r="CQ69" s="88">
        <v>577.20000000000005</v>
      </c>
    </row>
    <row r="70" spans="1:95" s="27" customFormat="1" ht="16.5" x14ac:dyDescent="0.3">
      <c r="A70" s="26" t="s">
        <v>353</v>
      </c>
      <c r="B70" s="27" t="s">
        <v>354</v>
      </c>
      <c r="C70" s="28">
        <f t="shared" si="3"/>
        <v>1166.6600000000001</v>
      </c>
      <c r="D70" s="28">
        <f t="shared" si="4"/>
        <v>0</v>
      </c>
      <c r="E70" s="28">
        <f t="shared" si="5"/>
        <v>0</v>
      </c>
      <c r="F70" s="28">
        <f t="shared" si="6"/>
        <v>0</v>
      </c>
      <c r="G70" s="28">
        <f t="shared" si="7"/>
        <v>0</v>
      </c>
      <c r="H70" s="28">
        <f t="shared" si="8"/>
        <v>0</v>
      </c>
      <c r="I70" s="28">
        <f t="shared" si="9"/>
        <v>0</v>
      </c>
      <c r="J70" s="28">
        <f t="shared" si="10"/>
        <v>0</v>
      </c>
      <c r="K70" s="28">
        <f t="shared" si="11"/>
        <v>0</v>
      </c>
      <c r="L70" s="28">
        <f t="shared" si="12"/>
        <v>291.5</v>
      </c>
      <c r="M70" s="28">
        <f t="shared" si="13"/>
        <v>0</v>
      </c>
      <c r="N70" s="28">
        <f t="shared" si="14"/>
        <v>875.16000000000008</v>
      </c>
      <c r="O70" s="28">
        <f t="shared" si="15"/>
        <v>116.66600000000001</v>
      </c>
      <c r="P70" s="28">
        <f>+'C&amp;A'!E70*0.02</f>
        <v>10.2256</v>
      </c>
      <c r="Q70" s="28">
        <f t="shared" si="16"/>
        <v>1293.5516</v>
      </c>
      <c r="R70" s="28">
        <f t="shared" si="17"/>
        <v>206.968256</v>
      </c>
      <c r="S70" s="28">
        <f t="shared" si="18"/>
        <v>1500.5198559999999</v>
      </c>
      <c r="T70" s="29"/>
      <c r="U70" s="16"/>
      <c r="V70" s="16"/>
      <c r="W70" s="17"/>
      <c r="X70" s="15"/>
      <c r="Y70" s="72" t="str">
        <f t="shared" si="19"/>
        <v>SI</v>
      </c>
      <c r="Z70" s="72" t="str">
        <f t="shared" si="20"/>
        <v>SI</v>
      </c>
      <c r="AA70" s="27" t="s">
        <v>353</v>
      </c>
      <c r="AB70" s="27" t="s">
        <v>464</v>
      </c>
      <c r="AC70" s="26" t="s">
        <v>353</v>
      </c>
      <c r="AD70" s="27" t="s">
        <v>354</v>
      </c>
      <c r="AE70" s="28">
        <v>513.33000000000004</v>
      </c>
      <c r="AF70" s="28">
        <v>74.81</v>
      </c>
      <c r="AG70" s="28">
        <v>0</v>
      </c>
      <c r="AH70" s="28">
        <v>0</v>
      </c>
      <c r="AI70" s="28">
        <v>-446.84</v>
      </c>
      <c r="AJ70" s="28">
        <v>141.30000000000013</v>
      </c>
      <c r="AK70" s="28">
        <v>14.130000000000013</v>
      </c>
      <c r="AL70" s="28"/>
      <c r="AM70" s="28"/>
      <c r="AN70" s="28"/>
      <c r="AO70" s="28"/>
      <c r="AQ70" s="95"/>
      <c r="AR70" s="229">
        <f t="shared" si="21"/>
        <v>0</v>
      </c>
      <c r="AT70" s="95">
        <f>+N70-'C&amp;A'!K70-SINDICATO!N70</f>
        <v>0</v>
      </c>
      <c r="AV70" s="172" t="s">
        <v>550</v>
      </c>
      <c r="AW70" s="172" t="s">
        <v>653</v>
      </c>
      <c r="AX70" s="172" t="s">
        <v>60</v>
      </c>
      <c r="AY70" s="238" t="s">
        <v>353</v>
      </c>
      <c r="AZ70" s="172" t="s">
        <v>340</v>
      </c>
      <c r="BA70" s="172"/>
      <c r="BB70" s="172"/>
      <c r="BC70" s="172"/>
      <c r="BD70" s="172">
        <v>513.33000000000004</v>
      </c>
      <c r="BE70" s="172">
        <v>653.33000000000004</v>
      </c>
      <c r="BF70" s="196">
        <v>1166.6600000000001</v>
      </c>
      <c r="BG70" s="196"/>
      <c r="BH70" s="196"/>
      <c r="BI70" s="196"/>
      <c r="BJ70" s="231"/>
      <c r="BK70" s="190">
        <v>1166.6600000000001</v>
      </c>
      <c r="BL70" s="232"/>
      <c r="BM70" s="232"/>
      <c r="BN70" s="232"/>
      <c r="BO70" s="232"/>
      <c r="BP70" s="232"/>
      <c r="BQ70" s="233"/>
      <c r="BR70" s="233"/>
      <c r="BS70" s="172"/>
      <c r="BT70" s="90">
        <v>291.5</v>
      </c>
      <c r="BU70" s="190">
        <v>875.16000000000008</v>
      </c>
      <c r="BV70" s="149">
        <v>0</v>
      </c>
      <c r="BW70" s="190">
        <v>875.16000000000008</v>
      </c>
      <c r="BX70" s="149">
        <v>116.66600000000001</v>
      </c>
      <c r="BY70" s="149">
        <v>10.2666</v>
      </c>
      <c r="BZ70" s="190">
        <v>1293.5925999999999</v>
      </c>
      <c r="CA70" s="152"/>
      <c r="CB70" s="153">
        <v>875.16000000000008</v>
      </c>
      <c r="CC70" s="152"/>
      <c r="CD70" s="152"/>
      <c r="CE70" s="153">
        <v>875.16000000000008</v>
      </c>
      <c r="CG70" s="73" t="s">
        <v>720</v>
      </c>
      <c r="CH70" s="74" t="s">
        <v>464</v>
      </c>
      <c r="CI70" s="88">
        <v>438.24</v>
      </c>
      <c r="CJ70" s="88">
        <v>73.040000000000006</v>
      </c>
      <c r="CK70" s="88">
        <v>511.28</v>
      </c>
      <c r="CL70" s="234">
        <v>-66.069999999999993</v>
      </c>
      <c r="CM70" s="88">
        <v>0</v>
      </c>
      <c r="CN70" s="88">
        <v>0.15</v>
      </c>
      <c r="CO70" s="88">
        <v>0</v>
      </c>
      <c r="CP70" s="88">
        <v>-65.92</v>
      </c>
      <c r="CQ70" s="88">
        <v>577.20000000000005</v>
      </c>
    </row>
    <row r="71" spans="1:95" s="27" customFormat="1" ht="16.5" x14ac:dyDescent="0.3">
      <c r="A71" s="26" t="s">
        <v>276</v>
      </c>
      <c r="B71" s="27" t="s">
        <v>277</v>
      </c>
      <c r="C71" s="28">
        <f t="shared" si="3"/>
        <v>608.16</v>
      </c>
      <c r="D71" s="28">
        <f t="shared" si="4"/>
        <v>0</v>
      </c>
      <c r="E71" s="28">
        <f t="shared" si="5"/>
        <v>406.8</v>
      </c>
      <c r="F71" s="28">
        <f t="shared" si="6"/>
        <v>0</v>
      </c>
      <c r="G71" s="28">
        <f t="shared" si="7"/>
        <v>0</v>
      </c>
      <c r="H71" s="28">
        <f t="shared" si="8"/>
        <v>0</v>
      </c>
      <c r="I71" s="28">
        <f t="shared" si="9"/>
        <v>10.149600000000001</v>
      </c>
      <c r="J71" s="28">
        <f t="shared" si="10"/>
        <v>49.733040000000003</v>
      </c>
      <c r="K71" s="28">
        <f t="shared" si="11"/>
        <v>0</v>
      </c>
      <c r="L71" s="28">
        <f t="shared" si="12"/>
        <v>0</v>
      </c>
      <c r="M71" s="28">
        <f t="shared" si="13"/>
        <v>0</v>
      </c>
      <c r="N71" s="28">
        <f t="shared" si="14"/>
        <v>955.07736000000011</v>
      </c>
      <c r="O71" s="28">
        <f t="shared" si="15"/>
        <v>101.49600000000001</v>
      </c>
      <c r="P71" s="28">
        <f>+'C&amp;A'!E71*0.02</f>
        <v>10.2256</v>
      </c>
      <c r="Q71" s="28">
        <f t="shared" si="16"/>
        <v>1126.6816000000001</v>
      </c>
      <c r="R71" s="28">
        <f t="shared" si="17"/>
        <v>180.26905600000003</v>
      </c>
      <c r="S71" s="28">
        <f t="shared" si="18"/>
        <v>1306.9506560000002</v>
      </c>
      <c r="T71" s="30"/>
      <c r="U71" s="16" t="s">
        <v>137</v>
      </c>
      <c r="V71" s="16" t="s">
        <v>138</v>
      </c>
      <c r="W71" s="17" t="s">
        <v>341</v>
      </c>
      <c r="X71" s="15">
        <v>543.20000000000005</v>
      </c>
      <c r="Y71" s="72" t="str">
        <f t="shared" si="19"/>
        <v>SI</v>
      </c>
      <c r="Z71" s="72" t="str">
        <f t="shared" si="20"/>
        <v>SI</v>
      </c>
      <c r="AA71" s="73" t="s">
        <v>276</v>
      </c>
      <c r="AB71" s="74" t="s">
        <v>277</v>
      </c>
      <c r="AC71" s="26" t="s">
        <v>276</v>
      </c>
      <c r="AD71" s="27" t="s">
        <v>277</v>
      </c>
      <c r="AE71" s="28">
        <v>543.20000000000005</v>
      </c>
      <c r="AF71" s="28">
        <v>93.63</v>
      </c>
      <c r="AG71" s="28">
        <v>491.4</v>
      </c>
      <c r="AH71" s="28">
        <v>-45.13</v>
      </c>
      <c r="AI71" s="28">
        <v>0</v>
      </c>
      <c r="AJ71" s="28">
        <v>1083.0999999999999</v>
      </c>
      <c r="AK71" s="28">
        <v>108.31</v>
      </c>
      <c r="AL71" s="28">
        <v>21.91</v>
      </c>
      <c r="AM71" s="28">
        <v>1213.32</v>
      </c>
      <c r="AN71" s="28">
        <v>194.13120000000001</v>
      </c>
      <c r="AO71" s="28">
        <v>1407.4512</v>
      </c>
      <c r="AQ71" s="95"/>
      <c r="AR71" s="229">
        <f t="shared" si="21"/>
        <v>0</v>
      </c>
      <c r="AT71" s="95">
        <f>+N71-'C&amp;A'!K71-SINDICATO!N71</f>
        <v>0</v>
      </c>
      <c r="AV71" s="172" t="s">
        <v>554</v>
      </c>
      <c r="AW71" s="172" t="s">
        <v>630</v>
      </c>
      <c r="AX71" s="172"/>
      <c r="AY71" s="172" t="s">
        <v>414</v>
      </c>
      <c r="AZ71" s="172" t="s">
        <v>341</v>
      </c>
      <c r="BA71" s="172"/>
      <c r="BB71" s="172"/>
      <c r="BC71" s="172"/>
      <c r="BD71" s="232">
        <v>608.16</v>
      </c>
      <c r="BE71" s="172"/>
      <c r="BF71" s="196">
        <v>608.16</v>
      </c>
      <c r="BG71" s="196">
        <v>406.8</v>
      </c>
      <c r="BH71" s="196"/>
      <c r="BI71" s="196"/>
      <c r="BJ71" s="231"/>
      <c r="BK71" s="190">
        <v>1014.96</v>
      </c>
      <c r="BL71" s="232"/>
      <c r="BM71" s="232">
        <v>0</v>
      </c>
      <c r="BN71" s="232">
        <v>10.149600000000001</v>
      </c>
      <c r="BO71" s="232">
        <v>49.733040000000003</v>
      </c>
      <c r="BP71" s="232"/>
      <c r="BQ71" s="233"/>
      <c r="BR71" s="233"/>
      <c r="BS71" s="172"/>
      <c r="BT71" s="90">
        <v>0</v>
      </c>
      <c r="BU71" s="190">
        <v>955.07736</v>
      </c>
      <c r="BV71" s="149">
        <v>0</v>
      </c>
      <c r="BW71" s="190">
        <v>955.07736</v>
      </c>
      <c r="BX71" s="149">
        <v>101.49600000000001</v>
      </c>
      <c r="BY71" s="149">
        <v>12.1632</v>
      </c>
      <c r="BZ71" s="190">
        <v>1128.6192000000001</v>
      </c>
      <c r="CA71" s="152"/>
      <c r="CB71" s="153">
        <v>955.07736</v>
      </c>
      <c r="CC71" s="152"/>
      <c r="CD71" s="152"/>
      <c r="CE71" s="153">
        <v>955.07736</v>
      </c>
      <c r="CG71" s="73" t="s">
        <v>276</v>
      </c>
      <c r="CH71" s="74" t="s">
        <v>277</v>
      </c>
      <c r="CI71" s="88">
        <v>438.24</v>
      </c>
      <c r="CJ71" s="88">
        <v>73.040000000000006</v>
      </c>
      <c r="CK71" s="88">
        <v>511.28</v>
      </c>
      <c r="CL71" s="234">
        <v>-66.069999999999993</v>
      </c>
      <c r="CM71" s="88">
        <v>0</v>
      </c>
      <c r="CN71" s="234">
        <v>-0.05</v>
      </c>
      <c r="CO71" s="88">
        <v>0</v>
      </c>
      <c r="CP71" s="88">
        <v>-66.12</v>
      </c>
      <c r="CQ71" s="88">
        <v>577.4</v>
      </c>
    </row>
    <row r="72" spans="1:95" s="27" customFormat="1" ht="16.5" x14ac:dyDescent="0.3">
      <c r="A72" s="26" t="s">
        <v>278</v>
      </c>
      <c r="B72" s="27" t="s">
        <v>279</v>
      </c>
      <c r="C72" s="28">
        <f t="shared" si="3"/>
        <v>1400</v>
      </c>
      <c r="D72" s="28">
        <f t="shared" si="4"/>
        <v>0</v>
      </c>
      <c r="E72" s="28">
        <f t="shared" si="5"/>
        <v>0</v>
      </c>
      <c r="F72" s="28">
        <f t="shared" si="6"/>
        <v>0</v>
      </c>
      <c r="G72" s="28">
        <f t="shared" si="7"/>
        <v>0</v>
      </c>
      <c r="H72" s="28">
        <f t="shared" si="8"/>
        <v>0</v>
      </c>
      <c r="I72" s="28">
        <f t="shared" si="9"/>
        <v>0</v>
      </c>
      <c r="J72" s="28">
        <f t="shared" si="10"/>
        <v>0</v>
      </c>
      <c r="K72" s="28">
        <f t="shared" si="11"/>
        <v>0</v>
      </c>
      <c r="L72" s="28">
        <f t="shared" si="12"/>
        <v>0</v>
      </c>
      <c r="M72" s="28">
        <f t="shared" si="13"/>
        <v>0</v>
      </c>
      <c r="N72" s="28">
        <f t="shared" si="14"/>
        <v>1400</v>
      </c>
      <c r="O72" s="28">
        <f t="shared" si="15"/>
        <v>140</v>
      </c>
      <c r="P72" s="28">
        <f>+'C&amp;A'!E72*0.02</f>
        <v>10.2256</v>
      </c>
      <c r="Q72" s="28">
        <f t="shared" si="16"/>
        <v>1550.2256</v>
      </c>
      <c r="R72" s="28">
        <f t="shared" si="17"/>
        <v>248.03609600000001</v>
      </c>
      <c r="S72" s="28">
        <f t="shared" si="18"/>
        <v>1798.261696</v>
      </c>
      <c r="U72" s="16" t="s">
        <v>139</v>
      </c>
      <c r="V72" s="16" t="s">
        <v>140</v>
      </c>
      <c r="W72" s="17" t="s">
        <v>334</v>
      </c>
      <c r="X72" s="15">
        <v>1400</v>
      </c>
      <c r="Y72" s="72" t="str">
        <f t="shared" si="19"/>
        <v>SI</v>
      </c>
      <c r="Z72" s="72" t="str">
        <f>IF(A72=AA72,"SI","NO")</f>
        <v>SI</v>
      </c>
      <c r="AA72" s="73" t="s">
        <v>278</v>
      </c>
      <c r="AB72" s="74" t="s">
        <v>279</v>
      </c>
      <c r="AC72" s="26" t="s">
        <v>278</v>
      </c>
      <c r="AD72" s="27" t="s">
        <v>279</v>
      </c>
      <c r="AE72" s="28">
        <v>1400</v>
      </c>
      <c r="AF72" s="28">
        <v>0</v>
      </c>
      <c r="AG72" s="28">
        <v>0</v>
      </c>
      <c r="AH72" s="28">
        <v>0</v>
      </c>
      <c r="AI72" s="28">
        <v>0</v>
      </c>
      <c r="AJ72" s="28">
        <v>1400</v>
      </c>
      <c r="AK72" s="28">
        <v>140</v>
      </c>
      <c r="AL72" s="28">
        <v>21.91</v>
      </c>
      <c r="AM72" s="28">
        <v>1561.91</v>
      </c>
      <c r="AN72" s="28">
        <v>249.90560000000002</v>
      </c>
      <c r="AO72" s="28">
        <v>1811.8156000000001</v>
      </c>
      <c r="AQ72" s="95"/>
      <c r="AR72" s="229">
        <f t="shared" si="21"/>
        <v>0</v>
      </c>
      <c r="AT72" s="95">
        <f>+N72-'C&amp;A'!K72-SINDICATO!N72</f>
        <v>0</v>
      </c>
      <c r="AV72" s="172" t="s">
        <v>548</v>
      </c>
      <c r="AW72" s="172" t="s">
        <v>631</v>
      </c>
      <c r="AX72" s="172"/>
      <c r="AY72" s="172" t="s">
        <v>278</v>
      </c>
      <c r="AZ72" s="172" t="s">
        <v>334</v>
      </c>
      <c r="BA72" s="172"/>
      <c r="BB72" s="172"/>
      <c r="BC72" s="172"/>
      <c r="BD72" s="230">
        <v>1400</v>
      </c>
      <c r="BE72" s="172"/>
      <c r="BF72" s="196">
        <v>1400</v>
      </c>
      <c r="BG72" s="196"/>
      <c r="BH72" s="196"/>
      <c r="BI72" s="196"/>
      <c r="BJ72" s="231"/>
      <c r="BK72" s="190">
        <v>1400</v>
      </c>
      <c r="BL72" s="232"/>
      <c r="BM72" s="232">
        <v>0</v>
      </c>
      <c r="BN72" s="232"/>
      <c r="BO72" s="232"/>
      <c r="BP72" s="232"/>
      <c r="BQ72" s="233"/>
      <c r="BR72" s="233"/>
      <c r="BS72" s="172"/>
      <c r="BT72" s="90">
        <v>0</v>
      </c>
      <c r="BU72" s="190">
        <v>1400</v>
      </c>
      <c r="BV72" s="149">
        <v>0</v>
      </c>
      <c r="BW72" s="190">
        <v>1400</v>
      </c>
      <c r="BX72" s="149">
        <v>140</v>
      </c>
      <c r="BY72" s="149">
        <v>28</v>
      </c>
      <c r="BZ72" s="190">
        <v>1568</v>
      </c>
      <c r="CA72" s="152"/>
      <c r="CB72" s="153">
        <v>1400</v>
      </c>
      <c r="CC72" s="152"/>
      <c r="CD72" s="152"/>
      <c r="CE72" s="153">
        <v>1400</v>
      </c>
      <c r="CG72" s="73" t="s">
        <v>721</v>
      </c>
      <c r="CH72" s="74" t="s">
        <v>279</v>
      </c>
      <c r="CI72" s="88">
        <v>438.24</v>
      </c>
      <c r="CJ72" s="88">
        <v>73.040000000000006</v>
      </c>
      <c r="CK72" s="88">
        <v>511.28</v>
      </c>
      <c r="CL72" s="234">
        <v>-66.069999999999993</v>
      </c>
      <c r="CM72" s="88">
        <v>0</v>
      </c>
      <c r="CN72" s="234">
        <v>-0.05</v>
      </c>
      <c r="CO72" s="88">
        <v>0</v>
      </c>
      <c r="CP72" s="88">
        <v>-66.12</v>
      </c>
      <c r="CQ72" s="88">
        <v>577.4</v>
      </c>
    </row>
    <row r="73" spans="1:95" s="27" customFormat="1" ht="16.5" x14ac:dyDescent="0.3">
      <c r="A73" s="73" t="s">
        <v>722</v>
      </c>
      <c r="B73" s="74" t="s">
        <v>723</v>
      </c>
      <c r="C73" s="28">
        <f t="shared" si="3"/>
        <v>739.23</v>
      </c>
      <c r="D73" s="28">
        <f t="shared" si="4"/>
        <v>0</v>
      </c>
      <c r="E73" s="28">
        <f t="shared" si="5"/>
        <v>332.68200000000002</v>
      </c>
      <c r="F73" s="28">
        <f t="shared" si="6"/>
        <v>0</v>
      </c>
      <c r="G73" s="28">
        <f t="shared" si="7"/>
        <v>0</v>
      </c>
      <c r="H73" s="28">
        <f t="shared" si="8"/>
        <v>0</v>
      </c>
      <c r="I73" s="28">
        <f t="shared" si="9"/>
        <v>0</v>
      </c>
      <c r="J73" s="28">
        <f t="shared" si="10"/>
        <v>0</v>
      </c>
      <c r="K73" s="28">
        <f t="shared" si="11"/>
        <v>0</v>
      </c>
      <c r="L73" s="28">
        <f t="shared" si="12"/>
        <v>0</v>
      </c>
      <c r="M73" s="28">
        <f t="shared" si="13"/>
        <v>0</v>
      </c>
      <c r="N73" s="28">
        <f t="shared" si="14"/>
        <v>1071.912</v>
      </c>
      <c r="O73" s="28">
        <f t="shared" si="15"/>
        <v>107.19120000000001</v>
      </c>
      <c r="P73" s="28">
        <f>+'C&amp;A'!E73*0.02</f>
        <v>5.1128</v>
      </c>
      <c r="Q73" s="28">
        <f t="shared" si="16"/>
        <v>1184.2160000000001</v>
      </c>
      <c r="R73" s="28">
        <f t="shared" si="17"/>
        <v>189.47456000000003</v>
      </c>
      <c r="S73" s="28">
        <f t="shared" si="18"/>
        <v>1373.6905600000002</v>
      </c>
      <c r="U73" s="16"/>
      <c r="V73" s="16"/>
      <c r="W73" s="17"/>
      <c r="X73" s="15"/>
      <c r="Y73" s="72"/>
      <c r="Z73" s="72"/>
      <c r="AA73" s="73"/>
      <c r="AB73" s="74"/>
      <c r="AC73" s="26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Q73" s="95"/>
      <c r="AR73" s="229">
        <f t="shared" si="21"/>
        <v>0</v>
      </c>
      <c r="AT73" s="95">
        <f>+N73-'C&amp;A'!K73-SINDICATO!N73</f>
        <v>0</v>
      </c>
      <c r="AV73" s="172" t="s">
        <v>556</v>
      </c>
      <c r="AW73" s="172" t="s">
        <v>632</v>
      </c>
      <c r="AX73" s="172"/>
      <c r="AY73" s="172"/>
      <c r="AZ73" s="172" t="s">
        <v>318</v>
      </c>
      <c r="BA73" s="172"/>
      <c r="BB73" s="172"/>
      <c r="BC73" s="172"/>
      <c r="BD73" s="230">
        <v>739.23</v>
      </c>
      <c r="BE73" s="172"/>
      <c r="BF73" s="196">
        <v>739.23</v>
      </c>
      <c r="BG73" s="196">
        <v>332.68200000000002</v>
      </c>
      <c r="BH73" s="196"/>
      <c r="BI73" s="196"/>
      <c r="BJ73" s="231"/>
      <c r="BK73" s="190">
        <v>1071.912</v>
      </c>
      <c r="BL73" s="232"/>
      <c r="BM73" s="232"/>
      <c r="BN73" s="232"/>
      <c r="BO73" s="232"/>
      <c r="BP73" s="232"/>
      <c r="BQ73" s="233"/>
      <c r="BR73" s="233"/>
      <c r="BS73" s="172"/>
      <c r="BT73" s="90"/>
      <c r="BU73" s="190">
        <v>1071.912</v>
      </c>
      <c r="BV73" s="149">
        <v>0</v>
      </c>
      <c r="BW73" s="190">
        <v>1071.912</v>
      </c>
      <c r="BX73" s="149">
        <v>107.19120000000001</v>
      </c>
      <c r="BY73" s="149">
        <v>14.784600000000001</v>
      </c>
      <c r="BZ73" s="190">
        <v>1193.8878</v>
      </c>
      <c r="CA73" s="152"/>
      <c r="CB73" s="153"/>
      <c r="CC73" s="152"/>
      <c r="CD73" s="152"/>
      <c r="CE73" s="153"/>
      <c r="CG73" s="73" t="s">
        <v>722</v>
      </c>
      <c r="CH73" s="74" t="s">
        <v>723</v>
      </c>
      <c r="CI73" s="88">
        <v>219.12</v>
      </c>
      <c r="CJ73" s="88">
        <v>36.520000000000003</v>
      </c>
      <c r="CK73" s="88">
        <v>255.64</v>
      </c>
      <c r="CL73" s="234">
        <v>-82.48</v>
      </c>
      <c r="CM73" s="88">
        <v>0</v>
      </c>
      <c r="CN73" s="234">
        <v>-0.08</v>
      </c>
      <c r="CO73" s="88">
        <v>0</v>
      </c>
      <c r="CP73" s="88">
        <v>-82.56</v>
      </c>
      <c r="CQ73" s="88">
        <v>338.2</v>
      </c>
    </row>
    <row r="74" spans="1:95" s="27" customFormat="1" ht="16.5" x14ac:dyDescent="0.3">
      <c r="A74" s="26" t="s">
        <v>280</v>
      </c>
      <c r="B74" s="27" t="s">
        <v>281</v>
      </c>
      <c r="C74" s="28">
        <f t="shared" si="3"/>
        <v>511.28</v>
      </c>
      <c r="D74" s="28">
        <f t="shared" si="4"/>
        <v>0</v>
      </c>
      <c r="E74" s="28">
        <f t="shared" si="5"/>
        <v>2488.44</v>
      </c>
      <c r="F74" s="28">
        <f t="shared" si="6"/>
        <v>0</v>
      </c>
      <c r="G74" s="28">
        <f t="shared" si="7"/>
        <v>0</v>
      </c>
      <c r="H74" s="28">
        <f t="shared" si="8"/>
        <v>300</v>
      </c>
      <c r="I74" s="28">
        <f t="shared" si="9"/>
        <v>0</v>
      </c>
      <c r="J74" s="28">
        <f t="shared" si="10"/>
        <v>0</v>
      </c>
      <c r="K74" s="28">
        <f t="shared" si="11"/>
        <v>0</v>
      </c>
      <c r="L74" s="28">
        <f t="shared" si="12"/>
        <v>831.77</v>
      </c>
      <c r="M74" s="28">
        <f t="shared" si="13"/>
        <v>0</v>
      </c>
      <c r="N74" s="28">
        <f t="shared" si="14"/>
        <v>1867.9500000000003</v>
      </c>
      <c r="O74" s="28">
        <f t="shared" si="15"/>
        <v>299.97200000000004</v>
      </c>
      <c r="P74" s="28">
        <f>+'C&amp;A'!E74*0.02</f>
        <v>10.2256</v>
      </c>
      <c r="Q74" s="28">
        <f t="shared" si="16"/>
        <v>3309.9176000000007</v>
      </c>
      <c r="R74" s="28">
        <f t="shared" si="17"/>
        <v>529.58681600000011</v>
      </c>
      <c r="S74" s="28">
        <f t="shared" si="18"/>
        <v>3839.5044160000007</v>
      </c>
      <c r="U74" s="16" t="s">
        <v>141</v>
      </c>
      <c r="V74" s="16" t="s">
        <v>142</v>
      </c>
      <c r="W74" s="17" t="s">
        <v>346</v>
      </c>
      <c r="X74" s="15">
        <v>511.28</v>
      </c>
      <c r="Y74" s="72" t="str">
        <f t="shared" si="19"/>
        <v>SI</v>
      </c>
      <c r="Z74" s="72" t="str">
        <f t="shared" si="20"/>
        <v>SI</v>
      </c>
      <c r="AA74" s="73" t="s">
        <v>280</v>
      </c>
      <c r="AB74" s="74" t="s">
        <v>281</v>
      </c>
      <c r="AC74" s="26" t="s">
        <v>280</v>
      </c>
      <c r="AD74" s="27" t="s">
        <v>281</v>
      </c>
      <c r="AE74" s="28">
        <v>511.28</v>
      </c>
      <c r="AF74" s="28">
        <v>50.11</v>
      </c>
      <c r="AG74" s="28">
        <v>1073.3399999999999</v>
      </c>
      <c r="AH74" s="28">
        <v>0</v>
      </c>
      <c r="AI74" s="28">
        <v>-831.77</v>
      </c>
      <c r="AJ74" s="28">
        <v>802.96</v>
      </c>
      <c r="AK74" s="28">
        <v>80.296000000000006</v>
      </c>
      <c r="AL74" s="28">
        <v>21.91</v>
      </c>
      <c r="AM74" s="28">
        <v>905.16600000000005</v>
      </c>
      <c r="AN74" s="28">
        <v>144.82656</v>
      </c>
      <c r="AO74" s="28">
        <v>1049.9925600000001</v>
      </c>
      <c r="AQ74" s="95"/>
      <c r="AR74" s="229">
        <f t="shared" si="21"/>
        <v>0</v>
      </c>
      <c r="AT74" s="95">
        <f>+N74-'C&amp;A'!K74-SINDICATO!N74</f>
        <v>0</v>
      </c>
      <c r="AV74" s="172" t="s">
        <v>554</v>
      </c>
      <c r="AW74" s="172" t="s">
        <v>633</v>
      </c>
      <c r="AX74" s="172"/>
      <c r="AY74" s="172" t="s">
        <v>280</v>
      </c>
      <c r="AZ74" s="172" t="s">
        <v>346</v>
      </c>
      <c r="BA74" s="172"/>
      <c r="BB74" s="172"/>
      <c r="BC74" s="172"/>
      <c r="BD74" s="232">
        <v>511.28</v>
      </c>
      <c r="BE74" s="172"/>
      <c r="BF74" s="196">
        <v>511.28</v>
      </c>
      <c r="BG74" s="196">
        <v>2488.44</v>
      </c>
      <c r="BH74" s="196"/>
      <c r="BI74" s="196"/>
      <c r="BJ74" s="231"/>
      <c r="BK74" s="190">
        <v>2999.7200000000003</v>
      </c>
      <c r="BL74" s="232"/>
      <c r="BM74" s="232">
        <v>300</v>
      </c>
      <c r="BN74" s="232"/>
      <c r="BO74" s="232"/>
      <c r="BP74" s="232"/>
      <c r="BQ74" s="233"/>
      <c r="BR74" s="233"/>
      <c r="BS74" s="172"/>
      <c r="BT74" s="90">
        <v>831.77</v>
      </c>
      <c r="BU74" s="190">
        <v>1867.9500000000003</v>
      </c>
      <c r="BV74" s="149">
        <v>0</v>
      </c>
      <c r="BW74" s="190">
        <v>1867.9500000000003</v>
      </c>
      <c r="BX74" s="149">
        <v>299.97200000000004</v>
      </c>
      <c r="BY74" s="149">
        <v>10.2256</v>
      </c>
      <c r="BZ74" s="190">
        <v>3309.9176000000007</v>
      </c>
      <c r="CA74" s="152"/>
      <c r="CB74" s="153">
        <v>1867.9500000000003</v>
      </c>
      <c r="CC74" s="152"/>
      <c r="CD74" s="152"/>
      <c r="CE74" s="153">
        <v>1867.9500000000003</v>
      </c>
      <c r="CG74" s="73" t="s">
        <v>724</v>
      </c>
      <c r="CH74" s="74" t="s">
        <v>281</v>
      </c>
      <c r="CI74" s="88">
        <v>438.24</v>
      </c>
      <c r="CJ74" s="88">
        <v>73.040000000000006</v>
      </c>
      <c r="CK74" s="88">
        <v>511.28</v>
      </c>
      <c r="CL74" s="234">
        <v>-66.069999999999993</v>
      </c>
      <c r="CM74" s="88">
        <v>0</v>
      </c>
      <c r="CN74" s="88">
        <v>0.15</v>
      </c>
      <c r="CO74" s="88">
        <v>0</v>
      </c>
      <c r="CP74" s="88">
        <v>-65.92</v>
      </c>
      <c r="CQ74" s="88">
        <v>577.20000000000005</v>
      </c>
    </row>
    <row r="75" spans="1:95" s="27" customFormat="1" ht="16.5" x14ac:dyDescent="0.3">
      <c r="A75" s="26" t="s">
        <v>282</v>
      </c>
      <c r="B75" s="27" t="s">
        <v>283</v>
      </c>
      <c r="C75" s="28">
        <f t="shared" ref="C75:C93" si="22">+BF75</f>
        <v>1166.26</v>
      </c>
      <c r="D75" s="28">
        <f t="shared" ref="D75:D93" si="23">+BC75</f>
        <v>0</v>
      </c>
      <c r="E75" s="28">
        <f t="shared" ref="E75:E93" si="24">+BG75</f>
        <v>0</v>
      </c>
      <c r="F75" s="28">
        <f t="shared" ref="F75:F93" si="25">+BJ75</f>
        <v>0</v>
      </c>
      <c r="G75" s="28">
        <f t="shared" ref="G75:G93" si="26">+BS75</f>
        <v>0</v>
      </c>
      <c r="H75" s="28">
        <f t="shared" ref="H75:H93" si="27">+BM75</f>
        <v>0</v>
      </c>
      <c r="I75" s="28">
        <f t="shared" ref="I75:I93" si="28">+BN75</f>
        <v>0</v>
      </c>
      <c r="J75" s="28">
        <f t="shared" ref="J75:J93" si="29">+BO75</f>
        <v>0</v>
      </c>
      <c r="K75" s="28">
        <f t="shared" ref="K75:K93" si="30">+BP75</f>
        <v>0</v>
      </c>
      <c r="L75" s="28">
        <f t="shared" ref="L75:L93" si="31">+BT75</f>
        <v>0</v>
      </c>
      <c r="M75" s="28">
        <f t="shared" ref="M75:M93" si="32">+BV75</f>
        <v>0</v>
      </c>
      <c r="N75" s="28">
        <f t="shared" ref="N75:N93" si="33">+C75+D75+E75-F75-G75-H75-I75-J75-K75-L75-M75</f>
        <v>1166.26</v>
      </c>
      <c r="O75" s="28">
        <f t="shared" ref="O75:O93" si="34">+BX75</f>
        <v>116.626</v>
      </c>
      <c r="P75" s="28">
        <f>+'C&amp;A'!E75*0.02</f>
        <v>10.2256</v>
      </c>
      <c r="Q75" s="28">
        <f t="shared" ref="Q75:Q93" si="35">+C75+D75+E75-G75+O75+P75</f>
        <v>1293.1116</v>
      </c>
      <c r="R75" s="28">
        <f t="shared" ref="R75:R93" si="36">+Q75*0.16</f>
        <v>206.89785599999999</v>
      </c>
      <c r="S75" s="28">
        <f t="shared" ref="S75:S93" si="37">+Q75+R75</f>
        <v>1500.009456</v>
      </c>
      <c r="U75" s="16" t="s">
        <v>143</v>
      </c>
      <c r="V75" s="16" t="s">
        <v>144</v>
      </c>
      <c r="W75" s="17" t="s">
        <v>326</v>
      </c>
      <c r="X75" s="15">
        <v>1166.26</v>
      </c>
      <c r="Y75" s="72" t="str">
        <f t="shared" si="19"/>
        <v>SI</v>
      </c>
      <c r="Z75" s="72" t="str">
        <f t="shared" si="20"/>
        <v>SI</v>
      </c>
      <c r="AA75" s="73" t="s">
        <v>282</v>
      </c>
      <c r="AB75" s="74" t="s">
        <v>283</v>
      </c>
      <c r="AC75" s="26" t="s">
        <v>282</v>
      </c>
      <c r="AD75" s="27" t="s">
        <v>283</v>
      </c>
      <c r="AE75" s="28">
        <v>1166.26</v>
      </c>
      <c r="AF75" s="28">
        <v>0</v>
      </c>
      <c r="AG75" s="28">
        <v>5980.86</v>
      </c>
      <c r="AH75" s="28">
        <v>0</v>
      </c>
      <c r="AI75" s="28">
        <v>0</v>
      </c>
      <c r="AJ75" s="28">
        <v>7147.12</v>
      </c>
      <c r="AK75" s="28">
        <v>0</v>
      </c>
      <c r="AL75" s="28">
        <v>21.91</v>
      </c>
      <c r="AM75" s="28">
        <v>7169.03</v>
      </c>
      <c r="AN75" s="28">
        <v>1147.0447999999999</v>
      </c>
      <c r="AO75" s="28">
        <v>8316.0748000000003</v>
      </c>
      <c r="AQ75" s="95"/>
      <c r="AR75" s="229">
        <f t="shared" ref="AR75:AR93" si="38">+N75-BW75</f>
        <v>0</v>
      </c>
      <c r="AT75" s="95">
        <f>+N75-'C&amp;A'!K75-SINDICATO!N75</f>
        <v>0</v>
      </c>
      <c r="AV75" s="172" t="s">
        <v>548</v>
      </c>
      <c r="AW75" s="172" t="s">
        <v>634</v>
      </c>
      <c r="AX75" s="172"/>
      <c r="AY75" s="172" t="s">
        <v>282</v>
      </c>
      <c r="AZ75" s="172" t="s">
        <v>326</v>
      </c>
      <c r="BA75" s="172"/>
      <c r="BB75" s="172"/>
      <c r="BC75" s="172"/>
      <c r="BD75" s="230">
        <v>1166.26</v>
      </c>
      <c r="BE75" s="230"/>
      <c r="BF75" s="196">
        <v>1166.26</v>
      </c>
      <c r="BG75" s="196"/>
      <c r="BH75" s="196"/>
      <c r="BI75" s="196"/>
      <c r="BJ75" s="231"/>
      <c r="BK75" s="190">
        <v>1166.26</v>
      </c>
      <c r="BL75" s="232"/>
      <c r="BM75" s="232">
        <v>0</v>
      </c>
      <c r="BN75" s="232"/>
      <c r="BO75" s="232"/>
      <c r="BP75" s="232"/>
      <c r="BQ75" s="233"/>
      <c r="BR75" s="233"/>
      <c r="BS75" s="172"/>
      <c r="BT75" s="235">
        <v>0</v>
      </c>
      <c r="BU75" s="190">
        <v>1166.26</v>
      </c>
      <c r="BV75" s="149">
        <v>0</v>
      </c>
      <c r="BW75" s="190">
        <v>1166.26</v>
      </c>
      <c r="BX75" s="149">
        <v>116.626</v>
      </c>
      <c r="BY75" s="149">
        <v>23.325199999999999</v>
      </c>
      <c r="BZ75" s="190">
        <v>1306.2112</v>
      </c>
      <c r="CA75" s="152"/>
      <c r="CB75" s="153">
        <v>1166.26</v>
      </c>
      <c r="CC75" s="152"/>
      <c r="CD75" s="152"/>
      <c r="CE75" s="153">
        <v>1166.26</v>
      </c>
      <c r="CG75" s="73" t="s">
        <v>725</v>
      </c>
      <c r="CH75" s="74" t="s">
        <v>283</v>
      </c>
      <c r="CI75" s="88">
        <v>438.24</v>
      </c>
      <c r="CJ75" s="88">
        <v>73.040000000000006</v>
      </c>
      <c r="CK75" s="88">
        <v>511.28</v>
      </c>
      <c r="CL75" s="234">
        <v>-66.069999999999993</v>
      </c>
      <c r="CM75" s="88">
        <v>0</v>
      </c>
      <c r="CN75" s="234">
        <v>-0.05</v>
      </c>
      <c r="CO75" s="88">
        <v>0</v>
      </c>
      <c r="CP75" s="88">
        <v>-66.12</v>
      </c>
      <c r="CQ75" s="88">
        <v>577.4</v>
      </c>
    </row>
    <row r="76" spans="1:95" s="27" customFormat="1" ht="16.5" x14ac:dyDescent="0.3">
      <c r="A76" s="26" t="s">
        <v>336</v>
      </c>
      <c r="B76" s="27" t="s">
        <v>337</v>
      </c>
      <c r="C76" s="28">
        <f t="shared" si="22"/>
        <v>1100</v>
      </c>
      <c r="D76" s="28">
        <f t="shared" si="23"/>
        <v>0</v>
      </c>
      <c r="E76" s="28">
        <f t="shared" si="24"/>
        <v>0</v>
      </c>
      <c r="F76" s="28">
        <f t="shared" si="25"/>
        <v>0</v>
      </c>
      <c r="G76" s="28">
        <f t="shared" si="26"/>
        <v>0</v>
      </c>
      <c r="H76" s="28">
        <f t="shared" si="27"/>
        <v>0</v>
      </c>
      <c r="I76" s="28">
        <f t="shared" si="28"/>
        <v>0</v>
      </c>
      <c r="J76" s="28">
        <f t="shared" si="29"/>
        <v>0</v>
      </c>
      <c r="K76" s="28">
        <f t="shared" si="30"/>
        <v>0</v>
      </c>
      <c r="L76" s="28">
        <f t="shared" si="31"/>
        <v>0</v>
      </c>
      <c r="M76" s="28">
        <f t="shared" si="32"/>
        <v>0</v>
      </c>
      <c r="N76" s="28">
        <f>+C76+D76+E76-F76-G76-H76-I76-J76-K76-L76-M76</f>
        <v>1100</v>
      </c>
      <c r="O76" s="28">
        <f t="shared" si="34"/>
        <v>110</v>
      </c>
      <c r="P76" s="28">
        <f>+'C&amp;A'!E76*0.02</f>
        <v>10.2256</v>
      </c>
      <c r="Q76" s="28">
        <f t="shared" si="35"/>
        <v>1220.2256</v>
      </c>
      <c r="R76" s="28">
        <f t="shared" si="36"/>
        <v>195.236096</v>
      </c>
      <c r="S76" s="28">
        <f t="shared" si="37"/>
        <v>1415.4616960000001</v>
      </c>
      <c r="U76" s="16" t="s">
        <v>338</v>
      </c>
      <c r="V76" s="16" t="s">
        <v>339</v>
      </c>
      <c r="W76" s="17" t="s">
        <v>333</v>
      </c>
      <c r="X76" s="15">
        <v>1100</v>
      </c>
      <c r="Y76" s="72" t="str">
        <f t="shared" si="19"/>
        <v>SI</v>
      </c>
      <c r="Z76" s="72" t="str">
        <f t="shared" si="20"/>
        <v>SI</v>
      </c>
      <c r="AA76" s="73" t="s">
        <v>336</v>
      </c>
      <c r="AB76" s="74" t="s">
        <v>469</v>
      </c>
      <c r="AC76" s="26" t="s">
        <v>336</v>
      </c>
      <c r="AD76" s="27" t="s">
        <v>337</v>
      </c>
      <c r="AE76" s="28">
        <v>1100</v>
      </c>
      <c r="AF76" s="28">
        <v>74.81</v>
      </c>
      <c r="AG76" s="28">
        <v>0</v>
      </c>
      <c r="AH76" s="28">
        <v>0</v>
      </c>
      <c r="AI76" s="28">
        <v>0</v>
      </c>
      <c r="AJ76" s="28">
        <v>1174.81</v>
      </c>
      <c r="AK76" s="28">
        <v>117.48099999999999</v>
      </c>
      <c r="AL76" s="28">
        <v>21.91</v>
      </c>
      <c r="AM76" s="28">
        <v>1314.201</v>
      </c>
      <c r="AN76" s="28">
        <v>210.27216000000001</v>
      </c>
      <c r="AO76" s="28">
        <v>1524.47316</v>
      </c>
      <c r="AQ76" s="95"/>
      <c r="AR76" s="229">
        <f t="shared" si="38"/>
        <v>0</v>
      </c>
      <c r="AT76" s="95">
        <f>+N76-'C&amp;A'!K76-SINDICATO!N76</f>
        <v>0</v>
      </c>
      <c r="AV76" s="172" t="s">
        <v>604</v>
      </c>
      <c r="AW76" s="172" t="s">
        <v>635</v>
      </c>
      <c r="AX76" s="172"/>
      <c r="AY76" s="172" t="s">
        <v>336</v>
      </c>
      <c r="AZ76" s="172" t="s">
        <v>333</v>
      </c>
      <c r="BA76" s="172"/>
      <c r="BB76" s="172"/>
      <c r="BC76" s="172"/>
      <c r="BD76" s="230">
        <v>1100</v>
      </c>
      <c r="BE76" s="172"/>
      <c r="BF76" s="196">
        <v>1100</v>
      </c>
      <c r="BG76" s="196"/>
      <c r="BH76" s="196"/>
      <c r="BI76" s="196"/>
      <c r="BJ76" s="231"/>
      <c r="BK76" s="190">
        <v>1100</v>
      </c>
      <c r="BL76" s="232"/>
      <c r="BM76" s="232">
        <v>0</v>
      </c>
      <c r="BN76" s="232"/>
      <c r="BO76" s="232"/>
      <c r="BP76" s="232"/>
      <c r="BQ76" s="233"/>
      <c r="BR76" s="233"/>
      <c r="BS76" s="172"/>
      <c r="BT76" s="235">
        <v>0</v>
      </c>
      <c r="BU76" s="190">
        <v>1100</v>
      </c>
      <c r="BV76" s="149">
        <v>0</v>
      </c>
      <c r="BW76" s="190">
        <v>1100</v>
      </c>
      <c r="BX76" s="149">
        <v>110</v>
      </c>
      <c r="BY76" s="149">
        <v>22</v>
      </c>
      <c r="BZ76" s="190">
        <v>1232</v>
      </c>
      <c r="CA76" s="152"/>
      <c r="CB76" s="153">
        <v>1100</v>
      </c>
      <c r="CC76" s="152"/>
      <c r="CD76" s="152"/>
      <c r="CE76" s="153">
        <v>1100</v>
      </c>
      <c r="CG76" s="73" t="s">
        <v>726</v>
      </c>
      <c r="CH76" s="74" t="s">
        <v>469</v>
      </c>
      <c r="CI76" s="88">
        <v>438.24</v>
      </c>
      <c r="CJ76" s="88">
        <v>73.040000000000006</v>
      </c>
      <c r="CK76" s="88">
        <v>511.28</v>
      </c>
      <c r="CL76" s="234">
        <v>-66.069999999999993</v>
      </c>
      <c r="CM76" s="88">
        <v>0</v>
      </c>
      <c r="CN76" s="234">
        <v>-0.05</v>
      </c>
      <c r="CO76" s="88">
        <v>0</v>
      </c>
      <c r="CP76" s="88">
        <v>-66.12</v>
      </c>
      <c r="CQ76" s="88">
        <v>577.4</v>
      </c>
    </row>
    <row r="77" spans="1:95" s="27" customFormat="1" ht="16.5" x14ac:dyDescent="0.3">
      <c r="A77" s="26" t="s">
        <v>286</v>
      </c>
      <c r="B77" s="27" t="s">
        <v>287</v>
      </c>
      <c r="C77" s="28">
        <f t="shared" si="22"/>
        <v>513.33000000000004</v>
      </c>
      <c r="D77" s="28">
        <f t="shared" si="23"/>
        <v>0</v>
      </c>
      <c r="E77" s="28">
        <f t="shared" si="24"/>
        <v>3251.67</v>
      </c>
      <c r="F77" s="28">
        <f t="shared" si="25"/>
        <v>0</v>
      </c>
      <c r="G77" s="28">
        <f t="shared" si="26"/>
        <v>0</v>
      </c>
      <c r="H77" s="28">
        <f t="shared" si="27"/>
        <v>0</v>
      </c>
      <c r="I77" s="28">
        <f t="shared" si="28"/>
        <v>0</v>
      </c>
      <c r="J77" s="28">
        <f t="shared" si="29"/>
        <v>0</v>
      </c>
      <c r="K77" s="28">
        <f t="shared" si="30"/>
        <v>0</v>
      </c>
      <c r="L77" s="28">
        <f t="shared" si="31"/>
        <v>150.49</v>
      </c>
      <c r="M77" s="28">
        <f t="shared" si="32"/>
        <v>0</v>
      </c>
      <c r="N77" s="28">
        <f t="shared" si="33"/>
        <v>3614.51</v>
      </c>
      <c r="O77" s="28">
        <f t="shared" si="34"/>
        <v>376.5</v>
      </c>
      <c r="P77" s="28">
        <f>+'C&amp;A'!E77*0.02</f>
        <v>10.2256</v>
      </c>
      <c r="Q77" s="28">
        <f t="shared" si="35"/>
        <v>4151.7255999999998</v>
      </c>
      <c r="R77" s="28">
        <f t="shared" si="36"/>
        <v>664.27609599999994</v>
      </c>
      <c r="S77" s="28">
        <f t="shared" si="37"/>
        <v>4816.0016959999994</v>
      </c>
      <c r="U77" s="16" t="s">
        <v>146</v>
      </c>
      <c r="V77" s="16" t="s">
        <v>24</v>
      </c>
      <c r="W77" s="17" t="s">
        <v>322</v>
      </c>
      <c r="X77" s="15">
        <v>513.33000000000004</v>
      </c>
      <c r="Y77" s="72" t="str">
        <f t="shared" si="19"/>
        <v>SI</v>
      </c>
      <c r="Z77" s="72" t="str">
        <f t="shared" si="20"/>
        <v>SI</v>
      </c>
      <c r="AA77" s="73" t="s">
        <v>286</v>
      </c>
      <c r="AB77" s="74" t="s">
        <v>287</v>
      </c>
      <c r="AC77" s="26" t="s">
        <v>286</v>
      </c>
      <c r="AD77" s="27" t="s">
        <v>287</v>
      </c>
      <c r="AE77" s="28">
        <v>513.33000000000004</v>
      </c>
      <c r="AF77" s="28">
        <v>93.68</v>
      </c>
      <c r="AG77" s="28">
        <v>868.17</v>
      </c>
      <c r="AH77" s="28">
        <v>-58.55</v>
      </c>
      <c r="AI77" s="28">
        <v>-137.07</v>
      </c>
      <c r="AJ77" s="28">
        <v>1279.56</v>
      </c>
      <c r="AK77" s="28">
        <v>127.956</v>
      </c>
      <c r="AL77" s="28">
        <v>21.91</v>
      </c>
      <c r="AM77" s="28">
        <v>1429.4259999999999</v>
      </c>
      <c r="AN77" s="28">
        <v>228.70815999999999</v>
      </c>
      <c r="AO77" s="28">
        <v>1658.1341599999998</v>
      </c>
      <c r="AQ77" s="95"/>
      <c r="AR77" s="229">
        <f t="shared" si="38"/>
        <v>0</v>
      </c>
      <c r="AT77" s="95">
        <f>+N77-'C&amp;A'!K77-SINDICATO!N77</f>
        <v>0</v>
      </c>
      <c r="AV77" s="172" t="s">
        <v>550</v>
      </c>
      <c r="AW77" s="172" t="s">
        <v>636</v>
      </c>
      <c r="AX77" s="172" t="s">
        <v>44</v>
      </c>
      <c r="AY77" s="172">
        <v>21</v>
      </c>
      <c r="AZ77" s="172" t="s">
        <v>340</v>
      </c>
      <c r="BA77" s="172"/>
      <c r="BB77" s="172"/>
      <c r="BC77" s="172"/>
      <c r="BD77" s="172">
        <v>513.33000000000004</v>
      </c>
      <c r="BE77" s="172"/>
      <c r="BF77" s="196">
        <v>513.33000000000004</v>
      </c>
      <c r="BG77" s="196">
        <v>3251.67</v>
      </c>
      <c r="BH77" s="196"/>
      <c r="BI77" s="196"/>
      <c r="BJ77" s="231"/>
      <c r="BK77" s="190">
        <v>3765</v>
      </c>
      <c r="BL77" s="232"/>
      <c r="BM77" s="232">
        <v>0</v>
      </c>
      <c r="BN77" s="232"/>
      <c r="BO77" s="232"/>
      <c r="BP77" s="232"/>
      <c r="BQ77" s="233"/>
      <c r="BR77" s="233"/>
      <c r="BS77" s="172"/>
      <c r="BT77" s="90">
        <v>150.49</v>
      </c>
      <c r="BU77" s="190">
        <v>3614.51</v>
      </c>
      <c r="BV77" s="149">
        <v>0</v>
      </c>
      <c r="BW77" s="190">
        <v>3614.51</v>
      </c>
      <c r="BX77" s="149">
        <v>376.5</v>
      </c>
      <c r="BY77" s="149">
        <v>10.2666</v>
      </c>
      <c r="BZ77" s="190">
        <v>4151.7665999999999</v>
      </c>
      <c r="CA77" s="152"/>
      <c r="CB77" s="153">
        <v>3614.51</v>
      </c>
      <c r="CC77" s="152"/>
      <c r="CD77" s="152"/>
      <c r="CE77" s="153">
        <v>3614.51</v>
      </c>
      <c r="CG77" s="73" t="s">
        <v>727</v>
      </c>
      <c r="CH77" s="74" t="s">
        <v>287</v>
      </c>
      <c r="CI77" s="88">
        <v>438.24</v>
      </c>
      <c r="CJ77" s="88">
        <v>73.040000000000006</v>
      </c>
      <c r="CK77" s="88">
        <v>511.28</v>
      </c>
      <c r="CL77" s="234">
        <v>-66.069999999999993</v>
      </c>
      <c r="CM77" s="88">
        <v>0</v>
      </c>
      <c r="CN77" s="88">
        <v>0.15</v>
      </c>
      <c r="CO77" s="88">
        <v>0</v>
      </c>
      <c r="CP77" s="88">
        <v>-65.92</v>
      </c>
      <c r="CQ77" s="88">
        <v>577.20000000000005</v>
      </c>
    </row>
    <row r="78" spans="1:95" s="27" customFormat="1" ht="16.5" x14ac:dyDescent="0.3">
      <c r="A78" s="26" t="s">
        <v>288</v>
      </c>
      <c r="B78" s="27" t="s">
        <v>289</v>
      </c>
      <c r="C78" s="28">
        <f t="shared" si="22"/>
        <v>513.33000000000004</v>
      </c>
      <c r="D78" s="28">
        <f t="shared" si="23"/>
        <v>0</v>
      </c>
      <c r="E78" s="28">
        <f t="shared" si="24"/>
        <v>782.37</v>
      </c>
      <c r="F78" s="28">
        <f t="shared" si="25"/>
        <v>0</v>
      </c>
      <c r="G78" s="28">
        <f t="shared" si="26"/>
        <v>0</v>
      </c>
      <c r="H78" s="28">
        <f t="shared" si="27"/>
        <v>0</v>
      </c>
      <c r="I78" s="28">
        <f t="shared" si="28"/>
        <v>0</v>
      </c>
      <c r="J78" s="28">
        <f t="shared" si="29"/>
        <v>0</v>
      </c>
      <c r="K78" s="28">
        <f t="shared" si="30"/>
        <v>0</v>
      </c>
      <c r="L78" s="28">
        <f t="shared" si="31"/>
        <v>0</v>
      </c>
      <c r="M78" s="28">
        <f t="shared" si="32"/>
        <v>0</v>
      </c>
      <c r="N78" s="28">
        <f t="shared" si="33"/>
        <v>1295.7</v>
      </c>
      <c r="O78" s="28">
        <f t="shared" si="34"/>
        <v>129.57000000000002</v>
      </c>
      <c r="P78" s="28">
        <f>+'C&amp;A'!E78*0.02</f>
        <v>10.2256</v>
      </c>
      <c r="Q78" s="28">
        <f t="shared" si="35"/>
        <v>1435.4956</v>
      </c>
      <c r="R78" s="28">
        <f t="shared" si="36"/>
        <v>229.67929599999999</v>
      </c>
      <c r="S78" s="28">
        <f t="shared" si="37"/>
        <v>1665.174896</v>
      </c>
      <c r="U78" s="16" t="s">
        <v>147</v>
      </c>
      <c r="V78" s="16" t="s">
        <v>148</v>
      </c>
      <c r="W78" s="17" t="s">
        <v>322</v>
      </c>
      <c r="X78" s="15">
        <v>513.33000000000004</v>
      </c>
      <c r="Y78" s="72" t="str">
        <f t="shared" ref="Y78:Y93" si="39">IF(A78=AC78,"SI","NO")</f>
        <v>SI</v>
      </c>
      <c r="Z78" s="72" t="str">
        <f t="shared" ref="Z78:Z93" si="40">IF(A78=AA78,"SI","NO")</f>
        <v>SI</v>
      </c>
      <c r="AA78" s="73" t="s">
        <v>288</v>
      </c>
      <c r="AB78" s="74" t="s">
        <v>289</v>
      </c>
      <c r="AC78" s="26" t="s">
        <v>288</v>
      </c>
      <c r="AD78" s="27" t="s">
        <v>289</v>
      </c>
      <c r="AE78" s="28">
        <v>513.33000000000004</v>
      </c>
      <c r="AF78" s="28">
        <v>0</v>
      </c>
      <c r="AG78" s="28">
        <v>3630.27</v>
      </c>
      <c r="AH78" s="28">
        <v>-45.13</v>
      </c>
      <c r="AI78" s="28">
        <v>0</v>
      </c>
      <c r="AJ78" s="28">
        <v>4098.47</v>
      </c>
      <c r="AK78" s="28">
        <v>409.84700000000004</v>
      </c>
      <c r="AL78" s="28">
        <v>21.91</v>
      </c>
      <c r="AM78" s="28">
        <v>4530.2269999999999</v>
      </c>
      <c r="AN78" s="28">
        <v>724.83632</v>
      </c>
      <c r="AO78" s="28">
        <v>5255.0633200000002</v>
      </c>
      <c r="AQ78" s="95"/>
      <c r="AR78" s="229">
        <f t="shared" si="38"/>
        <v>0</v>
      </c>
      <c r="AT78" s="95">
        <f>+N78-'C&amp;A'!K78-SINDICATO!N78</f>
        <v>0</v>
      </c>
      <c r="AV78" s="172" t="s">
        <v>550</v>
      </c>
      <c r="AW78" s="172" t="s">
        <v>637</v>
      </c>
      <c r="AX78" s="172" t="s">
        <v>39</v>
      </c>
      <c r="AY78" s="172" t="s">
        <v>288</v>
      </c>
      <c r="AZ78" s="172" t="s">
        <v>340</v>
      </c>
      <c r="BA78" s="172"/>
      <c r="BB78" s="172"/>
      <c r="BC78" s="172"/>
      <c r="BD78" s="172">
        <v>513.33000000000004</v>
      </c>
      <c r="BE78" s="172"/>
      <c r="BF78" s="196">
        <v>513.33000000000004</v>
      </c>
      <c r="BG78" s="196">
        <v>782.37</v>
      </c>
      <c r="BH78" s="196"/>
      <c r="BI78" s="196"/>
      <c r="BJ78" s="231"/>
      <c r="BK78" s="190">
        <v>1295.7</v>
      </c>
      <c r="BL78" s="232"/>
      <c r="BM78" s="232">
        <v>0</v>
      </c>
      <c r="BN78" s="232"/>
      <c r="BO78" s="232"/>
      <c r="BP78" s="232"/>
      <c r="BQ78" s="233"/>
      <c r="BR78" s="233"/>
      <c r="BS78" s="172"/>
      <c r="BT78" s="90">
        <v>0</v>
      </c>
      <c r="BU78" s="190">
        <v>1295.7</v>
      </c>
      <c r="BV78" s="149">
        <v>0</v>
      </c>
      <c r="BW78" s="190">
        <v>1295.7</v>
      </c>
      <c r="BX78" s="149">
        <v>129.57000000000002</v>
      </c>
      <c r="BY78" s="149">
        <v>10.2666</v>
      </c>
      <c r="BZ78" s="190">
        <v>1435.5365999999999</v>
      </c>
      <c r="CA78" s="152"/>
      <c r="CB78" s="153">
        <v>1295.7</v>
      </c>
      <c r="CC78" s="152"/>
      <c r="CD78" s="152"/>
      <c r="CE78" s="153">
        <v>1295.7</v>
      </c>
      <c r="CG78" s="73" t="s">
        <v>728</v>
      </c>
      <c r="CH78" s="74" t="s">
        <v>289</v>
      </c>
      <c r="CI78" s="88">
        <v>438.24</v>
      </c>
      <c r="CJ78" s="88">
        <v>73.040000000000006</v>
      </c>
      <c r="CK78" s="88">
        <v>511.28</v>
      </c>
      <c r="CL78" s="234">
        <v>-66.069999999999993</v>
      </c>
      <c r="CM78" s="88">
        <v>0</v>
      </c>
      <c r="CN78" s="234">
        <v>-0.05</v>
      </c>
      <c r="CO78" s="88">
        <v>0</v>
      </c>
      <c r="CP78" s="88">
        <v>-66.12</v>
      </c>
      <c r="CQ78" s="88">
        <v>577.4</v>
      </c>
    </row>
    <row r="79" spans="1:95" s="27" customFormat="1" ht="16.5" x14ac:dyDescent="0.3">
      <c r="A79" s="26" t="s">
        <v>290</v>
      </c>
      <c r="B79" s="27" t="s">
        <v>291</v>
      </c>
      <c r="C79" s="28">
        <f t="shared" si="22"/>
        <v>543.20000000000005</v>
      </c>
      <c r="D79" s="28">
        <f t="shared" si="23"/>
        <v>0</v>
      </c>
      <c r="E79" s="28">
        <f t="shared" si="24"/>
        <v>1283.7</v>
      </c>
      <c r="F79" s="28">
        <f t="shared" si="25"/>
        <v>0</v>
      </c>
      <c r="G79" s="28">
        <f t="shared" si="26"/>
        <v>0</v>
      </c>
      <c r="H79" s="28">
        <f t="shared" si="27"/>
        <v>0</v>
      </c>
      <c r="I79" s="28">
        <f t="shared" si="28"/>
        <v>18.269000000000002</v>
      </c>
      <c r="J79" s="28">
        <f t="shared" si="29"/>
        <v>89.518100000000004</v>
      </c>
      <c r="K79" s="28">
        <f t="shared" si="30"/>
        <v>0</v>
      </c>
      <c r="L79" s="28">
        <f t="shared" si="31"/>
        <v>0</v>
      </c>
      <c r="M79" s="28">
        <f t="shared" si="32"/>
        <v>0</v>
      </c>
      <c r="N79" s="28">
        <f t="shared" si="33"/>
        <v>1719.1129000000001</v>
      </c>
      <c r="O79" s="28">
        <f t="shared" si="34"/>
        <v>182.69000000000003</v>
      </c>
      <c r="P79" s="28">
        <f>+'C&amp;A'!E79*0.02</f>
        <v>10.2256</v>
      </c>
      <c r="Q79" s="28">
        <f t="shared" si="35"/>
        <v>2019.8156000000001</v>
      </c>
      <c r="R79" s="28">
        <f t="shared" si="36"/>
        <v>323.17049600000001</v>
      </c>
      <c r="S79" s="28">
        <f t="shared" si="37"/>
        <v>2342.9860960000001</v>
      </c>
      <c r="U79" s="16" t="s">
        <v>149</v>
      </c>
      <c r="V79" s="16" t="s">
        <v>150</v>
      </c>
      <c r="W79" s="17" t="s">
        <v>341</v>
      </c>
      <c r="X79" s="15">
        <v>543.20000000000005</v>
      </c>
      <c r="Y79" s="72" t="str">
        <f t="shared" si="39"/>
        <v>SI</v>
      </c>
      <c r="Z79" s="72" t="str">
        <f t="shared" si="40"/>
        <v>SI</v>
      </c>
      <c r="AA79" s="73" t="s">
        <v>290</v>
      </c>
      <c r="AB79" s="74" t="s">
        <v>291</v>
      </c>
      <c r="AC79" s="26" t="s">
        <v>290</v>
      </c>
      <c r="AD79" s="27" t="s">
        <v>291</v>
      </c>
      <c r="AE79" s="28">
        <v>543.20000000000005</v>
      </c>
      <c r="AF79" s="28">
        <v>0</v>
      </c>
      <c r="AG79" s="28">
        <v>1097.8999999999999</v>
      </c>
      <c r="AH79" s="28">
        <v>-45.13</v>
      </c>
      <c r="AI79" s="28">
        <v>0</v>
      </c>
      <c r="AJ79" s="28">
        <v>1595.9699999999998</v>
      </c>
      <c r="AK79" s="28">
        <v>159.59699999999998</v>
      </c>
      <c r="AL79" s="28">
        <v>21.91</v>
      </c>
      <c r="AM79" s="28">
        <v>1777.4769999999999</v>
      </c>
      <c r="AN79" s="28">
        <v>284.39632</v>
      </c>
      <c r="AO79" s="28">
        <v>2061.8733199999997</v>
      </c>
      <c r="AQ79" s="95"/>
      <c r="AR79" s="229">
        <f t="shared" si="38"/>
        <v>0</v>
      </c>
      <c r="AT79" s="95">
        <f>+N79-'C&amp;A'!K79-SINDICATO!N79</f>
        <v>0</v>
      </c>
      <c r="AV79" s="172" t="s">
        <v>554</v>
      </c>
      <c r="AW79" s="172" t="s">
        <v>638</v>
      </c>
      <c r="AX79" s="172"/>
      <c r="AY79" s="172" t="s">
        <v>416</v>
      </c>
      <c r="AZ79" s="172" t="s">
        <v>639</v>
      </c>
      <c r="BA79" s="172"/>
      <c r="BB79" s="172"/>
      <c r="BC79" s="172"/>
      <c r="BD79" s="232">
        <v>543.20000000000005</v>
      </c>
      <c r="BE79" s="172"/>
      <c r="BF79" s="196">
        <v>543.20000000000005</v>
      </c>
      <c r="BG79" s="196">
        <v>1283.7</v>
      </c>
      <c r="BH79" s="196"/>
      <c r="BI79" s="196"/>
      <c r="BJ79" s="231"/>
      <c r="BK79" s="190">
        <v>1826.9</v>
      </c>
      <c r="BL79" s="232"/>
      <c r="BM79" s="232">
        <v>0</v>
      </c>
      <c r="BN79" s="232">
        <v>18.269000000000002</v>
      </c>
      <c r="BO79" s="232">
        <v>89.518100000000004</v>
      </c>
      <c r="BP79" s="232"/>
      <c r="BQ79" s="233"/>
      <c r="BR79" s="233"/>
      <c r="BS79" s="172"/>
      <c r="BT79" s="90">
        <v>0</v>
      </c>
      <c r="BU79" s="190">
        <v>1719.1129000000001</v>
      </c>
      <c r="BV79" s="149">
        <v>0</v>
      </c>
      <c r="BW79" s="190">
        <v>1719.1129000000001</v>
      </c>
      <c r="BX79" s="149">
        <v>182.69000000000003</v>
      </c>
      <c r="BY79" s="149">
        <v>10.864000000000001</v>
      </c>
      <c r="BZ79" s="190">
        <v>2020.4540000000002</v>
      </c>
      <c r="CA79" s="152"/>
      <c r="CB79" s="153">
        <v>1719.1129000000001</v>
      </c>
      <c r="CC79" s="152"/>
      <c r="CD79" s="152"/>
      <c r="CE79" s="153">
        <v>1719.1129000000001</v>
      </c>
      <c r="CG79" s="73" t="s">
        <v>290</v>
      </c>
      <c r="CH79" s="74" t="s">
        <v>291</v>
      </c>
      <c r="CI79" s="88">
        <v>438.24</v>
      </c>
      <c r="CJ79" s="88">
        <v>73.040000000000006</v>
      </c>
      <c r="CK79" s="88">
        <v>511.28</v>
      </c>
      <c r="CL79" s="234">
        <v>-66.069999999999993</v>
      </c>
      <c r="CM79" s="88">
        <v>0</v>
      </c>
      <c r="CN79" s="234">
        <v>-0.05</v>
      </c>
      <c r="CO79" s="88">
        <v>0</v>
      </c>
      <c r="CP79" s="88">
        <v>-66.12</v>
      </c>
      <c r="CQ79" s="88">
        <v>577.4</v>
      </c>
    </row>
    <row r="80" spans="1:95" s="27" customFormat="1" ht="16.5" x14ac:dyDescent="0.3">
      <c r="A80" s="26" t="s">
        <v>292</v>
      </c>
      <c r="B80" s="27" t="s">
        <v>293</v>
      </c>
      <c r="C80" s="28">
        <f t="shared" si="22"/>
        <v>608.16</v>
      </c>
      <c r="D80" s="28">
        <f t="shared" si="23"/>
        <v>0</v>
      </c>
      <c r="E80" s="28">
        <f t="shared" si="24"/>
        <v>1698.461</v>
      </c>
      <c r="F80" s="28">
        <f t="shared" si="25"/>
        <v>0</v>
      </c>
      <c r="G80" s="28">
        <f t="shared" si="26"/>
        <v>201.24</v>
      </c>
      <c r="H80" s="28">
        <f t="shared" si="27"/>
        <v>200</v>
      </c>
      <c r="I80" s="28">
        <f t="shared" si="28"/>
        <v>23.066210000000002</v>
      </c>
      <c r="J80" s="28">
        <f t="shared" si="29"/>
        <v>113.02442900000001</v>
      </c>
      <c r="K80" s="28">
        <f t="shared" si="30"/>
        <v>257.64</v>
      </c>
      <c r="L80" s="28">
        <f t="shared" si="31"/>
        <v>0</v>
      </c>
      <c r="M80" s="28">
        <f t="shared" si="32"/>
        <v>0</v>
      </c>
      <c r="N80" s="28">
        <f t="shared" si="33"/>
        <v>1511.6503610000004</v>
      </c>
      <c r="O80" s="28">
        <f t="shared" si="34"/>
        <v>230.66210000000001</v>
      </c>
      <c r="P80" s="28">
        <f>+'C&amp;A'!E80*0.02</f>
        <v>10.2256</v>
      </c>
      <c r="Q80" s="28">
        <f t="shared" si="35"/>
        <v>2346.2687000000005</v>
      </c>
      <c r="R80" s="28">
        <f t="shared" si="36"/>
        <v>375.4029920000001</v>
      </c>
      <c r="S80" s="28">
        <f t="shared" si="37"/>
        <v>2721.6716920000008</v>
      </c>
      <c r="U80" s="16" t="s">
        <v>151</v>
      </c>
      <c r="V80" s="16" t="s">
        <v>22</v>
      </c>
      <c r="W80" s="17" t="s">
        <v>341</v>
      </c>
      <c r="X80" s="15">
        <v>608.16</v>
      </c>
      <c r="Y80" s="72" t="str">
        <f t="shared" si="39"/>
        <v>SI</v>
      </c>
      <c r="Z80" s="72" t="str">
        <f t="shared" si="40"/>
        <v>SI</v>
      </c>
      <c r="AA80" s="73" t="s">
        <v>292</v>
      </c>
      <c r="AB80" s="74" t="s">
        <v>293</v>
      </c>
      <c r="AC80" s="26" t="s">
        <v>292</v>
      </c>
      <c r="AD80" s="27" t="s">
        <v>293</v>
      </c>
      <c r="AE80" s="28">
        <v>608.16</v>
      </c>
      <c r="AF80" s="28">
        <v>74.81</v>
      </c>
      <c r="AG80" s="28">
        <v>1511.21</v>
      </c>
      <c r="AH80" s="28">
        <v>-290.02999999999997</v>
      </c>
      <c r="AI80" s="28">
        <v>0</v>
      </c>
      <c r="AJ80" s="28">
        <v>1904.1500000000003</v>
      </c>
      <c r="AK80" s="28">
        <v>190.41500000000005</v>
      </c>
      <c r="AL80" s="28">
        <v>21.91</v>
      </c>
      <c r="AM80" s="28">
        <v>2116.4750000000004</v>
      </c>
      <c r="AN80" s="28">
        <v>338.63600000000008</v>
      </c>
      <c r="AO80" s="28">
        <v>2455.1110000000003</v>
      </c>
      <c r="AQ80" s="95"/>
      <c r="AR80" s="229">
        <f t="shared" si="38"/>
        <v>0</v>
      </c>
      <c r="AT80" s="95">
        <f>+N80-'C&amp;A'!K80-SINDICATO!N80</f>
        <v>0</v>
      </c>
      <c r="AV80" s="172" t="s">
        <v>554</v>
      </c>
      <c r="AW80" s="172" t="s">
        <v>640</v>
      </c>
      <c r="AX80" s="172"/>
      <c r="AY80" s="172" t="s">
        <v>292</v>
      </c>
      <c r="AZ80" s="172" t="s">
        <v>341</v>
      </c>
      <c r="BA80" s="172"/>
      <c r="BB80" s="172"/>
      <c r="BC80" s="172"/>
      <c r="BD80" s="232">
        <v>608.16</v>
      </c>
      <c r="BE80" s="172"/>
      <c r="BF80" s="196">
        <v>608.16</v>
      </c>
      <c r="BG80" s="196">
        <v>1698.461</v>
      </c>
      <c r="BH80" s="196"/>
      <c r="BI80" s="196"/>
      <c r="BJ80" s="231"/>
      <c r="BK80" s="190">
        <v>2306.6210000000001</v>
      </c>
      <c r="BL80" s="232"/>
      <c r="BM80" s="232">
        <v>200</v>
      </c>
      <c r="BN80" s="232">
        <v>23.066210000000002</v>
      </c>
      <c r="BO80" s="232">
        <v>113.02442900000001</v>
      </c>
      <c r="BP80" s="232">
        <v>257.64</v>
      </c>
      <c r="BQ80" s="233"/>
      <c r="BR80" s="233"/>
      <c r="BS80" s="172">
        <v>201.24</v>
      </c>
      <c r="BT80" s="90">
        <v>0</v>
      </c>
      <c r="BU80" s="190">
        <v>1511.650361</v>
      </c>
      <c r="BV80" s="149">
        <v>0</v>
      </c>
      <c r="BW80" s="190">
        <v>1511.650361</v>
      </c>
      <c r="BX80" s="149">
        <v>230.66210000000001</v>
      </c>
      <c r="BY80" s="149">
        <v>12.1632</v>
      </c>
      <c r="BZ80" s="190">
        <v>2549.4463000000001</v>
      </c>
      <c r="CA80" s="152"/>
      <c r="CB80" s="153">
        <v>1511.650361</v>
      </c>
      <c r="CC80" s="152"/>
      <c r="CD80" s="152"/>
      <c r="CE80" s="153">
        <v>1511.650361</v>
      </c>
      <c r="CG80" s="73" t="s">
        <v>729</v>
      </c>
      <c r="CH80" s="74" t="s">
        <v>293</v>
      </c>
      <c r="CI80" s="88">
        <v>438.24</v>
      </c>
      <c r="CJ80" s="88">
        <v>73.040000000000006</v>
      </c>
      <c r="CK80" s="88">
        <v>511.28</v>
      </c>
      <c r="CL80" s="234">
        <v>-66.069999999999993</v>
      </c>
      <c r="CM80" s="88">
        <v>0</v>
      </c>
      <c r="CN80" s="234">
        <v>-0.05</v>
      </c>
      <c r="CO80" s="88">
        <v>0</v>
      </c>
      <c r="CP80" s="88">
        <v>-66.12</v>
      </c>
      <c r="CQ80" s="88">
        <v>577.4</v>
      </c>
    </row>
    <row r="81" spans="1:95" s="27" customFormat="1" ht="16.5" x14ac:dyDescent="0.3">
      <c r="A81" s="26" t="s">
        <v>472</v>
      </c>
      <c r="B81" s="27" t="s">
        <v>294</v>
      </c>
      <c r="C81" s="28">
        <f t="shared" si="22"/>
        <v>739.23</v>
      </c>
      <c r="D81" s="28">
        <f t="shared" si="23"/>
        <v>0</v>
      </c>
      <c r="E81" s="28">
        <f t="shared" si="24"/>
        <v>2395.5239999999999</v>
      </c>
      <c r="F81" s="28">
        <f t="shared" si="25"/>
        <v>0</v>
      </c>
      <c r="G81" s="28">
        <f t="shared" si="26"/>
        <v>0</v>
      </c>
      <c r="H81" s="28">
        <f t="shared" si="27"/>
        <v>150</v>
      </c>
      <c r="I81" s="28">
        <f t="shared" si="28"/>
        <v>0</v>
      </c>
      <c r="J81" s="28">
        <f t="shared" si="29"/>
        <v>0</v>
      </c>
      <c r="K81" s="28">
        <f t="shared" si="30"/>
        <v>0</v>
      </c>
      <c r="L81" s="28">
        <f t="shared" si="31"/>
        <v>0</v>
      </c>
      <c r="M81" s="28">
        <f t="shared" si="32"/>
        <v>0</v>
      </c>
      <c r="N81" s="28">
        <f t="shared" si="33"/>
        <v>2984.7539999999999</v>
      </c>
      <c r="O81" s="28">
        <f t="shared" si="34"/>
        <v>313.47540000000004</v>
      </c>
      <c r="P81" s="28">
        <f>+'C&amp;A'!E81*0.02</f>
        <v>10.2256</v>
      </c>
      <c r="Q81" s="28">
        <f t="shared" si="35"/>
        <v>3458.4550000000004</v>
      </c>
      <c r="R81" s="28">
        <f t="shared" si="36"/>
        <v>553.35280000000012</v>
      </c>
      <c r="S81" s="28">
        <f t="shared" si="37"/>
        <v>4011.8078000000005</v>
      </c>
      <c r="U81" s="16" t="s">
        <v>152</v>
      </c>
      <c r="V81" s="16" t="s">
        <v>153</v>
      </c>
      <c r="W81" s="17" t="s">
        <v>330</v>
      </c>
      <c r="X81" s="15">
        <v>0</v>
      </c>
      <c r="Y81" s="72" t="str">
        <f t="shared" si="39"/>
        <v>SI</v>
      </c>
      <c r="Z81" s="72" t="str">
        <f t="shared" si="40"/>
        <v>SI</v>
      </c>
      <c r="AA81" s="73" t="s">
        <v>472</v>
      </c>
      <c r="AB81" s="74" t="s">
        <v>294</v>
      </c>
      <c r="AC81" s="26" t="s">
        <v>472</v>
      </c>
      <c r="AD81" s="27" t="s">
        <v>294</v>
      </c>
      <c r="AE81" s="28">
        <v>0</v>
      </c>
      <c r="AF81" s="28"/>
      <c r="AG81" s="28">
        <v>1966.72</v>
      </c>
      <c r="AH81" s="28">
        <v>-45.13</v>
      </c>
      <c r="AI81" s="28">
        <v>0</v>
      </c>
      <c r="AJ81" s="28">
        <v>1921.59</v>
      </c>
      <c r="AK81" s="28">
        <v>192.15899999999999</v>
      </c>
      <c r="AL81" s="28">
        <v>21.91</v>
      </c>
      <c r="AM81" s="28">
        <v>2135.6589999999997</v>
      </c>
      <c r="AN81" s="28">
        <v>341.70543999999995</v>
      </c>
      <c r="AO81" s="28">
        <v>2477.3644399999994</v>
      </c>
      <c r="AQ81" s="95"/>
      <c r="AR81" s="229">
        <f t="shared" si="38"/>
        <v>0</v>
      </c>
      <c r="AT81" s="95">
        <f>+N81-'C&amp;A'!K81-SINDICATO!N81</f>
        <v>0</v>
      </c>
      <c r="AV81" s="172" t="s">
        <v>556</v>
      </c>
      <c r="AW81" s="172" t="s">
        <v>641</v>
      </c>
      <c r="AX81" s="172"/>
      <c r="AY81" s="172" t="s">
        <v>329</v>
      </c>
      <c r="AZ81" s="172" t="s">
        <v>330</v>
      </c>
      <c r="BA81" s="172"/>
      <c r="BB81" s="172"/>
      <c r="BC81" s="172"/>
      <c r="BD81" s="172">
        <v>739.23</v>
      </c>
      <c r="BE81" s="172"/>
      <c r="BF81" s="196">
        <v>739.23</v>
      </c>
      <c r="BG81" s="196">
        <v>2395.5239999999999</v>
      </c>
      <c r="BH81" s="196"/>
      <c r="BI81" s="196"/>
      <c r="BJ81" s="231"/>
      <c r="BK81" s="190">
        <v>3134.7539999999999</v>
      </c>
      <c r="BL81" s="232"/>
      <c r="BM81" s="232">
        <v>150</v>
      </c>
      <c r="BN81" s="232"/>
      <c r="BO81" s="232"/>
      <c r="BP81" s="232"/>
      <c r="BQ81" s="233"/>
      <c r="BR81" s="233"/>
      <c r="BS81" s="172"/>
      <c r="BT81" s="90">
        <v>0</v>
      </c>
      <c r="BU81" s="190">
        <v>2984.7539999999999</v>
      </c>
      <c r="BV81" s="149">
        <v>0</v>
      </c>
      <c r="BW81" s="190">
        <v>2984.7539999999999</v>
      </c>
      <c r="BX81" s="149">
        <v>313.47540000000004</v>
      </c>
      <c r="BY81" s="149">
        <v>14.784600000000001</v>
      </c>
      <c r="BZ81" s="190">
        <v>3463.0140000000001</v>
      </c>
      <c r="CA81" s="152"/>
      <c r="CB81" s="153">
        <v>2984.7539999999999</v>
      </c>
      <c r="CC81" s="152"/>
      <c r="CD81" s="152"/>
      <c r="CE81" s="153">
        <v>2984.7539999999999</v>
      </c>
      <c r="CG81" s="73" t="s">
        <v>472</v>
      </c>
      <c r="CH81" s="74" t="s">
        <v>294</v>
      </c>
      <c r="CI81" s="88">
        <v>438.24</v>
      </c>
      <c r="CJ81" s="88">
        <v>73.040000000000006</v>
      </c>
      <c r="CK81" s="88">
        <v>511.28</v>
      </c>
      <c r="CL81" s="234">
        <v>-66.069999999999993</v>
      </c>
      <c r="CM81" s="88">
        <v>0</v>
      </c>
      <c r="CN81" s="88">
        <v>0.15</v>
      </c>
      <c r="CO81" s="88">
        <v>0</v>
      </c>
      <c r="CP81" s="88">
        <v>-65.92</v>
      </c>
      <c r="CQ81" s="88">
        <v>577.20000000000005</v>
      </c>
    </row>
    <row r="82" spans="1:95" s="27" customFormat="1" ht="16.5" x14ac:dyDescent="0.3">
      <c r="A82" s="26" t="s">
        <v>295</v>
      </c>
      <c r="B82" s="27" t="s">
        <v>296</v>
      </c>
      <c r="C82" s="28">
        <f t="shared" si="22"/>
        <v>1400</v>
      </c>
      <c r="D82" s="28">
        <f t="shared" si="23"/>
        <v>0</v>
      </c>
      <c r="E82" s="28">
        <f t="shared" si="24"/>
        <v>0</v>
      </c>
      <c r="F82" s="28">
        <f t="shared" si="25"/>
        <v>0</v>
      </c>
      <c r="G82" s="28">
        <f t="shared" si="26"/>
        <v>0</v>
      </c>
      <c r="H82" s="28">
        <f t="shared" si="27"/>
        <v>0</v>
      </c>
      <c r="I82" s="28">
        <f t="shared" si="28"/>
        <v>0</v>
      </c>
      <c r="J82" s="28">
        <f t="shared" si="29"/>
        <v>0</v>
      </c>
      <c r="K82" s="28">
        <f t="shared" si="30"/>
        <v>0</v>
      </c>
      <c r="L82" s="28">
        <f t="shared" si="31"/>
        <v>355.65</v>
      </c>
      <c r="M82" s="28">
        <f t="shared" si="32"/>
        <v>0</v>
      </c>
      <c r="N82" s="28">
        <f t="shared" si="33"/>
        <v>1044.3499999999999</v>
      </c>
      <c r="O82" s="28">
        <f t="shared" si="34"/>
        <v>140</v>
      </c>
      <c r="P82" s="28">
        <f>+'C&amp;A'!E82*0.02</f>
        <v>10.2256</v>
      </c>
      <c r="Q82" s="28">
        <f t="shared" si="35"/>
        <v>1550.2256</v>
      </c>
      <c r="R82" s="28">
        <f t="shared" si="36"/>
        <v>248.03609600000001</v>
      </c>
      <c r="S82" s="28">
        <f t="shared" si="37"/>
        <v>1798.261696</v>
      </c>
      <c r="U82" s="16" t="s">
        <v>154</v>
      </c>
      <c r="V82" s="16" t="s">
        <v>155</v>
      </c>
      <c r="W82" s="17" t="s">
        <v>334</v>
      </c>
      <c r="X82" s="15">
        <v>1400</v>
      </c>
      <c r="Y82" s="72" t="str">
        <f t="shared" si="39"/>
        <v>SI</v>
      </c>
      <c r="Z82" s="72" t="str">
        <f t="shared" si="40"/>
        <v>SI</v>
      </c>
      <c r="AA82" s="73" t="s">
        <v>295</v>
      </c>
      <c r="AB82" s="74" t="s">
        <v>296</v>
      </c>
      <c r="AC82" s="26" t="s">
        <v>295</v>
      </c>
      <c r="AD82" s="27" t="s">
        <v>296</v>
      </c>
      <c r="AE82" s="28">
        <v>1400</v>
      </c>
      <c r="AF82" s="28">
        <v>0</v>
      </c>
      <c r="AG82" s="28">
        <v>0</v>
      </c>
      <c r="AH82" s="28">
        <v>0</v>
      </c>
      <c r="AI82" s="28">
        <v>-355.65</v>
      </c>
      <c r="AJ82" s="28">
        <v>1044.3499999999999</v>
      </c>
      <c r="AK82" s="28">
        <v>104.435</v>
      </c>
      <c r="AL82" s="28">
        <v>21.91</v>
      </c>
      <c r="AM82" s="28">
        <v>1170.6949999999999</v>
      </c>
      <c r="AN82" s="28">
        <v>187.31119999999999</v>
      </c>
      <c r="AO82" s="28">
        <v>1358.0061999999998</v>
      </c>
      <c r="AQ82" s="95"/>
      <c r="AR82" s="229">
        <f t="shared" si="38"/>
        <v>0</v>
      </c>
      <c r="AT82" s="95">
        <f>+N82-'C&amp;A'!K82-SINDICATO!N82</f>
        <v>0</v>
      </c>
      <c r="AV82" s="172" t="s">
        <v>604</v>
      </c>
      <c r="AW82" s="172" t="s">
        <v>642</v>
      </c>
      <c r="AX82" s="172"/>
      <c r="AY82" s="172" t="s">
        <v>295</v>
      </c>
      <c r="AZ82" s="172" t="s">
        <v>334</v>
      </c>
      <c r="BA82" s="172"/>
      <c r="BB82" s="172"/>
      <c r="BC82" s="172"/>
      <c r="BD82" s="230">
        <v>1400</v>
      </c>
      <c r="BE82" s="172"/>
      <c r="BF82" s="196">
        <v>1400</v>
      </c>
      <c r="BG82" s="196"/>
      <c r="BH82" s="196"/>
      <c r="BI82" s="196"/>
      <c r="BJ82" s="231"/>
      <c r="BK82" s="190">
        <v>1400</v>
      </c>
      <c r="BL82" s="232"/>
      <c r="BM82" s="232">
        <v>0</v>
      </c>
      <c r="BN82" s="232"/>
      <c r="BO82" s="232"/>
      <c r="BP82" s="232"/>
      <c r="BQ82" s="233"/>
      <c r="BR82" s="233"/>
      <c r="BS82" s="172"/>
      <c r="BT82" s="90">
        <v>355.65</v>
      </c>
      <c r="BU82" s="190">
        <v>1044.3499999999999</v>
      </c>
      <c r="BV82" s="149">
        <v>0</v>
      </c>
      <c r="BW82" s="190">
        <v>1044.3499999999999</v>
      </c>
      <c r="BX82" s="149">
        <v>140</v>
      </c>
      <c r="BY82" s="149">
        <v>28</v>
      </c>
      <c r="BZ82" s="190">
        <v>1568</v>
      </c>
      <c r="CA82" s="152"/>
      <c r="CB82" s="153">
        <v>1044.3499999999999</v>
      </c>
      <c r="CC82" s="152"/>
      <c r="CD82" s="152"/>
      <c r="CE82" s="153">
        <v>1044.3499999999999</v>
      </c>
      <c r="CG82" s="73" t="s">
        <v>730</v>
      </c>
      <c r="CH82" s="74" t="s">
        <v>296</v>
      </c>
      <c r="CI82" s="88">
        <v>438.24</v>
      </c>
      <c r="CJ82" s="88">
        <v>73.040000000000006</v>
      </c>
      <c r="CK82" s="88">
        <v>511.28</v>
      </c>
      <c r="CL82" s="234">
        <v>-66.069999999999993</v>
      </c>
      <c r="CM82" s="88">
        <v>0</v>
      </c>
      <c r="CN82" s="88">
        <v>0.15</v>
      </c>
      <c r="CO82" s="88">
        <v>0</v>
      </c>
      <c r="CP82" s="88">
        <v>-65.92</v>
      </c>
      <c r="CQ82" s="88">
        <v>577.20000000000005</v>
      </c>
    </row>
    <row r="83" spans="1:95" s="27" customFormat="1" ht="16.5" x14ac:dyDescent="0.3">
      <c r="A83" s="73" t="s">
        <v>731</v>
      </c>
      <c r="B83" s="74" t="s">
        <v>732</v>
      </c>
      <c r="C83" s="28">
        <f t="shared" si="22"/>
        <v>1400</v>
      </c>
      <c r="D83" s="28">
        <f t="shared" si="23"/>
        <v>0</v>
      </c>
      <c r="E83" s="28">
        <f t="shared" si="24"/>
        <v>0</v>
      </c>
      <c r="F83" s="28">
        <f t="shared" si="25"/>
        <v>0</v>
      </c>
      <c r="G83" s="28">
        <f t="shared" si="26"/>
        <v>0</v>
      </c>
      <c r="H83" s="28">
        <f t="shared" si="27"/>
        <v>0</v>
      </c>
      <c r="I83" s="28">
        <f t="shared" si="28"/>
        <v>0</v>
      </c>
      <c r="J83" s="28">
        <f t="shared" si="29"/>
        <v>0</v>
      </c>
      <c r="K83" s="28">
        <f t="shared" si="30"/>
        <v>0</v>
      </c>
      <c r="L83" s="28">
        <f t="shared" si="31"/>
        <v>0</v>
      </c>
      <c r="M83" s="28">
        <f t="shared" si="32"/>
        <v>0</v>
      </c>
      <c r="N83" s="28">
        <f t="shared" si="33"/>
        <v>1400</v>
      </c>
      <c r="O83" s="28">
        <f t="shared" si="34"/>
        <v>140</v>
      </c>
      <c r="P83" s="28">
        <f>+'C&amp;A'!E83*0.02</f>
        <v>10.2256</v>
      </c>
      <c r="Q83" s="28">
        <f t="shared" si="35"/>
        <v>1550.2256</v>
      </c>
      <c r="R83" s="28">
        <f t="shared" si="36"/>
        <v>248.03609600000001</v>
      </c>
      <c r="S83" s="28">
        <f t="shared" si="37"/>
        <v>1798.261696</v>
      </c>
      <c r="U83" s="16"/>
      <c r="V83" s="16"/>
      <c r="W83" s="17"/>
      <c r="X83" s="15"/>
      <c r="Y83" s="72"/>
      <c r="Z83" s="72"/>
      <c r="AA83" s="73"/>
      <c r="AB83" s="74"/>
      <c r="AC83" s="26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Q83" s="95"/>
      <c r="AR83" s="229">
        <f t="shared" si="38"/>
        <v>0</v>
      </c>
      <c r="AT83" s="95">
        <f>+N83-'C&amp;A'!K83-SINDICATO!N83</f>
        <v>0</v>
      </c>
      <c r="AV83" s="172" t="s">
        <v>604</v>
      </c>
      <c r="AW83" s="172" t="s">
        <v>643</v>
      </c>
      <c r="AX83" s="172"/>
      <c r="AY83" s="172"/>
      <c r="AZ83" s="172" t="s">
        <v>334</v>
      </c>
      <c r="BA83" s="172"/>
      <c r="BB83" s="172"/>
      <c r="BC83" s="172"/>
      <c r="BD83" s="230">
        <v>1400</v>
      </c>
      <c r="BE83" s="172"/>
      <c r="BF83" s="196">
        <v>1400</v>
      </c>
      <c r="BG83" s="196"/>
      <c r="BH83" s="196"/>
      <c r="BI83" s="196"/>
      <c r="BJ83" s="231"/>
      <c r="BK83" s="190">
        <v>1400</v>
      </c>
      <c r="BL83" s="232"/>
      <c r="BM83" s="232"/>
      <c r="BN83" s="232"/>
      <c r="BO83" s="232"/>
      <c r="BP83" s="232"/>
      <c r="BQ83" s="233"/>
      <c r="BR83" s="233"/>
      <c r="BS83" s="172"/>
      <c r="BT83" s="90"/>
      <c r="BU83" s="190">
        <v>1400</v>
      </c>
      <c r="BV83" s="149">
        <v>0</v>
      </c>
      <c r="BW83" s="190">
        <v>1400</v>
      </c>
      <c r="BX83" s="149">
        <v>140</v>
      </c>
      <c r="BY83" s="149">
        <v>28</v>
      </c>
      <c r="BZ83" s="190">
        <v>1568</v>
      </c>
      <c r="CA83" s="152"/>
      <c r="CB83" s="153"/>
      <c r="CC83" s="152"/>
      <c r="CD83" s="152"/>
      <c r="CE83" s="153"/>
      <c r="CG83" s="73" t="s">
        <v>731</v>
      </c>
      <c r="CH83" s="74" t="s">
        <v>732</v>
      </c>
      <c r="CI83" s="88">
        <v>438.24</v>
      </c>
      <c r="CJ83" s="88">
        <v>73.040000000000006</v>
      </c>
      <c r="CK83" s="88">
        <v>511.28</v>
      </c>
      <c r="CL83" s="234">
        <v>-66.069999999999993</v>
      </c>
      <c r="CM83" s="88">
        <v>0</v>
      </c>
      <c r="CN83" s="234">
        <v>-0.05</v>
      </c>
      <c r="CO83" s="88">
        <v>0</v>
      </c>
      <c r="CP83" s="88">
        <v>-66.12</v>
      </c>
      <c r="CQ83" s="88">
        <v>577.4</v>
      </c>
    </row>
    <row r="84" spans="1:95" s="27" customFormat="1" ht="16.5" x14ac:dyDescent="0.3">
      <c r="A84" s="26" t="s">
        <v>297</v>
      </c>
      <c r="B84" s="27" t="s">
        <v>298</v>
      </c>
      <c r="C84" s="28">
        <f t="shared" si="22"/>
        <v>739.23</v>
      </c>
      <c r="D84" s="28">
        <f t="shared" si="23"/>
        <v>0</v>
      </c>
      <c r="E84" s="28">
        <f t="shared" si="24"/>
        <v>1722.15</v>
      </c>
      <c r="F84" s="28">
        <f t="shared" si="25"/>
        <v>0</v>
      </c>
      <c r="G84" s="28">
        <f t="shared" si="26"/>
        <v>0</v>
      </c>
      <c r="H84" s="28">
        <f t="shared" si="27"/>
        <v>0</v>
      </c>
      <c r="I84" s="28">
        <f t="shared" si="28"/>
        <v>0</v>
      </c>
      <c r="J84" s="28">
        <f t="shared" si="29"/>
        <v>0</v>
      </c>
      <c r="K84" s="28">
        <f t="shared" si="30"/>
        <v>0</v>
      </c>
      <c r="L84" s="28">
        <f t="shared" si="31"/>
        <v>0</v>
      </c>
      <c r="M84" s="28">
        <f t="shared" si="32"/>
        <v>0</v>
      </c>
      <c r="N84" s="28">
        <f t="shared" si="33"/>
        <v>2461.38</v>
      </c>
      <c r="O84" s="28">
        <f t="shared" si="34"/>
        <v>246.13800000000003</v>
      </c>
      <c r="P84" s="28">
        <f>+'C&amp;A'!E84*0.02</f>
        <v>10.2256</v>
      </c>
      <c r="Q84" s="28">
        <f t="shared" si="35"/>
        <v>2717.7436000000002</v>
      </c>
      <c r="R84" s="28">
        <f t="shared" si="36"/>
        <v>434.83897600000006</v>
      </c>
      <c r="S84" s="28">
        <f t="shared" si="37"/>
        <v>3152.5825760000002</v>
      </c>
      <c r="U84" s="16" t="s">
        <v>156</v>
      </c>
      <c r="V84" s="16" t="s">
        <v>157</v>
      </c>
      <c r="W84" s="17" t="s">
        <v>318</v>
      </c>
      <c r="X84" s="15">
        <v>0</v>
      </c>
      <c r="Y84" s="72" t="str">
        <f t="shared" si="39"/>
        <v>SI</v>
      </c>
      <c r="Z84" s="72" t="str">
        <f t="shared" si="40"/>
        <v>SI</v>
      </c>
      <c r="AA84" s="73" t="s">
        <v>297</v>
      </c>
      <c r="AB84" s="74" t="s">
        <v>298</v>
      </c>
      <c r="AC84" s="26" t="s">
        <v>297</v>
      </c>
      <c r="AD84" s="27" t="s">
        <v>298</v>
      </c>
      <c r="AE84" s="28">
        <v>0</v>
      </c>
      <c r="AF84" s="28">
        <v>0</v>
      </c>
      <c r="AG84" s="28">
        <v>794.59</v>
      </c>
      <c r="AH84" s="28">
        <v>0</v>
      </c>
      <c r="AI84" s="28">
        <v>0</v>
      </c>
      <c r="AJ84" s="28">
        <v>794.59</v>
      </c>
      <c r="AK84" s="28">
        <v>79.459000000000003</v>
      </c>
      <c r="AL84" s="28">
        <v>21.91</v>
      </c>
      <c r="AM84" s="28">
        <v>895.95899999999995</v>
      </c>
      <c r="AN84" s="28">
        <v>143.35344000000001</v>
      </c>
      <c r="AO84" s="28">
        <v>1039.3124399999999</v>
      </c>
      <c r="AQ84" s="95"/>
      <c r="AR84" s="229">
        <f t="shared" si="38"/>
        <v>0</v>
      </c>
      <c r="AT84" s="95">
        <f>+N84-'C&amp;A'!K84-SINDICATO!N84</f>
        <v>0</v>
      </c>
      <c r="AV84" s="172" t="s">
        <v>556</v>
      </c>
      <c r="AW84" s="172" t="s">
        <v>644</v>
      </c>
      <c r="AX84" s="172"/>
      <c r="AY84" s="172" t="s">
        <v>297</v>
      </c>
      <c r="AZ84" s="172" t="s">
        <v>318</v>
      </c>
      <c r="BA84" s="172"/>
      <c r="BB84" s="172"/>
      <c r="BC84" s="172"/>
      <c r="BD84" s="172">
        <v>739.23</v>
      </c>
      <c r="BE84" s="172"/>
      <c r="BF84" s="196">
        <v>739.23</v>
      </c>
      <c r="BG84" s="196">
        <v>1722.15</v>
      </c>
      <c r="BH84" s="196"/>
      <c r="BI84" s="196"/>
      <c r="BJ84" s="231"/>
      <c r="BK84" s="190">
        <v>2461.38</v>
      </c>
      <c r="BL84" s="232"/>
      <c r="BM84" s="232">
        <v>0</v>
      </c>
      <c r="BN84" s="232"/>
      <c r="BO84" s="232"/>
      <c r="BP84" s="232"/>
      <c r="BQ84" s="233"/>
      <c r="BR84" s="233"/>
      <c r="BS84" s="172"/>
      <c r="BT84" s="235">
        <v>0</v>
      </c>
      <c r="BU84" s="190">
        <v>2461.38</v>
      </c>
      <c r="BV84" s="149">
        <v>0</v>
      </c>
      <c r="BW84" s="190">
        <v>2461.38</v>
      </c>
      <c r="BX84" s="149">
        <v>246.13800000000003</v>
      </c>
      <c r="BY84" s="149">
        <v>14.784600000000001</v>
      </c>
      <c r="BZ84" s="190">
        <v>2722.3026</v>
      </c>
      <c r="CA84" s="152"/>
      <c r="CB84" s="153">
        <v>2461.38</v>
      </c>
      <c r="CC84" s="152"/>
      <c r="CD84" s="152"/>
      <c r="CE84" s="153">
        <v>2461.38</v>
      </c>
      <c r="CG84" s="73" t="s">
        <v>733</v>
      </c>
      <c r="CH84" s="74" t="s">
        <v>298</v>
      </c>
      <c r="CI84" s="88">
        <v>438.24</v>
      </c>
      <c r="CJ84" s="88">
        <v>73.040000000000006</v>
      </c>
      <c r="CK84" s="88">
        <v>511.28</v>
      </c>
      <c r="CL84" s="234">
        <v>-66.069999999999993</v>
      </c>
      <c r="CM84" s="88">
        <v>0</v>
      </c>
      <c r="CN84" s="234">
        <v>-0.05</v>
      </c>
      <c r="CO84" s="88">
        <v>0</v>
      </c>
      <c r="CP84" s="88">
        <v>-66.12</v>
      </c>
      <c r="CQ84" s="88">
        <v>577.4</v>
      </c>
    </row>
    <row r="85" spans="1:95" s="27" customFormat="1" ht="16.5" x14ac:dyDescent="0.3">
      <c r="A85" s="26" t="s">
        <v>299</v>
      </c>
      <c r="B85" s="27" t="s">
        <v>300</v>
      </c>
      <c r="C85" s="28">
        <f t="shared" si="22"/>
        <v>739.23</v>
      </c>
      <c r="D85" s="28">
        <f t="shared" si="23"/>
        <v>0</v>
      </c>
      <c r="E85" s="28">
        <f t="shared" si="24"/>
        <v>2400.4969999999998</v>
      </c>
      <c r="F85" s="28">
        <f t="shared" si="25"/>
        <v>0</v>
      </c>
      <c r="G85" s="28">
        <f t="shared" si="26"/>
        <v>0</v>
      </c>
      <c r="H85" s="28">
        <f t="shared" si="27"/>
        <v>0</v>
      </c>
      <c r="I85" s="28">
        <f t="shared" si="28"/>
        <v>0</v>
      </c>
      <c r="J85" s="28">
        <f t="shared" si="29"/>
        <v>0</v>
      </c>
      <c r="K85" s="28">
        <f t="shared" si="30"/>
        <v>0</v>
      </c>
      <c r="L85" s="28">
        <f t="shared" si="31"/>
        <v>0</v>
      </c>
      <c r="M85" s="28">
        <f t="shared" si="32"/>
        <v>0</v>
      </c>
      <c r="N85" s="28">
        <f t="shared" si="33"/>
        <v>3139.7269999999999</v>
      </c>
      <c r="O85" s="28">
        <f t="shared" si="34"/>
        <v>313.97270000000003</v>
      </c>
      <c r="P85" s="28">
        <f>+'C&amp;A'!E85*0.02</f>
        <v>10.2256</v>
      </c>
      <c r="Q85" s="28">
        <f t="shared" si="35"/>
        <v>3463.9253000000003</v>
      </c>
      <c r="R85" s="28">
        <f t="shared" si="36"/>
        <v>554.22804800000006</v>
      </c>
      <c r="S85" s="28">
        <f t="shared" si="37"/>
        <v>4018.1533480000003</v>
      </c>
      <c r="U85" s="16" t="s">
        <v>158</v>
      </c>
      <c r="V85" s="16" t="s">
        <v>99</v>
      </c>
      <c r="W85" s="17" t="s">
        <v>331</v>
      </c>
      <c r="X85" s="15">
        <v>0</v>
      </c>
      <c r="Y85" s="72" t="str">
        <f t="shared" si="39"/>
        <v>SI</v>
      </c>
      <c r="Z85" s="72" t="str">
        <f t="shared" si="40"/>
        <v>SI</v>
      </c>
      <c r="AA85" s="73" t="s">
        <v>299</v>
      </c>
      <c r="AB85" s="74" t="s">
        <v>300</v>
      </c>
      <c r="AC85" s="26" t="s">
        <v>299</v>
      </c>
      <c r="AD85" s="27" t="s">
        <v>300</v>
      </c>
      <c r="AE85" s="28">
        <v>0</v>
      </c>
      <c r="AF85" s="28">
        <v>0</v>
      </c>
      <c r="AG85" s="28">
        <v>1920.53</v>
      </c>
      <c r="AH85" s="28">
        <v>-45.13</v>
      </c>
      <c r="AI85" s="28">
        <v>0</v>
      </c>
      <c r="AJ85" s="28">
        <v>1875.3999999999999</v>
      </c>
      <c r="AK85" s="28">
        <v>187.54</v>
      </c>
      <c r="AL85" s="28">
        <v>21.91</v>
      </c>
      <c r="AM85" s="28">
        <v>2084.85</v>
      </c>
      <c r="AN85" s="28">
        <v>333.57599999999996</v>
      </c>
      <c r="AO85" s="28">
        <v>2418.4259999999999</v>
      </c>
      <c r="AQ85" s="95"/>
      <c r="AR85" s="229">
        <f t="shared" si="38"/>
        <v>0</v>
      </c>
      <c r="AT85" s="95">
        <f>+N85-'C&amp;A'!K85-SINDICATO!N85</f>
        <v>0</v>
      </c>
      <c r="AV85" s="172" t="s">
        <v>556</v>
      </c>
      <c r="AW85" s="172" t="s">
        <v>645</v>
      </c>
      <c r="AX85" s="172"/>
      <c r="AY85" s="172" t="s">
        <v>299</v>
      </c>
      <c r="AZ85" s="172" t="s">
        <v>331</v>
      </c>
      <c r="BA85" s="172"/>
      <c r="BB85" s="172"/>
      <c r="BC85" s="172"/>
      <c r="BD85" s="172">
        <v>739.23</v>
      </c>
      <c r="BE85" s="172"/>
      <c r="BF85" s="196">
        <v>739.23</v>
      </c>
      <c r="BG85" s="196">
        <v>2400.4969999999998</v>
      </c>
      <c r="BH85" s="196"/>
      <c r="BI85" s="196"/>
      <c r="BJ85" s="231"/>
      <c r="BK85" s="190">
        <v>3139.7269999999999</v>
      </c>
      <c r="BL85" s="232"/>
      <c r="BM85" s="232">
        <v>0</v>
      </c>
      <c r="BN85" s="232"/>
      <c r="BO85" s="232"/>
      <c r="BP85" s="232"/>
      <c r="BQ85" s="233"/>
      <c r="BR85" s="233"/>
      <c r="BS85" s="172"/>
      <c r="BT85" s="90">
        <v>0</v>
      </c>
      <c r="BU85" s="190">
        <v>3139.7269999999999</v>
      </c>
      <c r="BV85" s="149">
        <v>0</v>
      </c>
      <c r="BW85" s="190">
        <v>3139.7269999999999</v>
      </c>
      <c r="BX85" s="149">
        <v>313.97270000000003</v>
      </c>
      <c r="BY85" s="149">
        <v>14.784600000000001</v>
      </c>
      <c r="BZ85" s="190">
        <v>3468.4843000000001</v>
      </c>
      <c r="CA85" s="152"/>
      <c r="CB85" s="153">
        <v>3139.7269999999999</v>
      </c>
      <c r="CC85" s="152"/>
      <c r="CD85" s="152"/>
      <c r="CE85" s="153">
        <v>3139.7269999999999</v>
      </c>
      <c r="CG85" s="73" t="s">
        <v>734</v>
      </c>
      <c r="CH85" s="74" t="s">
        <v>300</v>
      </c>
      <c r="CI85" s="88">
        <v>438.24</v>
      </c>
      <c r="CJ85" s="88">
        <v>73.040000000000006</v>
      </c>
      <c r="CK85" s="88">
        <v>511.28</v>
      </c>
      <c r="CL85" s="234">
        <v>-66.069999999999993</v>
      </c>
      <c r="CM85" s="88">
        <v>0</v>
      </c>
      <c r="CN85" s="88">
        <v>0.15</v>
      </c>
      <c r="CO85" s="88">
        <v>0</v>
      </c>
      <c r="CP85" s="88">
        <v>-65.92</v>
      </c>
      <c r="CQ85" s="88">
        <v>577.20000000000005</v>
      </c>
    </row>
    <row r="86" spans="1:95" s="27" customFormat="1" ht="16.5" x14ac:dyDescent="0.3">
      <c r="A86" s="26" t="s">
        <v>301</v>
      </c>
      <c r="B86" s="27" t="s">
        <v>302</v>
      </c>
      <c r="C86" s="28">
        <f t="shared" si="22"/>
        <v>1166.26</v>
      </c>
      <c r="D86" s="28">
        <f t="shared" si="23"/>
        <v>0</v>
      </c>
      <c r="E86" s="28">
        <f t="shared" si="24"/>
        <v>2532.36</v>
      </c>
      <c r="F86" s="28">
        <f t="shared" si="25"/>
        <v>0</v>
      </c>
      <c r="G86" s="28">
        <f t="shared" si="26"/>
        <v>0</v>
      </c>
      <c r="H86" s="28">
        <f t="shared" si="27"/>
        <v>0</v>
      </c>
      <c r="I86" s="28">
        <f t="shared" si="28"/>
        <v>0</v>
      </c>
      <c r="J86" s="28">
        <f t="shared" si="29"/>
        <v>0</v>
      </c>
      <c r="K86" s="28">
        <f t="shared" si="30"/>
        <v>0</v>
      </c>
      <c r="L86" s="28">
        <f t="shared" si="31"/>
        <v>0</v>
      </c>
      <c r="M86" s="28">
        <f t="shared" si="32"/>
        <v>0</v>
      </c>
      <c r="N86" s="28">
        <f t="shared" si="33"/>
        <v>3698.62</v>
      </c>
      <c r="O86" s="28">
        <f t="shared" si="34"/>
        <v>369.86200000000002</v>
      </c>
      <c r="P86" s="28">
        <f>+'C&amp;A'!E86*0.02</f>
        <v>10.2256</v>
      </c>
      <c r="Q86" s="28">
        <f t="shared" si="35"/>
        <v>4078.7076000000002</v>
      </c>
      <c r="R86" s="28">
        <f t="shared" si="36"/>
        <v>652.5932160000001</v>
      </c>
      <c r="S86" s="28">
        <f t="shared" si="37"/>
        <v>4731.3008159999999</v>
      </c>
      <c r="U86" s="16" t="s">
        <v>159</v>
      </c>
      <c r="V86" s="16" t="s">
        <v>160</v>
      </c>
      <c r="W86" s="17" t="s">
        <v>323</v>
      </c>
      <c r="X86" s="15">
        <v>0</v>
      </c>
      <c r="Y86" s="72" t="str">
        <f t="shared" si="39"/>
        <v>SI</v>
      </c>
      <c r="Z86" s="72" t="str">
        <f t="shared" si="40"/>
        <v>SI</v>
      </c>
      <c r="AA86" s="73" t="s">
        <v>301</v>
      </c>
      <c r="AB86" s="74" t="s">
        <v>302</v>
      </c>
      <c r="AC86" s="26" t="s">
        <v>301</v>
      </c>
      <c r="AD86" s="27" t="s">
        <v>302</v>
      </c>
      <c r="AE86" s="28">
        <v>1166.26</v>
      </c>
      <c r="AF86" s="28">
        <v>0</v>
      </c>
      <c r="AG86" s="28">
        <v>2090.96</v>
      </c>
      <c r="AH86" s="28">
        <v>0</v>
      </c>
      <c r="AI86" s="28">
        <v>0</v>
      </c>
      <c r="AJ86" s="28">
        <v>3257.2200000000003</v>
      </c>
      <c r="AK86" s="28">
        <v>325.72200000000004</v>
      </c>
      <c r="AL86" s="28">
        <v>21.91</v>
      </c>
      <c r="AM86" s="28">
        <v>3604.8520000000003</v>
      </c>
      <c r="AN86" s="28">
        <v>576.77632000000006</v>
      </c>
      <c r="AO86" s="28">
        <v>4181.6283200000007</v>
      </c>
      <c r="AQ86" s="95"/>
      <c r="AR86" s="229">
        <f t="shared" si="38"/>
        <v>0</v>
      </c>
      <c r="AT86" s="95">
        <f>+N86-'C&amp;A'!K86-SINDICATO!N86</f>
        <v>0</v>
      </c>
      <c r="AV86" s="172" t="s">
        <v>548</v>
      </c>
      <c r="AW86" s="179" t="s">
        <v>654</v>
      </c>
      <c r="AX86" s="180"/>
      <c r="AY86" s="238"/>
      <c r="AZ86" s="172" t="s">
        <v>655</v>
      </c>
      <c r="BA86" s="172"/>
      <c r="BB86" s="172"/>
      <c r="BC86" s="172"/>
      <c r="BD86" s="207">
        <v>1166.26</v>
      </c>
      <c r="BE86" s="172"/>
      <c r="BF86" s="196">
        <v>1166.26</v>
      </c>
      <c r="BG86" s="196">
        <v>2532.36</v>
      </c>
      <c r="BH86" s="196"/>
      <c r="BI86" s="196"/>
      <c r="BJ86" s="231"/>
      <c r="BK86" s="190">
        <v>3698.62</v>
      </c>
      <c r="BL86" s="232"/>
      <c r="BM86" s="232"/>
      <c r="BN86" s="232"/>
      <c r="BO86" s="232"/>
      <c r="BP86" s="232"/>
      <c r="BQ86" s="233"/>
      <c r="BR86" s="233"/>
      <c r="BS86" s="172"/>
      <c r="BT86" s="90">
        <v>0</v>
      </c>
      <c r="BU86" s="190">
        <v>3698.62</v>
      </c>
      <c r="BV86" s="149">
        <v>0</v>
      </c>
      <c r="BW86" s="190">
        <v>3698.62</v>
      </c>
      <c r="BX86" s="149">
        <v>369.86200000000002</v>
      </c>
      <c r="BY86" s="149">
        <v>23.325199999999999</v>
      </c>
      <c r="BZ86" s="190">
        <v>4091.8072000000002</v>
      </c>
      <c r="CA86" s="152"/>
      <c r="CB86" s="153">
        <v>3698.62</v>
      </c>
      <c r="CC86" s="152"/>
      <c r="CD86" s="152"/>
      <c r="CE86" s="153">
        <v>3698.62</v>
      </c>
      <c r="CG86" s="73" t="s">
        <v>735</v>
      </c>
      <c r="CH86" s="74" t="s">
        <v>302</v>
      </c>
      <c r="CI86" s="88">
        <v>438.24</v>
      </c>
      <c r="CJ86" s="88">
        <v>73.040000000000006</v>
      </c>
      <c r="CK86" s="88">
        <v>511.28</v>
      </c>
      <c r="CL86" s="234">
        <v>-66.069999999999993</v>
      </c>
      <c r="CM86" s="88">
        <v>0</v>
      </c>
      <c r="CN86" s="234">
        <v>-0.05</v>
      </c>
      <c r="CO86" s="88">
        <v>0</v>
      </c>
      <c r="CP86" s="88">
        <v>-66.12</v>
      </c>
      <c r="CQ86" s="88">
        <v>577.4</v>
      </c>
    </row>
    <row r="87" spans="1:95" s="27" customFormat="1" ht="16.5" x14ac:dyDescent="0.3">
      <c r="A87" s="26" t="s">
        <v>303</v>
      </c>
      <c r="B87" s="27" t="s">
        <v>304</v>
      </c>
      <c r="C87" s="28">
        <f t="shared" si="22"/>
        <v>1166.6600000000001</v>
      </c>
      <c r="D87" s="28">
        <f t="shared" si="23"/>
        <v>0</v>
      </c>
      <c r="E87" s="28">
        <f t="shared" si="24"/>
        <v>12504.16</v>
      </c>
      <c r="F87" s="28">
        <f t="shared" si="25"/>
        <v>0</v>
      </c>
      <c r="G87" s="28">
        <f t="shared" si="26"/>
        <v>0</v>
      </c>
      <c r="H87" s="28">
        <f t="shared" si="27"/>
        <v>0</v>
      </c>
      <c r="I87" s="28">
        <f t="shared" si="28"/>
        <v>0</v>
      </c>
      <c r="J87" s="28">
        <f t="shared" si="29"/>
        <v>0</v>
      </c>
      <c r="K87" s="28">
        <f t="shared" si="30"/>
        <v>0</v>
      </c>
      <c r="L87" s="28">
        <f t="shared" si="31"/>
        <v>488.83</v>
      </c>
      <c r="M87" s="28">
        <f t="shared" si="32"/>
        <v>1367.0820000000001</v>
      </c>
      <c r="N87" s="28">
        <f t="shared" si="33"/>
        <v>11814.907999999999</v>
      </c>
      <c r="O87" s="28">
        <f t="shared" si="34"/>
        <v>0</v>
      </c>
      <c r="P87" s="28">
        <f>+'C&amp;A'!E87*0.02</f>
        <v>10.2256</v>
      </c>
      <c r="Q87" s="28">
        <f t="shared" si="35"/>
        <v>13681.045599999999</v>
      </c>
      <c r="R87" s="28">
        <f t="shared" si="36"/>
        <v>2188.9672959999998</v>
      </c>
      <c r="S87" s="28">
        <f t="shared" si="37"/>
        <v>15870.012896</v>
      </c>
      <c r="U87" s="16" t="s">
        <v>161</v>
      </c>
      <c r="V87" s="16" t="s">
        <v>162</v>
      </c>
      <c r="W87" s="17" t="s">
        <v>322</v>
      </c>
      <c r="X87" s="15">
        <v>513.33000000000004</v>
      </c>
      <c r="Y87" s="72" t="str">
        <f t="shared" si="39"/>
        <v>SI</v>
      </c>
      <c r="Z87" s="72" t="str">
        <f t="shared" si="40"/>
        <v>SI</v>
      </c>
      <c r="AA87" s="73" t="s">
        <v>303</v>
      </c>
      <c r="AB87" s="74" t="s">
        <v>304</v>
      </c>
      <c r="AC87" s="26" t="s">
        <v>303</v>
      </c>
      <c r="AD87" s="27" t="s">
        <v>304</v>
      </c>
      <c r="AE87" s="28">
        <v>513.33000000000004</v>
      </c>
      <c r="AF87" s="28">
        <v>0</v>
      </c>
      <c r="AG87" s="28">
        <v>3537.12</v>
      </c>
      <c r="AH87" s="28">
        <v>0</v>
      </c>
      <c r="AI87" s="28">
        <v>-488.83</v>
      </c>
      <c r="AJ87" s="28">
        <v>3561.62</v>
      </c>
      <c r="AK87" s="28">
        <v>356.16200000000003</v>
      </c>
      <c r="AL87" s="28">
        <v>21.91</v>
      </c>
      <c r="AM87" s="28">
        <v>3939.692</v>
      </c>
      <c r="AN87" s="28">
        <v>630.35072000000002</v>
      </c>
      <c r="AO87" s="28">
        <v>4570.0427200000004</v>
      </c>
      <c r="AQ87" s="95"/>
      <c r="AR87" s="229">
        <f t="shared" si="38"/>
        <v>0</v>
      </c>
      <c r="AT87" s="95">
        <f>+N87-'C&amp;A'!K87-SINDICATO!N87</f>
        <v>1367.0820000000003</v>
      </c>
      <c r="AV87" s="172" t="s">
        <v>550</v>
      </c>
      <c r="AW87" s="172" t="s">
        <v>646</v>
      </c>
      <c r="AX87" s="172" t="s">
        <v>60</v>
      </c>
      <c r="AY87" s="172" t="s">
        <v>303</v>
      </c>
      <c r="AZ87" s="172" t="s">
        <v>340</v>
      </c>
      <c r="BA87" s="172"/>
      <c r="BB87" s="172"/>
      <c r="BC87" s="172"/>
      <c r="BD87" s="172">
        <v>513.33000000000004</v>
      </c>
      <c r="BE87" s="172">
        <v>653.33000000000004</v>
      </c>
      <c r="BF87" s="196">
        <v>1166.6600000000001</v>
      </c>
      <c r="BG87" s="196">
        <v>12504.16</v>
      </c>
      <c r="BH87" s="196"/>
      <c r="BI87" s="196"/>
      <c r="BJ87" s="231"/>
      <c r="BK87" s="190">
        <v>13670.82</v>
      </c>
      <c r="BL87" s="232"/>
      <c r="BM87" s="232">
        <v>0</v>
      </c>
      <c r="BN87" s="232"/>
      <c r="BO87" s="232"/>
      <c r="BP87" s="232"/>
      <c r="BQ87" s="233"/>
      <c r="BR87" s="233"/>
      <c r="BS87" s="172"/>
      <c r="BT87" s="90">
        <v>488.83</v>
      </c>
      <c r="BU87" s="190">
        <v>13181.99</v>
      </c>
      <c r="BV87" s="149">
        <v>1367.0820000000001</v>
      </c>
      <c r="BW87" s="190">
        <v>11814.907999999999</v>
      </c>
      <c r="BX87" s="149">
        <v>0</v>
      </c>
      <c r="BY87" s="149">
        <v>10.2666</v>
      </c>
      <c r="BZ87" s="190">
        <v>13681.086600000001</v>
      </c>
      <c r="CA87" s="152"/>
      <c r="CB87" s="153">
        <v>11814.907999999999</v>
      </c>
      <c r="CC87" s="152"/>
      <c r="CD87" s="152"/>
      <c r="CE87" s="153">
        <v>11814.907999999999</v>
      </c>
      <c r="CG87" s="73" t="s">
        <v>736</v>
      </c>
      <c r="CH87" s="74" t="s">
        <v>304</v>
      </c>
      <c r="CI87" s="88">
        <v>438.24</v>
      </c>
      <c r="CJ87" s="88">
        <v>73.040000000000006</v>
      </c>
      <c r="CK87" s="88">
        <v>511.28</v>
      </c>
      <c r="CL87" s="234">
        <v>-66.069999999999993</v>
      </c>
      <c r="CM87" s="88">
        <v>0</v>
      </c>
      <c r="CN87" s="234">
        <v>-0.05</v>
      </c>
      <c r="CO87" s="88">
        <v>0</v>
      </c>
      <c r="CP87" s="88">
        <v>-66.12</v>
      </c>
      <c r="CQ87" s="88">
        <v>577.4</v>
      </c>
    </row>
    <row r="88" spans="1:95" s="27" customFormat="1" ht="16.5" x14ac:dyDescent="0.3">
      <c r="A88" s="26" t="s">
        <v>305</v>
      </c>
      <c r="B88" s="27" t="s">
        <v>306</v>
      </c>
      <c r="C88" s="28">
        <f t="shared" si="22"/>
        <v>1166.67</v>
      </c>
      <c r="D88" s="28">
        <f t="shared" si="23"/>
        <v>0</v>
      </c>
      <c r="E88" s="28">
        <f t="shared" si="24"/>
        <v>1500</v>
      </c>
      <c r="F88" s="28">
        <f t="shared" si="25"/>
        <v>0</v>
      </c>
      <c r="G88" s="28">
        <f t="shared" si="26"/>
        <v>0</v>
      </c>
      <c r="H88" s="28">
        <f t="shared" si="27"/>
        <v>0</v>
      </c>
      <c r="I88" s="28">
        <f t="shared" si="28"/>
        <v>0</v>
      </c>
      <c r="J88" s="28">
        <f t="shared" si="29"/>
        <v>0</v>
      </c>
      <c r="K88" s="28">
        <f t="shared" si="30"/>
        <v>0</v>
      </c>
      <c r="L88" s="28">
        <f t="shared" si="31"/>
        <v>0</v>
      </c>
      <c r="M88" s="28">
        <f t="shared" si="32"/>
        <v>0</v>
      </c>
      <c r="N88" s="28">
        <f t="shared" si="33"/>
        <v>2666.67</v>
      </c>
      <c r="O88" s="28">
        <f t="shared" si="34"/>
        <v>266.66700000000003</v>
      </c>
      <c r="P88" s="28">
        <f>+'C&amp;A'!E88*0.02</f>
        <v>10.2256</v>
      </c>
      <c r="Q88" s="28">
        <f t="shared" si="35"/>
        <v>2943.5626000000002</v>
      </c>
      <c r="R88" s="28">
        <f t="shared" si="36"/>
        <v>470.97001600000004</v>
      </c>
      <c r="S88" s="28">
        <f t="shared" si="37"/>
        <v>3414.5326160000004</v>
      </c>
      <c r="U88" s="16" t="s">
        <v>163</v>
      </c>
      <c r="V88" s="16" t="s">
        <v>164</v>
      </c>
      <c r="W88" s="17" t="s">
        <v>340</v>
      </c>
      <c r="X88" s="15">
        <v>1166.67</v>
      </c>
      <c r="Y88" s="72" t="str">
        <f t="shared" si="39"/>
        <v>SI</v>
      </c>
      <c r="Z88" s="72" t="str">
        <f t="shared" si="40"/>
        <v>SI</v>
      </c>
      <c r="AA88" s="73" t="s">
        <v>305</v>
      </c>
      <c r="AB88" s="74" t="s">
        <v>306</v>
      </c>
      <c r="AC88" s="26" t="s">
        <v>305</v>
      </c>
      <c r="AD88" s="27" t="s">
        <v>306</v>
      </c>
      <c r="AE88" s="28">
        <v>1166.67</v>
      </c>
      <c r="AF88" s="28">
        <v>0</v>
      </c>
      <c r="AG88" s="28">
        <v>4000</v>
      </c>
      <c r="AH88" s="28">
        <v>0</v>
      </c>
      <c r="AI88" s="28">
        <v>0</v>
      </c>
      <c r="AJ88" s="28">
        <v>5166.67</v>
      </c>
      <c r="AK88" s="28">
        <v>0</v>
      </c>
      <c r="AL88" s="28">
        <v>21.91</v>
      </c>
      <c r="AM88" s="28">
        <v>5188.58</v>
      </c>
      <c r="AN88" s="28">
        <v>830.17280000000005</v>
      </c>
      <c r="AO88" s="28">
        <v>6018.7528000000002</v>
      </c>
      <c r="AQ88" s="95"/>
      <c r="AR88" s="229">
        <f t="shared" si="38"/>
        <v>0</v>
      </c>
      <c r="AT88" s="95">
        <f>+N88-'C&amp;A'!K88-SINDICATO!N88</f>
        <v>0</v>
      </c>
      <c r="AV88" s="172" t="s">
        <v>562</v>
      </c>
      <c r="AW88" s="172" t="s">
        <v>647</v>
      </c>
      <c r="AX88" s="172" t="s">
        <v>564</v>
      </c>
      <c r="AY88" s="172" t="s">
        <v>305</v>
      </c>
      <c r="AZ88" s="172" t="s">
        <v>565</v>
      </c>
      <c r="BA88" s="172"/>
      <c r="BB88" s="172"/>
      <c r="BC88" s="172"/>
      <c r="BD88" s="230">
        <v>1166.67</v>
      </c>
      <c r="BE88" s="172"/>
      <c r="BF88" s="196">
        <v>1166.67</v>
      </c>
      <c r="BG88" s="196">
        <v>1500</v>
      </c>
      <c r="BH88" s="196"/>
      <c r="BI88" s="196"/>
      <c r="BJ88" s="231"/>
      <c r="BK88" s="190">
        <v>2666.67</v>
      </c>
      <c r="BL88" s="232"/>
      <c r="BM88" s="232">
        <v>0</v>
      </c>
      <c r="BN88" s="232"/>
      <c r="BO88" s="232"/>
      <c r="BP88" s="232"/>
      <c r="BQ88" s="233"/>
      <c r="BR88" s="233"/>
      <c r="BS88" s="172"/>
      <c r="BT88" s="235">
        <v>0</v>
      </c>
      <c r="BU88" s="190">
        <v>2666.67</v>
      </c>
      <c r="BV88" s="149">
        <v>0</v>
      </c>
      <c r="BW88" s="190">
        <v>2666.67</v>
      </c>
      <c r="BX88" s="149">
        <v>266.66700000000003</v>
      </c>
      <c r="BY88" s="149">
        <v>23.333400000000001</v>
      </c>
      <c r="BZ88" s="190">
        <v>2956.6704</v>
      </c>
      <c r="CA88" s="152"/>
      <c r="CB88" s="153">
        <v>2666.67</v>
      </c>
      <c r="CC88" s="152"/>
      <c r="CD88" s="152"/>
      <c r="CE88" s="153">
        <v>2666.67</v>
      </c>
      <c r="CG88" s="73" t="s">
        <v>305</v>
      </c>
      <c r="CH88" s="74" t="s">
        <v>306</v>
      </c>
      <c r="CI88" s="88">
        <v>438.24</v>
      </c>
      <c r="CJ88" s="88">
        <v>73.040000000000006</v>
      </c>
      <c r="CK88" s="88">
        <v>511.28</v>
      </c>
      <c r="CL88" s="234">
        <v>-66.069999999999993</v>
      </c>
      <c r="CM88" s="88">
        <v>0</v>
      </c>
      <c r="CN88" s="234">
        <v>-0.05</v>
      </c>
      <c r="CO88" s="88">
        <v>0</v>
      </c>
      <c r="CP88" s="88">
        <v>-66.12</v>
      </c>
      <c r="CQ88" s="88">
        <v>577.4</v>
      </c>
    </row>
    <row r="89" spans="1:95" s="27" customFormat="1" ht="16.5" x14ac:dyDescent="0.3">
      <c r="A89" s="26" t="s">
        <v>307</v>
      </c>
      <c r="B89" s="27" t="s">
        <v>308</v>
      </c>
      <c r="C89" s="28">
        <f t="shared" si="22"/>
        <v>608.16</v>
      </c>
      <c r="D89" s="28">
        <f t="shared" si="23"/>
        <v>0</v>
      </c>
      <c r="E89" s="28">
        <f t="shared" si="24"/>
        <v>2862.13</v>
      </c>
      <c r="F89" s="28">
        <f t="shared" si="25"/>
        <v>0</v>
      </c>
      <c r="G89" s="28">
        <f t="shared" si="26"/>
        <v>0</v>
      </c>
      <c r="H89" s="28">
        <f t="shared" si="27"/>
        <v>200</v>
      </c>
      <c r="I89" s="28">
        <f t="shared" si="28"/>
        <v>34.7029</v>
      </c>
      <c r="J89" s="28">
        <f t="shared" si="29"/>
        <v>170.04420999999999</v>
      </c>
      <c r="K89" s="28">
        <f t="shared" si="30"/>
        <v>0</v>
      </c>
      <c r="L89" s="28">
        <f t="shared" si="31"/>
        <v>0</v>
      </c>
      <c r="M89" s="28">
        <f t="shared" si="32"/>
        <v>0</v>
      </c>
      <c r="N89" s="28">
        <f t="shared" si="33"/>
        <v>3065.5428899999997</v>
      </c>
      <c r="O89" s="28">
        <f t="shared" si="34"/>
        <v>347.029</v>
      </c>
      <c r="P89" s="28">
        <f>+'C&amp;A'!E89*0.02</f>
        <v>10.2256</v>
      </c>
      <c r="Q89" s="28">
        <f t="shared" si="35"/>
        <v>3827.5446000000002</v>
      </c>
      <c r="R89" s="28">
        <f t="shared" si="36"/>
        <v>612.40713600000004</v>
      </c>
      <c r="S89" s="28">
        <f t="shared" si="37"/>
        <v>4439.951736</v>
      </c>
      <c r="U89" s="16" t="s">
        <v>165</v>
      </c>
      <c r="V89" s="16" t="s">
        <v>129</v>
      </c>
      <c r="W89" s="17" t="s">
        <v>344</v>
      </c>
      <c r="X89" s="15">
        <v>608.16</v>
      </c>
      <c r="Y89" s="72" t="str">
        <f t="shared" si="39"/>
        <v>SI</v>
      </c>
      <c r="Z89" s="72" t="str">
        <f t="shared" si="40"/>
        <v>SI</v>
      </c>
      <c r="AA89" s="73" t="s">
        <v>307</v>
      </c>
      <c r="AB89" s="74" t="s">
        <v>308</v>
      </c>
      <c r="AC89" s="26" t="s">
        <v>307</v>
      </c>
      <c r="AD89" s="27" t="s">
        <v>308</v>
      </c>
      <c r="AE89" s="28">
        <v>608.16</v>
      </c>
      <c r="AF89" s="28">
        <v>0</v>
      </c>
      <c r="AG89" s="28">
        <v>3399.07</v>
      </c>
      <c r="AH89" s="28">
        <v>-88.79</v>
      </c>
      <c r="AI89" s="28">
        <v>0</v>
      </c>
      <c r="AJ89" s="28">
        <v>3918.44</v>
      </c>
      <c r="AK89" s="28">
        <v>391.84400000000005</v>
      </c>
      <c r="AL89" s="28">
        <v>21.91</v>
      </c>
      <c r="AM89" s="28">
        <v>4332.1939999999995</v>
      </c>
      <c r="AN89" s="28">
        <v>693.15103999999997</v>
      </c>
      <c r="AO89" s="28">
        <v>5025.3450399999992</v>
      </c>
      <c r="AQ89" s="95"/>
      <c r="AR89" s="229">
        <f t="shared" si="38"/>
        <v>0</v>
      </c>
      <c r="AT89" s="95">
        <f>+N89-'C&amp;A'!K89-SINDICATO!N89</f>
        <v>0</v>
      </c>
      <c r="AV89" s="172" t="s">
        <v>554</v>
      </c>
      <c r="AW89" s="172" t="s">
        <v>648</v>
      </c>
      <c r="AX89" s="172"/>
      <c r="AY89" s="172" t="s">
        <v>307</v>
      </c>
      <c r="AZ89" s="172" t="s">
        <v>344</v>
      </c>
      <c r="BA89" s="172"/>
      <c r="BB89" s="172"/>
      <c r="BC89" s="172"/>
      <c r="BD89" s="232">
        <v>608.16</v>
      </c>
      <c r="BE89" s="172"/>
      <c r="BF89" s="196">
        <v>608.16</v>
      </c>
      <c r="BG89" s="196">
        <v>2862.13</v>
      </c>
      <c r="BH89" s="196"/>
      <c r="BI89" s="196"/>
      <c r="BJ89" s="231"/>
      <c r="BK89" s="190">
        <v>3470.29</v>
      </c>
      <c r="BL89" s="232"/>
      <c r="BM89" s="232">
        <v>200</v>
      </c>
      <c r="BN89" s="232">
        <v>34.7029</v>
      </c>
      <c r="BO89" s="232">
        <v>170.04420999999999</v>
      </c>
      <c r="BP89" s="232"/>
      <c r="BQ89" s="233"/>
      <c r="BR89" s="233"/>
      <c r="BS89" s="172"/>
      <c r="BT89" s="90">
        <v>0</v>
      </c>
      <c r="BU89" s="190">
        <v>3065.5428899999997</v>
      </c>
      <c r="BV89" s="149">
        <v>0</v>
      </c>
      <c r="BW89" s="190">
        <v>3065.5428899999997</v>
      </c>
      <c r="BX89" s="149">
        <v>347.029</v>
      </c>
      <c r="BY89" s="149">
        <v>12.1632</v>
      </c>
      <c r="BZ89" s="190">
        <v>3829.4821999999999</v>
      </c>
      <c r="CA89" s="152"/>
      <c r="CB89" s="153">
        <v>3065.5428899999997</v>
      </c>
      <c r="CC89" s="152"/>
      <c r="CD89" s="152"/>
      <c r="CE89" s="153">
        <v>3065.5428899999997</v>
      </c>
      <c r="CG89" s="73" t="s">
        <v>737</v>
      </c>
      <c r="CH89" s="74" t="s">
        <v>308</v>
      </c>
      <c r="CI89" s="88">
        <v>438.24</v>
      </c>
      <c r="CJ89" s="88">
        <v>73.040000000000006</v>
      </c>
      <c r="CK89" s="88">
        <v>511.28</v>
      </c>
      <c r="CL89" s="234">
        <v>-66.069999999999993</v>
      </c>
      <c r="CM89" s="88">
        <v>0</v>
      </c>
      <c r="CN89" s="88">
        <v>0.15</v>
      </c>
      <c r="CO89" s="88">
        <v>0</v>
      </c>
      <c r="CP89" s="88">
        <v>-65.92</v>
      </c>
      <c r="CQ89" s="88">
        <v>577.20000000000005</v>
      </c>
    </row>
    <row r="90" spans="1:95" s="27" customFormat="1" ht="16.5" x14ac:dyDescent="0.3">
      <c r="A90" s="26" t="s">
        <v>309</v>
      </c>
      <c r="B90" s="27" t="s">
        <v>310</v>
      </c>
      <c r="C90" s="28">
        <f t="shared" si="22"/>
        <v>1100</v>
      </c>
      <c r="D90" s="28">
        <f t="shared" si="23"/>
        <v>0</v>
      </c>
      <c r="E90" s="28">
        <f t="shared" si="24"/>
        <v>0</v>
      </c>
      <c r="F90" s="28">
        <f t="shared" si="25"/>
        <v>0</v>
      </c>
      <c r="G90" s="28">
        <f t="shared" si="26"/>
        <v>0</v>
      </c>
      <c r="H90" s="28">
        <f t="shared" si="27"/>
        <v>0</v>
      </c>
      <c r="I90" s="28">
        <f t="shared" si="28"/>
        <v>0</v>
      </c>
      <c r="J90" s="28">
        <f t="shared" si="29"/>
        <v>0</v>
      </c>
      <c r="K90" s="28">
        <f t="shared" si="30"/>
        <v>0</v>
      </c>
      <c r="L90" s="28">
        <f t="shared" si="31"/>
        <v>0</v>
      </c>
      <c r="M90" s="28">
        <f t="shared" si="32"/>
        <v>0</v>
      </c>
      <c r="N90" s="28">
        <f t="shared" si="33"/>
        <v>1100</v>
      </c>
      <c r="O90" s="28">
        <f t="shared" si="34"/>
        <v>110</v>
      </c>
      <c r="P90" s="28">
        <f>+'C&amp;A'!E90*0.02</f>
        <v>10.2256</v>
      </c>
      <c r="Q90" s="28">
        <f t="shared" si="35"/>
        <v>1220.2256</v>
      </c>
      <c r="R90" s="28">
        <f t="shared" si="36"/>
        <v>195.236096</v>
      </c>
      <c r="S90" s="28">
        <f t="shared" si="37"/>
        <v>1415.4616960000001</v>
      </c>
      <c r="U90" s="16" t="s">
        <v>166</v>
      </c>
      <c r="V90" s="16" t="s">
        <v>127</v>
      </c>
      <c r="W90" s="17" t="s">
        <v>333</v>
      </c>
      <c r="X90" s="15">
        <v>1100</v>
      </c>
      <c r="Y90" s="72" t="str">
        <f t="shared" si="39"/>
        <v>SI</v>
      </c>
      <c r="Z90" s="72" t="str">
        <f t="shared" si="40"/>
        <v>SI</v>
      </c>
      <c r="AA90" s="73" t="s">
        <v>309</v>
      </c>
      <c r="AB90" s="74" t="s">
        <v>310</v>
      </c>
      <c r="AC90" s="26" t="s">
        <v>309</v>
      </c>
      <c r="AD90" s="27" t="s">
        <v>310</v>
      </c>
      <c r="AE90" s="28">
        <v>1100</v>
      </c>
      <c r="AF90" s="28">
        <v>74.81</v>
      </c>
      <c r="AG90" s="28">
        <v>0</v>
      </c>
      <c r="AH90" s="28">
        <v>0</v>
      </c>
      <c r="AI90" s="28">
        <v>0</v>
      </c>
      <c r="AJ90" s="28">
        <v>1174.81</v>
      </c>
      <c r="AK90" s="28">
        <v>117.48099999999999</v>
      </c>
      <c r="AL90" s="28">
        <v>21.91</v>
      </c>
      <c r="AM90" s="28">
        <v>1314.201</v>
      </c>
      <c r="AN90" s="28">
        <v>210.27216000000001</v>
      </c>
      <c r="AO90" s="28">
        <v>1524.47316</v>
      </c>
      <c r="AQ90" s="95"/>
      <c r="AR90" s="229">
        <f t="shared" si="38"/>
        <v>0</v>
      </c>
      <c r="AT90" s="95">
        <f>+N90-'C&amp;A'!K90-SINDICATO!N90</f>
        <v>0</v>
      </c>
      <c r="AV90" s="172" t="s">
        <v>548</v>
      </c>
      <c r="AW90" s="172" t="s">
        <v>649</v>
      </c>
      <c r="AX90" s="172"/>
      <c r="AY90" s="172" t="s">
        <v>309</v>
      </c>
      <c r="AZ90" s="172" t="s">
        <v>333</v>
      </c>
      <c r="BA90" s="172"/>
      <c r="BB90" s="172"/>
      <c r="BC90" s="172"/>
      <c r="BD90" s="230">
        <v>1100</v>
      </c>
      <c r="BE90" s="172"/>
      <c r="BF90" s="196">
        <v>1100</v>
      </c>
      <c r="BG90" s="196"/>
      <c r="BH90" s="196"/>
      <c r="BI90" s="196"/>
      <c r="BJ90" s="231"/>
      <c r="BK90" s="190">
        <v>1100</v>
      </c>
      <c r="BL90" s="232"/>
      <c r="BM90" s="232">
        <v>0</v>
      </c>
      <c r="BN90" s="232"/>
      <c r="BO90" s="232"/>
      <c r="BP90" s="232"/>
      <c r="BQ90" s="233"/>
      <c r="BR90" s="233"/>
      <c r="BS90" s="172"/>
      <c r="BT90" s="235">
        <v>0</v>
      </c>
      <c r="BU90" s="190">
        <v>1100</v>
      </c>
      <c r="BV90" s="149">
        <v>0</v>
      </c>
      <c r="BW90" s="190">
        <v>1100</v>
      </c>
      <c r="BX90" s="149">
        <v>110</v>
      </c>
      <c r="BY90" s="149">
        <v>22</v>
      </c>
      <c r="BZ90" s="190">
        <v>1232</v>
      </c>
      <c r="CA90" s="152"/>
      <c r="CB90" s="153">
        <v>1100</v>
      </c>
      <c r="CC90" s="152"/>
      <c r="CD90" s="152"/>
      <c r="CE90" s="153">
        <v>1100</v>
      </c>
      <c r="CG90" s="73" t="s">
        <v>738</v>
      </c>
      <c r="CH90" s="74" t="s">
        <v>310</v>
      </c>
      <c r="CI90" s="88">
        <v>438.24</v>
      </c>
      <c r="CJ90" s="88">
        <v>73.040000000000006</v>
      </c>
      <c r="CK90" s="88">
        <v>511.28</v>
      </c>
      <c r="CL90" s="234">
        <v>-66.069999999999993</v>
      </c>
      <c r="CM90" s="88">
        <v>0</v>
      </c>
      <c r="CN90" s="234">
        <v>-0.05</v>
      </c>
      <c r="CO90" s="88">
        <v>0</v>
      </c>
      <c r="CP90" s="88">
        <v>-66.12</v>
      </c>
      <c r="CQ90" s="88">
        <v>577.4</v>
      </c>
    </row>
    <row r="91" spans="1:95" s="27" customFormat="1" ht="16.5" x14ac:dyDescent="0.3">
      <c r="A91" s="26" t="s">
        <v>311</v>
      </c>
      <c r="B91" s="27" t="s">
        <v>312</v>
      </c>
      <c r="C91" s="28">
        <f t="shared" si="22"/>
        <v>1166.6600000000001</v>
      </c>
      <c r="D91" s="28">
        <f t="shared" si="23"/>
        <v>0</v>
      </c>
      <c r="E91" s="28">
        <f t="shared" si="24"/>
        <v>0</v>
      </c>
      <c r="F91" s="28">
        <f t="shared" si="25"/>
        <v>0</v>
      </c>
      <c r="G91" s="28">
        <f t="shared" si="26"/>
        <v>0</v>
      </c>
      <c r="H91" s="28">
        <f t="shared" si="27"/>
        <v>0</v>
      </c>
      <c r="I91" s="28">
        <f t="shared" si="28"/>
        <v>0</v>
      </c>
      <c r="J91" s="28">
        <f t="shared" si="29"/>
        <v>0</v>
      </c>
      <c r="K91" s="28">
        <f t="shared" si="30"/>
        <v>0</v>
      </c>
      <c r="L91" s="28">
        <f t="shared" si="31"/>
        <v>0</v>
      </c>
      <c r="M91" s="28">
        <f t="shared" si="32"/>
        <v>0</v>
      </c>
      <c r="N91" s="28">
        <f t="shared" si="33"/>
        <v>1166.6600000000001</v>
      </c>
      <c r="O91" s="28">
        <f t="shared" si="34"/>
        <v>116.66600000000001</v>
      </c>
      <c r="P91" s="28">
        <f>+'C&amp;A'!E91*0.02</f>
        <v>10.2256</v>
      </c>
      <c r="Q91" s="28">
        <f t="shared" si="35"/>
        <v>1293.5516</v>
      </c>
      <c r="R91" s="28">
        <f t="shared" si="36"/>
        <v>206.968256</v>
      </c>
      <c r="S91" s="28">
        <f t="shared" si="37"/>
        <v>1500.5198559999999</v>
      </c>
      <c r="U91" s="16" t="s">
        <v>167</v>
      </c>
      <c r="V91" s="16" t="s">
        <v>168</v>
      </c>
      <c r="W91" s="17" t="s">
        <v>322</v>
      </c>
      <c r="X91" s="15">
        <v>513.33000000000004</v>
      </c>
      <c r="Y91" s="72" t="str">
        <f t="shared" si="39"/>
        <v>SI</v>
      </c>
      <c r="Z91" s="72" t="str">
        <f t="shared" si="40"/>
        <v>SI</v>
      </c>
      <c r="AA91" s="73" t="s">
        <v>311</v>
      </c>
      <c r="AB91" s="74" t="s">
        <v>312</v>
      </c>
      <c r="AC91" s="26" t="s">
        <v>311</v>
      </c>
      <c r="AD91" s="27" t="s">
        <v>312</v>
      </c>
      <c r="AE91" s="28">
        <v>513.33000000000004</v>
      </c>
      <c r="AF91" s="28">
        <v>0</v>
      </c>
      <c r="AG91" s="28">
        <v>0</v>
      </c>
      <c r="AH91" s="28">
        <v>0</v>
      </c>
      <c r="AI91" s="28">
        <v>0</v>
      </c>
      <c r="AJ91" s="28">
        <v>513.33000000000004</v>
      </c>
      <c r="AK91" s="28">
        <v>51.333000000000006</v>
      </c>
      <c r="AL91" s="28">
        <v>21.91</v>
      </c>
      <c r="AM91" s="28">
        <v>586.57299999999998</v>
      </c>
      <c r="AN91" s="28">
        <v>93.851680000000002</v>
      </c>
      <c r="AO91" s="28">
        <v>680.42467999999997</v>
      </c>
      <c r="AQ91" s="95"/>
      <c r="AR91" s="229">
        <f t="shared" si="38"/>
        <v>0</v>
      </c>
      <c r="AT91" s="95">
        <f>+N91-'C&amp;A'!K91-SINDICATO!N91</f>
        <v>0</v>
      </c>
      <c r="AV91" s="172" t="s">
        <v>550</v>
      </c>
      <c r="AW91" s="172" t="s">
        <v>650</v>
      </c>
      <c r="AX91" s="172" t="s">
        <v>44</v>
      </c>
      <c r="AY91" s="172" t="s">
        <v>311</v>
      </c>
      <c r="AZ91" s="172" t="s">
        <v>340</v>
      </c>
      <c r="BA91" s="172"/>
      <c r="BB91" s="172"/>
      <c r="BC91" s="172"/>
      <c r="BD91" s="172">
        <v>513.33000000000004</v>
      </c>
      <c r="BE91" s="172">
        <v>653.33000000000004</v>
      </c>
      <c r="BF91" s="196">
        <v>1166.6600000000001</v>
      </c>
      <c r="BG91" s="196"/>
      <c r="BH91" s="196"/>
      <c r="BI91" s="196"/>
      <c r="BJ91" s="231"/>
      <c r="BK91" s="190">
        <v>1166.6600000000001</v>
      </c>
      <c r="BL91" s="232"/>
      <c r="BM91" s="232">
        <v>0</v>
      </c>
      <c r="BN91" s="232"/>
      <c r="BO91" s="232"/>
      <c r="BP91" s="232"/>
      <c r="BQ91" s="233"/>
      <c r="BR91" s="233"/>
      <c r="BS91" s="172"/>
      <c r="BT91" s="235">
        <v>0</v>
      </c>
      <c r="BU91" s="190">
        <v>1166.6600000000001</v>
      </c>
      <c r="BV91" s="149">
        <v>0</v>
      </c>
      <c r="BW91" s="190">
        <v>1166.6600000000001</v>
      </c>
      <c r="BX91" s="149">
        <v>116.66600000000001</v>
      </c>
      <c r="BY91" s="149">
        <v>10.2666</v>
      </c>
      <c r="BZ91" s="190">
        <v>1293.5925999999999</v>
      </c>
      <c r="CA91" s="152"/>
      <c r="CB91" s="153">
        <v>1166.6600000000001</v>
      </c>
      <c r="CC91" s="152"/>
      <c r="CD91" s="152"/>
      <c r="CE91" s="153">
        <v>1166.6600000000001</v>
      </c>
      <c r="CG91" s="73" t="s">
        <v>739</v>
      </c>
      <c r="CH91" s="74" t="s">
        <v>312</v>
      </c>
      <c r="CI91" s="88">
        <v>438.24</v>
      </c>
      <c r="CJ91" s="88">
        <v>73.040000000000006</v>
      </c>
      <c r="CK91" s="88">
        <v>511.28</v>
      </c>
      <c r="CL91" s="234">
        <v>-66.069999999999993</v>
      </c>
      <c r="CM91" s="88">
        <v>0</v>
      </c>
      <c r="CN91" s="234">
        <v>-0.05</v>
      </c>
      <c r="CO91" s="88">
        <v>0</v>
      </c>
      <c r="CP91" s="88">
        <v>-66.12</v>
      </c>
      <c r="CQ91" s="88">
        <v>577.4</v>
      </c>
    </row>
    <row r="92" spans="1:95" s="27" customFormat="1" ht="16.5" x14ac:dyDescent="0.3">
      <c r="A92" s="26" t="s">
        <v>313</v>
      </c>
      <c r="B92" s="27" t="s">
        <v>314</v>
      </c>
      <c r="C92" s="28">
        <f t="shared" si="22"/>
        <v>739.23</v>
      </c>
      <c r="D92" s="28">
        <f t="shared" si="23"/>
        <v>0</v>
      </c>
      <c r="E92" s="28">
        <f t="shared" si="24"/>
        <v>3239.2959999999998</v>
      </c>
      <c r="F92" s="28">
        <f t="shared" si="25"/>
        <v>0</v>
      </c>
      <c r="G92" s="28">
        <f t="shared" si="26"/>
        <v>0</v>
      </c>
      <c r="H92" s="28">
        <f t="shared" si="27"/>
        <v>500</v>
      </c>
      <c r="I92" s="28">
        <f t="shared" si="28"/>
        <v>0</v>
      </c>
      <c r="J92" s="28">
        <f t="shared" si="29"/>
        <v>0</v>
      </c>
      <c r="K92" s="28">
        <f t="shared" si="30"/>
        <v>0</v>
      </c>
      <c r="L92" s="28">
        <f t="shared" si="31"/>
        <v>0</v>
      </c>
      <c r="M92" s="28">
        <f t="shared" si="32"/>
        <v>0</v>
      </c>
      <c r="N92" s="28">
        <f t="shared" si="33"/>
        <v>3478.5259999999998</v>
      </c>
      <c r="O92" s="28">
        <f t="shared" si="34"/>
        <v>397.8526</v>
      </c>
      <c r="P92" s="28">
        <f>+'C&amp;A'!E92*0.02</f>
        <v>10.2256</v>
      </c>
      <c r="Q92" s="28">
        <f t="shared" si="35"/>
        <v>4386.6041999999998</v>
      </c>
      <c r="R92" s="28">
        <f t="shared" si="36"/>
        <v>701.856672</v>
      </c>
      <c r="S92" s="28">
        <f t="shared" si="37"/>
        <v>5088.4608719999997</v>
      </c>
      <c r="U92" s="16" t="s">
        <v>169</v>
      </c>
      <c r="V92" s="16" t="s">
        <v>76</v>
      </c>
      <c r="W92" s="17" t="s">
        <v>332</v>
      </c>
      <c r="X92" s="15">
        <v>0</v>
      </c>
      <c r="Y92" s="72" t="str">
        <f t="shared" si="39"/>
        <v>SI</v>
      </c>
      <c r="Z92" s="72" t="str">
        <f t="shared" si="40"/>
        <v>SI</v>
      </c>
      <c r="AA92" s="73" t="s">
        <v>313</v>
      </c>
      <c r="AB92" s="74" t="s">
        <v>314</v>
      </c>
      <c r="AC92" s="26" t="s">
        <v>313</v>
      </c>
      <c r="AD92" s="27" t="s">
        <v>314</v>
      </c>
      <c r="AE92" s="28">
        <v>0</v>
      </c>
      <c r="AF92" s="28">
        <v>0</v>
      </c>
      <c r="AG92" s="28">
        <v>2742.3</v>
      </c>
      <c r="AH92" s="28">
        <v>-45.13</v>
      </c>
      <c r="AI92" s="28">
        <v>0</v>
      </c>
      <c r="AJ92" s="28">
        <v>2697.17</v>
      </c>
      <c r="AK92" s="28">
        <v>269.71700000000004</v>
      </c>
      <c r="AL92" s="28">
        <v>21.91</v>
      </c>
      <c r="AM92" s="28">
        <v>2988.797</v>
      </c>
      <c r="AN92" s="28">
        <v>478.20751999999999</v>
      </c>
      <c r="AO92" s="28">
        <v>3467.00452</v>
      </c>
      <c r="AQ92" s="95"/>
      <c r="AR92" s="229">
        <f t="shared" si="38"/>
        <v>0</v>
      </c>
      <c r="AT92" s="95">
        <f>+N92-'C&amp;A'!K92-SINDICATO!N92</f>
        <v>0</v>
      </c>
      <c r="AV92" s="172" t="s">
        <v>556</v>
      </c>
      <c r="AW92" s="172" t="s">
        <v>651</v>
      </c>
      <c r="AX92" s="172"/>
      <c r="AY92" s="172" t="s">
        <v>313</v>
      </c>
      <c r="AZ92" s="172" t="s">
        <v>558</v>
      </c>
      <c r="BA92" s="172"/>
      <c r="BB92" s="172"/>
      <c r="BC92" s="172"/>
      <c r="BD92" s="240">
        <v>739.23</v>
      </c>
      <c r="BE92" s="172"/>
      <c r="BF92" s="196">
        <v>739.23</v>
      </c>
      <c r="BG92" s="196">
        <v>3239.2959999999998</v>
      </c>
      <c r="BH92" s="196"/>
      <c r="BI92" s="196"/>
      <c r="BJ92" s="231"/>
      <c r="BK92" s="190">
        <v>3978.5259999999998</v>
      </c>
      <c r="BL92" s="232"/>
      <c r="BM92" s="232">
        <v>500</v>
      </c>
      <c r="BN92" s="232"/>
      <c r="BO92" s="232"/>
      <c r="BP92" s="232"/>
      <c r="BQ92" s="233"/>
      <c r="BR92" s="233"/>
      <c r="BS92" s="172"/>
      <c r="BT92" s="90">
        <v>0</v>
      </c>
      <c r="BU92" s="190">
        <v>3478.5259999999998</v>
      </c>
      <c r="BV92" s="149">
        <v>0</v>
      </c>
      <c r="BW92" s="190">
        <v>3478.5259999999998</v>
      </c>
      <c r="BX92" s="149">
        <v>397.8526</v>
      </c>
      <c r="BY92" s="149">
        <v>14.784600000000001</v>
      </c>
      <c r="BZ92" s="190">
        <v>4391.1632</v>
      </c>
      <c r="CA92" s="152"/>
      <c r="CB92" s="153">
        <v>3478.5259999999998</v>
      </c>
      <c r="CC92" s="152"/>
      <c r="CD92" s="152"/>
      <c r="CE92" s="153">
        <v>3478.5259999999998</v>
      </c>
      <c r="CG92" s="73" t="s">
        <v>740</v>
      </c>
      <c r="CH92" s="74" t="s">
        <v>314</v>
      </c>
      <c r="CI92" s="88">
        <v>438.24</v>
      </c>
      <c r="CJ92" s="88">
        <v>73.040000000000006</v>
      </c>
      <c r="CK92" s="88">
        <v>511.28</v>
      </c>
      <c r="CL92" s="234">
        <v>-66.069999999999993</v>
      </c>
      <c r="CM92" s="88">
        <v>0</v>
      </c>
      <c r="CN92" s="234">
        <v>-0.05</v>
      </c>
      <c r="CO92" s="88">
        <v>0</v>
      </c>
      <c r="CP92" s="88">
        <v>-66.12</v>
      </c>
      <c r="CQ92" s="88">
        <v>577.4</v>
      </c>
    </row>
    <row r="93" spans="1:95" s="27" customFormat="1" ht="16.5" x14ac:dyDescent="0.3">
      <c r="A93" s="26" t="s">
        <v>315</v>
      </c>
      <c r="B93" s="27" t="s">
        <v>316</v>
      </c>
      <c r="C93" s="28">
        <f t="shared" si="22"/>
        <v>1166.6600000000001</v>
      </c>
      <c r="D93" s="28">
        <f t="shared" si="23"/>
        <v>0</v>
      </c>
      <c r="E93" s="28">
        <f t="shared" si="24"/>
        <v>4654.32</v>
      </c>
      <c r="F93" s="28">
        <f t="shared" si="25"/>
        <v>0</v>
      </c>
      <c r="G93" s="28">
        <f t="shared" si="26"/>
        <v>0</v>
      </c>
      <c r="H93" s="28">
        <f t="shared" si="27"/>
        <v>500</v>
      </c>
      <c r="I93" s="28">
        <f t="shared" si="28"/>
        <v>0</v>
      </c>
      <c r="J93" s="28">
        <f t="shared" si="29"/>
        <v>0</v>
      </c>
      <c r="K93" s="28">
        <f t="shared" si="30"/>
        <v>0</v>
      </c>
      <c r="L93" s="28">
        <f t="shared" si="31"/>
        <v>0</v>
      </c>
      <c r="M93" s="28">
        <f t="shared" si="32"/>
        <v>582.09799999999996</v>
      </c>
      <c r="N93" s="28">
        <f t="shared" si="33"/>
        <v>4738.8819999999996</v>
      </c>
      <c r="O93" s="28">
        <f t="shared" si="34"/>
        <v>0</v>
      </c>
      <c r="P93" s="28">
        <f>+'C&amp;A'!E93*0.02</f>
        <v>10.2256</v>
      </c>
      <c r="Q93" s="28">
        <f t="shared" si="35"/>
        <v>5831.2055999999993</v>
      </c>
      <c r="R93" s="28">
        <f t="shared" si="36"/>
        <v>932.99289599999986</v>
      </c>
      <c r="S93" s="28">
        <f t="shared" si="37"/>
        <v>6764.1984959999991</v>
      </c>
      <c r="U93" s="16" t="s">
        <v>170</v>
      </c>
      <c r="V93" s="16" t="s">
        <v>171</v>
      </c>
      <c r="W93" s="17" t="s">
        <v>322</v>
      </c>
      <c r="X93" s="15">
        <v>513.33000000000004</v>
      </c>
      <c r="Y93" s="72" t="str">
        <f t="shared" si="39"/>
        <v>SI</v>
      </c>
      <c r="Z93" s="72" t="str">
        <f t="shared" si="40"/>
        <v>SI</v>
      </c>
      <c r="AA93" s="73" t="s">
        <v>315</v>
      </c>
      <c r="AB93" s="74" t="s">
        <v>316</v>
      </c>
      <c r="AC93" s="26" t="s">
        <v>315</v>
      </c>
      <c r="AD93" s="27" t="s">
        <v>316</v>
      </c>
      <c r="AE93" s="28">
        <v>513.33000000000004</v>
      </c>
      <c r="AF93" s="28">
        <v>0</v>
      </c>
      <c r="AG93" s="28">
        <v>0</v>
      </c>
      <c r="AH93" s="28">
        <v>0</v>
      </c>
      <c r="AI93" s="28">
        <v>0</v>
      </c>
      <c r="AJ93" s="28">
        <v>513.33000000000004</v>
      </c>
      <c r="AK93" s="28">
        <v>51.333000000000006</v>
      </c>
      <c r="AL93" s="28">
        <v>21.91</v>
      </c>
      <c r="AM93" s="28">
        <v>586.57299999999998</v>
      </c>
      <c r="AN93" s="28">
        <v>93.851680000000002</v>
      </c>
      <c r="AO93" s="28">
        <v>680.42467999999997</v>
      </c>
      <c r="AQ93" s="95"/>
      <c r="AR93" s="229">
        <f t="shared" si="38"/>
        <v>0</v>
      </c>
      <c r="AT93" s="95">
        <f>+N93-'C&amp;A'!K93-SINDICATO!N93</f>
        <v>582.09799999999996</v>
      </c>
      <c r="AV93" s="172" t="s">
        <v>550</v>
      </c>
      <c r="AW93" s="172" t="s">
        <v>652</v>
      </c>
      <c r="AX93" s="172" t="s">
        <v>60</v>
      </c>
      <c r="AY93" s="172" t="s">
        <v>315</v>
      </c>
      <c r="AZ93" s="172" t="s">
        <v>340</v>
      </c>
      <c r="BA93" s="172"/>
      <c r="BB93" s="172"/>
      <c r="BC93" s="172"/>
      <c r="BD93" s="240">
        <v>513.33000000000004</v>
      </c>
      <c r="BE93" s="172">
        <v>653.33000000000004</v>
      </c>
      <c r="BF93" s="196">
        <v>1166.6600000000001</v>
      </c>
      <c r="BG93" s="196">
        <v>4654.32</v>
      </c>
      <c r="BH93" s="196"/>
      <c r="BI93" s="196"/>
      <c r="BJ93" s="231"/>
      <c r="BK93" s="190">
        <v>5820.98</v>
      </c>
      <c r="BL93" s="232"/>
      <c r="BM93" s="232">
        <v>500</v>
      </c>
      <c r="BN93" s="232"/>
      <c r="BO93" s="232"/>
      <c r="BP93" s="232"/>
      <c r="BQ93" s="233"/>
      <c r="BR93" s="233"/>
      <c r="BS93" s="172"/>
      <c r="BT93" s="235">
        <v>0</v>
      </c>
      <c r="BU93" s="190">
        <v>5320.98</v>
      </c>
      <c r="BV93" s="149">
        <v>582.09799999999996</v>
      </c>
      <c r="BW93" s="190">
        <v>4738.8819999999996</v>
      </c>
      <c r="BX93" s="149">
        <v>0</v>
      </c>
      <c r="BY93" s="149">
        <v>10.2666</v>
      </c>
      <c r="BZ93" s="190">
        <v>5831.2465999999995</v>
      </c>
      <c r="CA93" s="152"/>
      <c r="CB93" s="153">
        <v>4738.8819999999996</v>
      </c>
      <c r="CC93" s="152"/>
      <c r="CD93" s="152"/>
      <c r="CE93" s="153">
        <v>4738.8819999999996</v>
      </c>
      <c r="CG93" s="73" t="s">
        <v>741</v>
      </c>
      <c r="CH93" s="74" t="s">
        <v>316</v>
      </c>
      <c r="CI93" s="88">
        <v>438.24</v>
      </c>
      <c r="CJ93" s="88">
        <v>73.040000000000006</v>
      </c>
      <c r="CK93" s="88">
        <v>511.28</v>
      </c>
      <c r="CL93" s="234">
        <v>-66.069999999999993</v>
      </c>
      <c r="CM93" s="88">
        <v>0</v>
      </c>
      <c r="CN93" s="234">
        <v>-0.05</v>
      </c>
      <c r="CO93" s="88">
        <v>0</v>
      </c>
      <c r="CP93" s="88">
        <v>-66.12</v>
      </c>
      <c r="CQ93" s="88">
        <v>577.4</v>
      </c>
    </row>
    <row r="94" spans="1:95" x14ac:dyDescent="0.25">
      <c r="A94" s="26"/>
      <c r="B94" s="27"/>
      <c r="C94" s="28"/>
      <c r="D94" s="28"/>
      <c r="E94" s="28"/>
      <c r="F94" s="27"/>
      <c r="G94" s="27"/>
      <c r="H94" s="27"/>
      <c r="I94" s="27"/>
      <c r="J94" s="27"/>
      <c r="K94" s="27"/>
      <c r="L94" s="27"/>
      <c r="M94" s="27"/>
      <c r="N94" s="28"/>
      <c r="O94" s="28"/>
      <c r="P94" s="28"/>
      <c r="Q94" s="28"/>
      <c r="R94" s="28"/>
      <c r="S94" s="28"/>
      <c r="T94" s="27"/>
      <c r="U94" s="27"/>
      <c r="V94" s="27"/>
      <c r="W94" s="27"/>
      <c r="X94" s="27"/>
      <c r="AA94" s="27"/>
      <c r="AB94" s="27"/>
      <c r="AC94" s="26"/>
      <c r="AD94" s="27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7"/>
      <c r="AQ94" s="95"/>
      <c r="AR94" s="27"/>
      <c r="AS94" s="27"/>
      <c r="AT94" s="95"/>
      <c r="AU94" s="27"/>
      <c r="AV94" s="137"/>
      <c r="AW94" s="137"/>
      <c r="AX94" s="137"/>
      <c r="AY94" s="178"/>
      <c r="AZ94" s="137"/>
      <c r="BA94" s="137"/>
      <c r="BB94" s="138"/>
      <c r="BC94" s="138"/>
      <c r="BD94" s="137"/>
      <c r="BE94" s="138"/>
      <c r="BF94" s="140"/>
      <c r="BG94" s="140"/>
      <c r="BH94" s="141"/>
      <c r="BI94" s="141"/>
      <c r="BJ94" s="142"/>
      <c r="BK94" s="143"/>
      <c r="BL94" s="144"/>
      <c r="BM94" s="145"/>
      <c r="BN94" s="145"/>
      <c r="BO94" s="145"/>
      <c r="BP94" s="145"/>
      <c r="BQ94" s="146"/>
      <c r="BR94" s="146"/>
      <c r="BS94" s="182"/>
      <c r="BT94" s="183"/>
      <c r="BU94" s="143"/>
      <c r="BV94" s="149"/>
      <c r="BW94" s="143"/>
      <c r="BX94" s="150"/>
      <c r="BY94" s="149"/>
      <c r="BZ94" s="151"/>
      <c r="CA94" s="152"/>
      <c r="CB94" s="153">
        <f t="shared" ref="CB94:CB97" si="41">+BW94-CA94</f>
        <v>0</v>
      </c>
      <c r="CC94" s="152"/>
      <c r="CD94" s="152"/>
      <c r="CE94" s="152"/>
      <c r="CG94" s="105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</row>
    <row r="95" spans="1:95" ht="15.75" thickBot="1" x14ac:dyDescent="0.3">
      <c r="A95" s="31" t="s">
        <v>18</v>
      </c>
      <c r="B95" s="30" t="s">
        <v>19</v>
      </c>
      <c r="C95" s="32">
        <f t="shared" ref="C95:R95" si="42">SUM(C10:C93)</f>
        <v>75559.020000000077</v>
      </c>
      <c r="D95" s="32">
        <f t="shared" si="42"/>
        <v>396.35999999999996</v>
      </c>
      <c r="E95" s="32">
        <f t="shared" si="42"/>
        <v>180536.23400000003</v>
      </c>
      <c r="F95" s="32">
        <f t="shared" si="42"/>
        <v>0</v>
      </c>
      <c r="G95" s="32">
        <f t="shared" si="42"/>
        <v>735.94</v>
      </c>
      <c r="H95" s="244">
        <f t="shared" si="42"/>
        <v>5300</v>
      </c>
      <c r="I95" s="244">
        <f t="shared" si="42"/>
        <v>431.75540999999998</v>
      </c>
      <c r="J95" s="244">
        <f t="shared" si="42"/>
        <v>2131.3490089999996</v>
      </c>
      <c r="K95" s="244">
        <f t="shared" si="42"/>
        <v>579.38</v>
      </c>
      <c r="L95" s="32">
        <f t="shared" si="42"/>
        <v>8882.0999999999985</v>
      </c>
      <c r="M95" s="32">
        <f t="shared" si="42"/>
        <v>11559.335000000001</v>
      </c>
      <c r="N95" s="32">
        <f t="shared" si="42"/>
        <v>226871.75458100007</v>
      </c>
      <c r="O95" s="32">
        <f t="shared" si="42"/>
        <v>14050.190399999996</v>
      </c>
      <c r="P95" s="32">
        <f t="shared" si="42"/>
        <v>826.0823999999991</v>
      </c>
      <c r="Q95" s="32">
        <f t="shared" si="42"/>
        <v>270631.94680000015</v>
      </c>
      <c r="R95" s="32">
        <f t="shared" si="42"/>
        <v>43301.111488000017</v>
      </c>
      <c r="S95" s="32">
        <f>SUM(S10:S93)</f>
        <v>313933.05828800012</v>
      </c>
      <c r="T95" s="32">
        <f t="shared" ref="T95:X95" si="43">SUM(T10:T93)</f>
        <v>0</v>
      </c>
      <c r="U95" s="32">
        <f t="shared" si="43"/>
        <v>0</v>
      </c>
      <c r="V95" s="32">
        <f t="shared" si="43"/>
        <v>0</v>
      </c>
      <c r="W95" s="32">
        <f t="shared" si="43"/>
        <v>0</v>
      </c>
      <c r="X95" s="32">
        <f t="shared" si="43"/>
        <v>52633.840000000047</v>
      </c>
      <c r="AC95" s="31" t="s">
        <v>18</v>
      </c>
      <c r="AD95" s="30" t="s">
        <v>19</v>
      </c>
      <c r="AE95" s="32">
        <v>54600.860000000052</v>
      </c>
      <c r="AF95" s="32">
        <v>2052.9799999999996</v>
      </c>
      <c r="AG95" s="32">
        <v>188839.09999999989</v>
      </c>
      <c r="AH95" s="32">
        <v>-5692.130000000001</v>
      </c>
      <c r="AI95" s="32">
        <v>-8410.2000000000007</v>
      </c>
      <c r="AJ95" s="32">
        <v>230071.86999999997</v>
      </c>
      <c r="AK95" s="32">
        <v>11949.07</v>
      </c>
      <c r="AL95" s="32">
        <v>1730.9980000000028</v>
      </c>
      <c r="AM95" s="32">
        <v>243596.50800000003</v>
      </c>
      <c r="AN95" s="32">
        <v>38975.441279999977</v>
      </c>
      <c r="AO95" s="32">
        <v>282571.94928000006</v>
      </c>
      <c r="AQ95" s="95"/>
      <c r="AT95" s="250">
        <f>SUM(AT10:AT93)</f>
        <v>11894.835000000001</v>
      </c>
      <c r="AV95" s="137"/>
      <c r="AW95" s="137"/>
      <c r="AX95" s="137"/>
      <c r="AY95" s="178"/>
      <c r="AZ95" s="137"/>
      <c r="BA95" s="137"/>
      <c r="BB95" s="138"/>
      <c r="BC95" s="138"/>
      <c r="BD95" s="137"/>
      <c r="BE95" s="138"/>
      <c r="BF95" s="140"/>
      <c r="BG95" s="140"/>
      <c r="BH95" s="141"/>
      <c r="BI95" s="141"/>
      <c r="BJ95" s="142"/>
      <c r="BK95" s="143"/>
      <c r="BL95" s="144"/>
      <c r="BM95" s="145"/>
      <c r="BN95" s="145"/>
      <c r="BO95" s="145"/>
      <c r="BP95" s="145"/>
      <c r="BQ95" s="146"/>
      <c r="BR95" s="146"/>
      <c r="BS95" s="182"/>
      <c r="BT95" s="147"/>
      <c r="BU95" s="143"/>
      <c r="BV95" s="149"/>
      <c r="BW95" s="143"/>
      <c r="BX95" s="150"/>
      <c r="BY95" s="149"/>
      <c r="BZ95" s="151"/>
      <c r="CA95" s="152"/>
      <c r="CB95" s="153">
        <f t="shared" si="41"/>
        <v>0</v>
      </c>
      <c r="CC95" s="152"/>
      <c r="CD95" s="152"/>
      <c r="CE95" s="152"/>
      <c r="CG95" s="105"/>
      <c r="CH95" s="104"/>
      <c r="CI95" s="104"/>
      <c r="CJ95" s="104"/>
      <c r="CK95" s="104"/>
      <c r="CL95" s="104"/>
      <c r="CM95" s="104"/>
      <c r="CN95" s="104"/>
      <c r="CO95" s="104"/>
      <c r="CP95" s="104"/>
      <c r="CQ95" s="104"/>
    </row>
    <row r="96" spans="1:95" ht="15.75" thickTop="1" x14ac:dyDescent="0.25">
      <c r="A96" s="26"/>
      <c r="B96" s="27"/>
      <c r="C96" s="27"/>
      <c r="D96" s="27"/>
      <c r="E96" s="27"/>
      <c r="F96" s="27"/>
      <c r="G96" s="27"/>
      <c r="H96" s="271" t="s">
        <v>746</v>
      </c>
      <c r="I96" s="271"/>
      <c r="J96" s="271"/>
      <c r="K96" s="271"/>
      <c r="L96" s="27"/>
      <c r="M96" s="27"/>
      <c r="N96" s="27"/>
      <c r="O96" s="27"/>
      <c r="P96" s="27"/>
      <c r="Q96" s="27"/>
      <c r="R96" s="27"/>
      <c r="S96" s="27"/>
      <c r="AC96" s="26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Q96" s="95"/>
      <c r="AT96" s="251">
        <f>+SINDICATO!L100+'C&amp;A'!I94</f>
        <v>11894.835000000001</v>
      </c>
      <c r="AV96" s="184"/>
      <c r="AW96" s="137"/>
      <c r="AX96" s="137"/>
      <c r="AY96" s="138"/>
      <c r="AZ96" s="137"/>
      <c r="BA96" s="137"/>
      <c r="BB96" s="137"/>
      <c r="BC96" s="137"/>
      <c r="BD96" s="137"/>
      <c r="BE96" s="137"/>
      <c r="BF96" s="140"/>
      <c r="BG96" s="140"/>
      <c r="BH96" s="140"/>
      <c r="BI96" s="140"/>
      <c r="BJ96" s="142"/>
      <c r="BK96" s="143"/>
      <c r="BL96" s="144"/>
      <c r="BM96" s="145"/>
      <c r="BN96" s="145"/>
      <c r="BO96" s="145"/>
      <c r="BP96" s="145"/>
      <c r="BQ96" s="146"/>
      <c r="BR96" s="146"/>
      <c r="BS96" s="182"/>
      <c r="BT96" s="185"/>
      <c r="BU96" s="143"/>
      <c r="BV96" s="149"/>
      <c r="BW96" s="143"/>
      <c r="BX96" s="150"/>
      <c r="BY96" s="149"/>
      <c r="BZ96" s="151"/>
      <c r="CA96" s="152"/>
      <c r="CB96" s="153">
        <f t="shared" si="41"/>
        <v>0</v>
      </c>
      <c r="CC96" s="152"/>
      <c r="CD96" s="152"/>
      <c r="CE96" s="152"/>
      <c r="CG96" s="210"/>
      <c r="CH96" s="7"/>
      <c r="CI96" s="7" t="s">
        <v>17</v>
      </c>
      <c r="CJ96" s="7" t="s">
        <v>17</v>
      </c>
      <c r="CK96" s="7" t="s">
        <v>17</v>
      </c>
      <c r="CL96" s="7" t="s">
        <v>17</v>
      </c>
      <c r="CM96" s="7" t="s">
        <v>17</v>
      </c>
      <c r="CN96" s="7" t="s">
        <v>17</v>
      </c>
      <c r="CO96" s="7" t="s">
        <v>17</v>
      </c>
      <c r="CP96" s="7" t="s">
        <v>17</v>
      </c>
      <c r="CQ96" s="7" t="s">
        <v>17</v>
      </c>
    </row>
    <row r="97" spans="1:95" x14ac:dyDescent="0.25">
      <c r="A97" s="26"/>
      <c r="B97" s="27"/>
      <c r="C97" s="27" t="s">
        <v>19</v>
      </c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 t="s">
        <v>19</v>
      </c>
      <c r="O97" s="27" t="s">
        <v>19</v>
      </c>
      <c r="P97" s="27" t="s">
        <v>19</v>
      </c>
      <c r="Q97" s="27" t="s">
        <v>19</v>
      </c>
      <c r="R97" s="27" t="s">
        <v>19</v>
      </c>
      <c r="S97" s="27" t="s">
        <v>19</v>
      </c>
      <c r="AC97" s="26"/>
      <c r="AD97" s="27"/>
      <c r="AE97" s="27" t="s">
        <v>19</v>
      </c>
      <c r="AF97" s="27"/>
      <c r="AG97" s="27"/>
      <c r="AH97" s="27"/>
      <c r="AI97" s="27"/>
      <c r="AJ97" s="27" t="s">
        <v>19</v>
      </c>
      <c r="AK97" s="27" t="s">
        <v>19</v>
      </c>
      <c r="AL97" s="27" t="s">
        <v>19</v>
      </c>
      <c r="AM97" s="27" t="s">
        <v>19</v>
      </c>
      <c r="AN97" s="27" t="s">
        <v>19</v>
      </c>
      <c r="AO97" s="27" t="s">
        <v>19</v>
      </c>
      <c r="AQ97" s="86"/>
      <c r="AT97" s="252">
        <f>+AT95-AT96</f>
        <v>0</v>
      </c>
      <c r="AV97" s="184"/>
      <c r="AW97" s="137"/>
      <c r="AX97" s="137"/>
      <c r="AY97" s="138"/>
      <c r="AZ97" s="137"/>
      <c r="BA97" s="137"/>
      <c r="BB97" s="137"/>
      <c r="BC97" s="137"/>
      <c r="BD97" s="137"/>
      <c r="BE97" s="137"/>
      <c r="BF97" s="140"/>
      <c r="BG97" s="140"/>
      <c r="BH97" s="140"/>
      <c r="BI97" s="140"/>
      <c r="BJ97" s="142"/>
      <c r="BK97" s="143"/>
      <c r="BL97" s="186"/>
      <c r="BM97" s="182"/>
      <c r="BN97" s="182"/>
      <c r="BO97" s="182"/>
      <c r="BP97" s="182"/>
      <c r="BQ97" s="187"/>
      <c r="BR97" s="187"/>
      <c r="BS97" s="187"/>
      <c r="BT97" s="187"/>
      <c r="BU97" s="143"/>
      <c r="BV97" s="149"/>
      <c r="BW97" s="143"/>
      <c r="BX97" s="150"/>
      <c r="BY97" s="149"/>
      <c r="BZ97" s="151"/>
      <c r="CA97" s="152"/>
      <c r="CB97" s="153">
        <f t="shared" si="41"/>
        <v>0</v>
      </c>
      <c r="CC97" s="152"/>
      <c r="CD97" s="152"/>
      <c r="CE97" s="152"/>
      <c r="CG97" s="211" t="s">
        <v>18</v>
      </c>
      <c r="CH97" s="104" t="s">
        <v>19</v>
      </c>
      <c r="CI97" s="212">
        <v>35278.32</v>
      </c>
      <c r="CJ97" s="212">
        <v>5879.72</v>
      </c>
      <c r="CK97" s="212">
        <v>41158.04</v>
      </c>
      <c r="CL97" s="213">
        <v>-5466.97</v>
      </c>
      <c r="CM97" s="212">
        <v>205.29</v>
      </c>
      <c r="CN97" s="213">
        <v>-0.57999999999999996</v>
      </c>
      <c r="CO97" s="212">
        <v>335.5</v>
      </c>
      <c r="CP97" s="212">
        <v>-4926.76</v>
      </c>
      <c r="CQ97" s="212">
        <v>46084.800000000003</v>
      </c>
    </row>
    <row r="98" spans="1:95" x14ac:dyDescent="0.25">
      <c r="A98" s="26" t="s">
        <v>19</v>
      </c>
      <c r="B98" s="27" t="s">
        <v>19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AC98" s="26" t="s">
        <v>19</v>
      </c>
      <c r="AD98" s="27" t="s">
        <v>19</v>
      </c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Q98" s="86"/>
      <c r="AT98" s="86"/>
      <c r="AV98" s="184"/>
      <c r="AW98" s="188"/>
      <c r="AX98" s="188"/>
      <c r="AY98" s="188"/>
      <c r="AZ98" s="188"/>
      <c r="BA98" s="188"/>
      <c r="BB98" s="188"/>
      <c r="BC98" s="188"/>
      <c r="BD98" s="188"/>
      <c r="BE98" s="188"/>
      <c r="BF98" s="189"/>
      <c r="BG98" s="189"/>
      <c r="BH98" s="189"/>
      <c r="BI98" s="189"/>
      <c r="BJ98" s="189"/>
      <c r="BK98" s="190"/>
      <c r="BL98" s="189"/>
      <c r="BM98" s="189"/>
      <c r="BN98" s="189"/>
      <c r="BO98" s="189"/>
      <c r="BP98" s="189"/>
      <c r="BQ98" s="149"/>
      <c r="BR98" s="149"/>
      <c r="BS98" s="149"/>
      <c r="BT98" s="149"/>
      <c r="BU98" s="191"/>
      <c r="BV98" s="149"/>
      <c r="BW98" s="190"/>
      <c r="BX98" s="149"/>
      <c r="BY98" s="149"/>
      <c r="BZ98" s="190"/>
      <c r="CA98" s="152"/>
      <c r="CB98" s="152"/>
      <c r="CC98" s="152"/>
      <c r="CD98" s="152"/>
      <c r="CE98" s="152"/>
      <c r="CG98" s="105"/>
      <c r="CH98" s="104"/>
      <c r="CI98" s="104"/>
      <c r="CJ98" s="104"/>
      <c r="CK98" s="104"/>
      <c r="CL98" s="104"/>
      <c r="CM98" s="104"/>
      <c r="CN98" s="104"/>
      <c r="CO98" s="104"/>
      <c r="CP98" s="104"/>
      <c r="CQ98" s="104"/>
    </row>
    <row r="99" spans="1:95" ht="15.75" thickBot="1" x14ac:dyDescent="0.3">
      <c r="A99" s="26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AC99" s="26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T99" s="86"/>
      <c r="AW99" s="192" t="s">
        <v>657</v>
      </c>
      <c r="AX99" s="192"/>
      <c r="AY99" s="192"/>
      <c r="AZ99" s="192"/>
      <c r="BA99" s="192"/>
      <c r="BB99" s="192"/>
      <c r="BC99" s="192"/>
      <c r="BD99" s="192"/>
      <c r="BE99" s="192"/>
      <c r="BF99" s="193">
        <f t="shared" ref="BF99:CE99" si="44">SUM(BF10:BF98)</f>
        <v>75559.020000000077</v>
      </c>
      <c r="BG99" s="193">
        <f t="shared" si="44"/>
        <v>180536.23400000003</v>
      </c>
      <c r="BH99" s="193">
        <f t="shared" si="44"/>
        <v>0</v>
      </c>
      <c r="BI99" s="193">
        <f t="shared" si="44"/>
        <v>0</v>
      </c>
      <c r="BJ99" s="193">
        <f t="shared" si="44"/>
        <v>0</v>
      </c>
      <c r="BK99" s="193">
        <f t="shared" si="44"/>
        <v>256095.25400000002</v>
      </c>
      <c r="BL99" s="193">
        <f t="shared" si="44"/>
        <v>0</v>
      </c>
      <c r="BM99" s="194">
        <f t="shared" si="44"/>
        <v>5300</v>
      </c>
      <c r="BN99" s="194">
        <f t="shared" si="44"/>
        <v>431.75540999999998</v>
      </c>
      <c r="BO99" s="194">
        <f t="shared" si="44"/>
        <v>2131.3490089999996</v>
      </c>
      <c r="BP99" s="194">
        <f t="shared" si="44"/>
        <v>579.38</v>
      </c>
      <c r="BQ99" s="193">
        <f t="shared" si="44"/>
        <v>0</v>
      </c>
      <c r="BR99" s="193">
        <f t="shared" si="44"/>
        <v>0</v>
      </c>
      <c r="BS99" s="193">
        <f t="shared" si="44"/>
        <v>735.94</v>
      </c>
      <c r="BT99" s="193">
        <f t="shared" si="44"/>
        <v>10387.279999999999</v>
      </c>
      <c r="BU99" s="193">
        <f t="shared" si="44"/>
        <v>235362.88958100011</v>
      </c>
      <c r="BV99" s="193">
        <f t="shared" si="44"/>
        <v>11559.335000000001</v>
      </c>
      <c r="BW99" s="193">
        <f t="shared" si="44"/>
        <v>224970.21458100012</v>
      </c>
      <c r="BX99" s="193">
        <f t="shared" si="44"/>
        <v>14050.190399999996</v>
      </c>
      <c r="BY99" s="193">
        <f t="shared" si="44"/>
        <v>1367.4477999999992</v>
      </c>
      <c r="BZ99" s="193">
        <f t="shared" si="44"/>
        <v>271512.89220000006</v>
      </c>
      <c r="CA99" s="193">
        <f t="shared" si="44"/>
        <v>0</v>
      </c>
      <c r="CB99" s="193">
        <f t="shared" si="44"/>
        <v>214226.68008100009</v>
      </c>
      <c r="CC99" s="193">
        <f t="shared" si="44"/>
        <v>0</v>
      </c>
      <c r="CD99" s="193">
        <f t="shared" si="44"/>
        <v>0</v>
      </c>
      <c r="CE99" s="193">
        <f t="shared" si="44"/>
        <v>214226.68008100009</v>
      </c>
    </row>
    <row r="100" spans="1:95" ht="15.75" thickTop="1" x14ac:dyDescent="0.25">
      <c r="A100" s="26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AC100" s="26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BZ100" s="130">
        <f>BZ99*0.16</f>
        <v>43442.062752000013</v>
      </c>
      <c r="CA100" s="130"/>
      <c r="CB100" s="130"/>
      <c r="CC100" s="130"/>
      <c r="CD100" s="130"/>
      <c r="CE100" s="130"/>
    </row>
    <row r="101" spans="1:95" x14ac:dyDescent="0.25">
      <c r="A101" s="26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AC101" s="26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V101" s="257" t="s">
        <v>658</v>
      </c>
      <c r="AW101" s="257"/>
      <c r="AX101" s="195"/>
      <c r="BZ101" s="130">
        <f>+BZ99+BZ100</f>
        <v>314954.95495200006</v>
      </c>
      <c r="CA101" s="130"/>
      <c r="CB101" s="130"/>
      <c r="CC101" s="130"/>
      <c r="CD101" s="130"/>
      <c r="CE101" s="130"/>
    </row>
    <row r="102" spans="1:95" x14ac:dyDescent="0.25">
      <c r="A102" s="26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AC102" s="26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V102" s="184"/>
      <c r="AW102" s="137"/>
      <c r="AX102" s="137"/>
      <c r="AY102" s="138"/>
      <c r="AZ102" s="137"/>
      <c r="BA102" s="137"/>
      <c r="BB102" s="137"/>
      <c r="BC102" s="137"/>
      <c r="BD102" s="137"/>
      <c r="BE102" s="137"/>
      <c r="BF102" s="140"/>
      <c r="BG102" s="140"/>
      <c r="BH102" s="140"/>
      <c r="BI102" s="140"/>
      <c r="BJ102" s="140"/>
      <c r="BK102" s="143">
        <f>SUM(BF102:BJ102)</f>
        <v>0</v>
      </c>
      <c r="BL102" s="186"/>
      <c r="BM102" s="196"/>
      <c r="BN102" s="196"/>
      <c r="BO102" s="196"/>
      <c r="BP102" s="196"/>
      <c r="BQ102" s="197"/>
      <c r="BR102" s="197"/>
      <c r="BS102" s="197"/>
      <c r="BT102" s="197"/>
      <c r="BU102" s="143">
        <f>+BK102-BL102</f>
        <v>0</v>
      </c>
      <c r="BV102" s="149">
        <f>+BU102*0.05</f>
        <v>0</v>
      </c>
      <c r="BW102" s="143">
        <f>+BU102-BQ102-BT102</f>
        <v>0</v>
      </c>
      <c r="BX102" s="150">
        <f>IF(BU102&lt;3000,BU102*0.1,0)</f>
        <v>0</v>
      </c>
      <c r="BY102" s="149">
        <v>0</v>
      </c>
      <c r="BZ102" s="143">
        <f>+BU102+BX102+BY102</f>
        <v>0</v>
      </c>
      <c r="CA102" s="143">
        <f t="shared" ref="CA102:CE103" si="45">+BV102+BY102+BZ102</f>
        <v>0</v>
      </c>
      <c r="CB102" s="143">
        <f t="shared" si="45"/>
        <v>0</v>
      </c>
      <c r="CC102" s="143">
        <f t="shared" si="45"/>
        <v>0</v>
      </c>
      <c r="CD102" s="143">
        <f t="shared" si="45"/>
        <v>0</v>
      </c>
      <c r="CE102" s="143">
        <f t="shared" si="45"/>
        <v>0</v>
      </c>
    </row>
    <row r="103" spans="1:95" x14ac:dyDescent="0.25">
      <c r="A103" s="26"/>
      <c r="B103" s="33" t="s">
        <v>495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AC103" s="26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V103" s="184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41"/>
      <c r="BG103" s="141"/>
      <c r="BH103" s="141"/>
      <c r="BI103" s="141"/>
      <c r="BJ103" s="141"/>
      <c r="BK103" s="143">
        <f>SUM(BF103:BJ103)</f>
        <v>0</v>
      </c>
      <c r="BL103" s="186"/>
      <c r="BM103" s="196"/>
      <c r="BN103" s="196"/>
      <c r="BO103" s="196"/>
      <c r="BP103" s="196"/>
      <c r="BQ103" s="197"/>
      <c r="BR103" s="197"/>
      <c r="BS103" s="197"/>
      <c r="BT103" s="197"/>
      <c r="BU103" s="143">
        <f>+BK103-BL103</f>
        <v>0</v>
      </c>
      <c r="BV103" s="149">
        <f>+BU103*0.05</f>
        <v>0</v>
      </c>
      <c r="BW103" s="143">
        <f>+BU103-BQ103-BT103</f>
        <v>0</v>
      </c>
      <c r="BX103" s="150">
        <f>IF(BU103&lt;3000,BU103*0.1,0)</f>
        <v>0</v>
      </c>
      <c r="BY103" s="149">
        <v>0</v>
      </c>
      <c r="BZ103" s="143">
        <f>+BU103+BX103+BY103</f>
        <v>0</v>
      </c>
      <c r="CA103" s="143">
        <f t="shared" si="45"/>
        <v>0</v>
      </c>
      <c r="CB103" s="143">
        <f t="shared" si="45"/>
        <v>0</v>
      </c>
      <c r="CC103" s="143">
        <f t="shared" si="45"/>
        <v>0</v>
      </c>
      <c r="CD103" s="143">
        <f t="shared" si="45"/>
        <v>0</v>
      </c>
      <c r="CE103" s="143">
        <f t="shared" si="45"/>
        <v>0</v>
      </c>
    </row>
    <row r="104" spans="1:95" ht="23.25" thickBot="1" x14ac:dyDescent="0.3">
      <c r="A104" s="35" t="s">
        <v>6</v>
      </c>
      <c r="B104" s="25" t="s">
        <v>7</v>
      </c>
      <c r="C104" s="25" t="s">
        <v>27</v>
      </c>
      <c r="D104" s="25" t="s">
        <v>32</v>
      </c>
      <c r="E104" s="25" t="s">
        <v>28</v>
      </c>
      <c r="F104" s="25" t="s">
        <v>35</v>
      </c>
      <c r="G104" s="25"/>
      <c r="H104" s="25"/>
      <c r="I104" s="25"/>
      <c r="J104" s="25"/>
      <c r="K104" s="25"/>
      <c r="L104" s="25"/>
      <c r="M104" s="25"/>
      <c r="N104" s="25" t="s">
        <v>9</v>
      </c>
      <c r="O104" s="27"/>
      <c r="P104" s="27"/>
      <c r="Q104" s="27"/>
      <c r="R104" s="27"/>
      <c r="S104" s="27"/>
      <c r="AC104" s="26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BZ104" s="130">
        <f>SUM(BZ102:BZ103)</f>
        <v>0</v>
      </c>
    </row>
    <row r="105" spans="1:95" ht="15.75" thickTop="1" x14ac:dyDescent="0.25">
      <c r="A105" s="26"/>
      <c r="B105" s="27" t="s">
        <v>494</v>
      </c>
      <c r="C105" s="28">
        <v>0</v>
      </c>
      <c r="D105" s="28">
        <v>0</v>
      </c>
      <c r="E105" s="28">
        <v>6078.08</v>
      </c>
      <c r="F105" s="28">
        <f>-SINDICATO!J109</f>
        <v>0</v>
      </c>
      <c r="G105" s="28"/>
      <c r="H105" s="28"/>
      <c r="I105" s="28"/>
      <c r="J105" s="28"/>
      <c r="K105" s="28"/>
      <c r="L105" s="28"/>
      <c r="M105" s="28"/>
      <c r="N105" s="28">
        <f>SUM(C105:F105)</f>
        <v>6078.08</v>
      </c>
      <c r="O105" s="27"/>
      <c r="P105" s="102">
        <f>+N105</f>
        <v>6078.08</v>
      </c>
      <c r="Q105" s="27">
        <f>+P105*0.05</f>
        <v>303.904</v>
      </c>
      <c r="R105" s="102">
        <f>+P105*0.02</f>
        <v>121.5616</v>
      </c>
      <c r="S105" s="102">
        <f>+P105+Q105+R105</f>
        <v>6503.5456000000004</v>
      </c>
      <c r="AC105" s="26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W105" s="198" t="s">
        <v>659</v>
      </c>
      <c r="AX105" s="198"/>
      <c r="AY105" s="198"/>
      <c r="BZ105" s="130">
        <f>+BZ104*0.16</f>
        <v>0</v>
      </c>
    </row>
    <row r="106" spans="1:95" x14ac:dyDescent="0.25">
      <c r="AW106" s="198"/>
      <c r="AX106" s="198"/>
      <c r="AY106" s="198"/>
      <c r="BZ106" s="130">
        <f>+BZ104+BZ105</f>
        <v>0</v>
      </c>
    </row>
    <row r="107" spans="1:95" x14ac:dyDescent="0.25">
      <c r="AW107" s="198"/>
      <c r="AX107" s="198"/>
      <c r="AY107" s="198"/>
    </row>
    <row r="108" spans="1:95" x14ac:dyDescent="0.25">
      <c r="AW108" s="198" t="s">
        <v>660</v>
      </c>
      <c r="AX108" s="198"/>
      <c r="AY108" s="198"/>
      <c r="BZ108" s="130">
        <f>+BZ101+BZ106</f>
        <v>314954.95495200006</v>
      </c>
    </row>
    <row r="112" spans="1:95" ht="16.5" x14ac:dyDescent="0.3">
      <c r="A112" s="26" t="s">
        <v>236</v>
      </c>
      <c r="B112" s="27" t="s">
        <v>237</v>
      </c>
      <c r="C112" s="28">
        <f>+AE112</f>
        <v>513.33000000000004</v>
      </c>
      <c r="D112" s="28">
        <f>+AF112</f>
        <v>74.31</v>
      </c>
      <c r="E112" s="28">
        <f>+AG112</f>
        <v>0</v>
      </c>
      <c r="F112" s="28">
        <f>AH112</f>
        <v>0</v>
      </c>
      <c r="G112" s="28"/>
      <c r="H112" s="28"/>
      <c r="I112" s="28"/>
      <c r="J112" s="28"/>
      <c r="K112" s="28"/>
      <c r="L112" s="28">
        <f>-AI112</f>
        <v>697.64</v>
      </c>
      <c r="M112" s="28"/>
      <c r="N112" s="28">
        <f>+C112+D112+E112+F112</f>
        <v>587.6400000000001</v>
      </c>
      <c r="O112" s="28">
        <v>1.0640000000000043</v>
      </c>
      <c r="P112" s="28">
        <f>+'C&amp;A'!E105*0.02</f>
        <v>10.2256</v>
      </c>
      <c r="Q112" s="28">
        <f>SUM(N112:P112)</f>
        <v>598.92960000000005</v>
      </c>
      <c r="R112" s="28">
        <f>+Q112*0.16</f>
        <v>95.828736000000006</v>
      </c>
      <c r="S112" s="28">
        <f>+Q112+R112</f>
        <v>694.7583360000001</v>
      </c>
      <c r="T112" s="27"/>
      <c r="U112" s="16" t="s">
        <v>100</v>
      </c>
      <c r="V112" s="16" t="s">
        <v>101</v>
      </c>
      <c r="W112" s="17" t="s">
        <v>322</v>
      </c>
      <c r="X112" s="15">
        <v>513.33000000000004</v>
      </c>
      <c r="Y112" s="72" t="str">
        <f>IF(A112=AC112,"SI","NO")</f>
        <v>SI</v>
      </c>
      <c r="Z112" s="72" t="str">
        <f>IF(A112=AA112,"SI","NO")</f>
        <v>SI</v>
      </c>
      <c r="AA112" s="73" t="s">
        <v>236</v>
      </c>
      <c r="AB112" s="74" t="s">
        <v>237</v>
      </c>
      <c r="AC112" s="26" t="s">
        <v>236</v>
      </c>
      <c r="AD112" s="27" t="s">
        <v>237</v>
      </c>
      <c r="AE112" s="28">
        <v>513.33000000000004</v>
      </c>
      <c r="AF112" s="28">
        <v>74.31</v>
      </c>
      <c r="AG112" s="28">
        <v>0</v>
      </c>
      <c r="AH112" s="28">
        <v>0</v>
      </c>
      <c r="AI112" s="28">
        <v>-697.64</v>
      </c>
      <c r="AJ112" s="28">
        <v>-109.99999999999989</v>
      </c>
      <c r="AK112" s="28">
        <v>-10.999999999999989</v>
      </c>
      <c r="AL112" s="28">
        <v>21.911999999999999</v>
      </c>
      <c r="AM112" s="28">
        <v>-99.08799999999988</v>
      </c>
      <c r="AN112" s="28">
        <v>-15.854079999999982</v>
      </c>
      <c r="AO112" s="28">
        <v>-114.94207999999986</v>
      </c>
      <c r="AP112" s="27"/>
      <c r="AQ112" s="95"/>
      <c r="AR112" s="27"/>
      <c r="AS112" s="27"/>
      <c r="AT112" s="95"/>
      <c r="AU112" s="27"/>
    </row>
    <row r="113" spans="1:50" ht="16.5" x14ac:dyDescent="0.3">
      <c r="A113" s="26" t="s">
        <v>284</v>
      </c>
      <c r="B113" s="27" t="s">
        <v>285</v>
      </c>
      <c r="C113" s="107">
        <v>513.33000000000004</v>
      </c>
      <c r="D113" s="28">
        <f>+AF113</f>
        <v>0</v>
      </c>
      <c r="E113" s="28">
        <f>+AG113</f>
        <v>931.83</v>
      </c>
      <c r="F113" s="28">
        <f>AH113</f>
        <v>-45.13</v>
      </c>
      <c r="G113" s="28"/>
      <c r="H113" s="28"/>
      <c r="I113" s="28"/>
      <c r="J113" s="28"/>
      <c r="K113" s="28"/>
      <c r="L113" s="28">
        <f>-AI113</f>
        <v>0</v>
      </c>
      <c r="M113" s="28"/>
      <c r="N113" s="28">
        <f>+C113+D113+E113+F113</f>
        <v>1400.03</v>
      </c>
      <c r="O113" s="28">
        <v>88.670000000000016</v>
      </c>
      <c r="P113" s="28">
        <f>+'C&amp;A'!E106*0.02</f>
        <v>10.2256</v>
      </c>
      <c r="Q113" s="28">
        <f>SUM(N113:P113)</f>
        <v>1498.9256</v>
      </c>
      <c r="R113" s="28">
        <f>+Q113*0.16</f>
        <v>239.82809600000002</v>
      </c>
      <c r="S113" s="28">
        <f>+Q113+R113</f>
        <v>1738.753696</v>
      </c>
      <c r="T113" s="27"/>
      <c r="U113" s="16" t="s">
        <v>145</v>
      </c>
      <c r="V113" s="16" t="s">
        <v>23</v>
      </c>
      <c r="W113" s="17" t="s">
        <v>318</v>
      </c>
      <c r="X113" s="15">
        <v>0</v>
      </c>
      <c r="Y113" s="72" t="str">
        <f>IF(A113=AC113,"SI","NO")</f>
        <v>SI</v>
      </c>
      <c r="Z113" s="72" t="str">
        <f>IF(A113=AA113,"SI","NO")</f>
        <v>SI</v>
      </c>
      <c r="AA113" s="73" t="s">
        <v>284</v>
      </c>
      <c r="AB113" s="74" t="s">
        <v>285</v>
      </c>
      <c r="AC113" s="26" t="s">
        <v>284</v>
      </c>
      <c r="AD113" s="27" t="s">
        <v>285</v>
      </c>
      <c r="AE113" s="28">
        <v>0</v>
      </c>
      <c r="AF113" s="28">
        <v>0</v>
      </c>
      <c r="AG113" s="28">
        <v>931.83</v>
      </c>
      <c r="AH113" s="28">
        <v>-45.13</v>
      </c>
      <c r="AI113" s="28">
        <v>0</v>
      </c>
      <c r="AJ113" s="28">
        <v>886.7</v>
      </c>
      <c r="AK113" s="28">
        <v>88.670000000000016</v>
      </c>
      <c r="AL113" s="28">
        <v>21.91</v>
      </c>
      <c r="AM113" s="28">
        <v>997.28000000000009</v>
      </c>
      <c r="AN113" s="28">
        <v>159.56480000000002</v>
      </c>
      <c r="AO113" s="28">
        <v>1156.8448000000001</v>
      </c>
      <c r="AP113" s="27"/>
      <c r="AQ113" s="95"/>
      <c r="AR113" s="27"/>
      <c r="AS113" s="27"/>
      <c r="AT113" s="95"/>
      <c r="AU113" s="27"/>
    </row>
    <row r="115" spans="1:50" x14ac:dyDescent="0.25">
      <c r="AV115" s="156" t="s">
        <v>661</v>
      </c>
      <c r="AW115" s="129"/>
      <c r="AX115" s="129"/>
    </row>
    <row r="116" spans="1:50" x14ac:dyDescent="0.25">
      <c r="AV116" s="156" t="s">
        <v>662</v>
      </c>
      <c r="AW116" s="129"/>
      <c r="AX116" s="129"/>
    </row>
    <row r="117" spans="1:50" x14ac:dyDescent="0.25">
      <c r="AV117" s="156" t="s">
        <v>663</v>
      </c>
      <c r="AW117" s="129"/>
      <c r="AX117" s="129"/>
    </row>
    <row r="118" spans="1:50" x14ac:dyDescent="0.25">
      <c r="AV118" s="156" t="s">
        <v>664</v>
      </c>
      <c r="AW118" s="129"/>
      <c r="AX118" s="129"/>
    </row>
    <row r="119" spans="1:50" x14ac:dyDescent="0.25">
      <c r="AV119" s="156" t="s">
        <v>665</v>
      </c>
      <c r="AW119" s="129"/>
      <c r="AX119" s="129"/>
    </row>
    <row r="120" spans="1:50" x14ac:dyDescent="0.25">
      <c r="AV120" s="156" t="s">
        <v>666</v>
      </c>
      <c r="AW120" s="129"/>
      <c r="AX120" s="129"/>
    </row>
    <row r="124" spans="1:50" x14ac:dyDescent="0.25">
      <c r="AW124" s="137"/>
      <c r="AX124" s="199"/>
    </row>
    <row r="125" spans="1:50" x14ac:dyDescent="0.25">
      <c r="AW125" s="137"/>
      <c r="AX125" s="199"/>
    </row>
    <row r="126" spans="1:50" x14ac:dyDescent="0.25">
      <c r="AW126" s="137"/>
      <c r="AX126" s="199"/>
    </row>
  </sheetData>
  <sortState ref="AV10:CE93">
    <sortCondition ref="AW10:AW93"/>
  </sortState>
  <mergeCells count="46">
    <mergeCell ref="H96:K96"/>
    <mergeCell ref="CH1:CJ1"/>
    <mergeCell ref="CH2:CJ2"/>
    <mergeCell ref="CH3:CJ3"/>
    <mergeCell ref="CH4:CJ4"/>
    <mergeCell ref="AD1:AE1"/>
    <mergeCell ref="AD3:AE3"/>
    <mergeCell ref="Q7:S7"/>
    <mergeCell ref="AW7:AW8"/>
    <mergeCell ref="AY7:AY8"/>
    <mergeCell ref="AZ7:AZ8"/>
    <mergeCell ref="BB7:BB8"/>
    <mergeCell ref="BC7:BC8"/>
    <mergeCell ref="BD7:BD8"/>
    <mergeCell ref="BE7:BE8"/>
    <mergeCell ref="BF7:BF8"/>
    <mergeCell ref="B1:C1"/>
    <mergeCell ref="B2:F2"/>
    <mergeCell ref="B3:F3"/>
    <mergeCell ref="B4:F4"/>
    <mergeCell ref="AV7:AV8"/>
    <mergeCell ref="BG7:BG8"/>
    <mergeCell ref="BO7:BO8"/>
    <mergeCell ref="BP7:BP8"/>
    <mergeCell ref="BQ7:BQ8"/>
    <mergeCell ref="BH7:BH8"/>
    <mergeCell ref="BI7:BI8"/>
    <mergeCell ref="BJ7:BJ8"/>
    <mergeCell ref="BK7:BK8"/>
    <mergeCell ref="BL7:BL8"/>
    <mergeCell ref="CB7:CB8"/>
    <mergeCell ref="CC7:CD7"/>
    <mergeCell ref="CE7:CE8"/>
    <mergeCell ref="AV101:AW101"/>
    <mergeCell ref="BW7:BW8"/>
    <mergeCell ref="BX7:BX8"/>
    <mergeCell ref="BY7:BY8"/>
    <mergeCell ref="BZ7:BZ8"/>
    <mergeCell ref="CA7:CA8"/>
    <mergeCell ref="BR7:BR8"/>
    <mergeCell ref="BS7:BS8"/>
    <mergeCell ref="BT7:BT8"/>
    <mergeCell ref="BU7:BU8"/>
    <mergeCell ref="BV7:BV8"/>
    <mergeCell ref="BM7:BM8"/>
    <mergeCell ref="BN7:BN8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6"/>
  <sheetViews>
    <sheetView workbookViewId="0">
      <pane xSplit="2" ySplit="8" topLeftCell="C84" activePane="bottomRight" state="frozen"/>
      <selection pane="topRight" activeCell="C1" sqref="C1"/>
      <selection pane="bottomLeft" activeCell="A9" sqref="A9"/>
      <selection pane="bottomRight" activeCell="B76" sqref="B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5703125" style="1" customWidth="1"/>
    <col min="4" max="4" width="9.28515625" style="1" customWidth="1"/>
    <col min="5" max="5" width="14.42578125" style="1" customWidth="1"/>
    <col min="6" max="6" width="11.5703125" style="1" customWidth="1"/>
    <col min="7" max="7" width="9.5703125" style="1" customWidth="1"/>
    <col min="8" max="8" width="9.7109375" style="1" customWidth="1"/>
    <col min="9" max="9" width="10.28515625" style="1" customWidth="1"/>
    <col min="10" max="10" width="13" style="1" customWidth="1"/>
    <col min="11" max="11" width="14.28515625" style="1" customWidth="1"/>
    <col min="12" max="12" width="8.7109375" style="1" hidden="1" customWidth="1"/>
    <col min="13" max="13" width="0" style="1" hidden="1" customWidth="1"/>
    <col min="14" max="14" width="0" style="22" hidden="1" customWidth="1"/>
    <col min="15" max="15" width="26.85546875" style="22" hidden="1" customWidth="1"/>
    <col min="16" max="16" width="0" style="22" hidden="1" customWidth="1"/>
    <col min="17" max="24" width="11.42578125" style="22" hidden="1" customWidth="1"/>
    <col min="25" max="25" width="11.42578125" style="1" hidden="1" customWidth="1"/>
    <col min="26" max="16384" width="11.42578125" style="1"/>
  </cols>
  <sheetData>
    <row r="1" spans="1:24" ht="18" customHeight="1" x14ac:dyDescent="0.25">
      <c r="A1" s="3" t="s">
        <v>0</v>
      </c>
      <c r="B1" s="272" t="s">
        <v>19</v>
      </c>
      <c r="C1" s="267"/>
      <c r="N1" s="3" t="s">
        <v>0</v>
      </c>
      <c r="O1" s="272" t="s">
        <v>19</v>
      </c>
      <c r="P1" s="273"/>
      <c r="Q1" s="273"/>
      <c r="R1" s="104"/>
      <c r="S1" s="104"/>
      <c r="T1" s="104"/>
      <c r="U1" s="104"/>
      <c r="V1" s="104"/>
      <c r="W1" s="104"/>
      <c r="X1" s="104"/>
    </row>
    <row r="2" spans="1:24" ht="24.95" customHeight="1" x14ac:dyDescent="0.2">
      <c r="A2" s="4" t="s">
        <v>1</v>
      </c>
      <c r="B2" s="264" t="s">
        <v>483</v>
      </c>
      <c r="C2" s="265"/>
      <c r="D2" s="265"/>
      <c r="E2" s="265"/>
      <c r="F2" s="265"/>
      <c r="N2" s="4" t="s">
        <v>1</v>
      </c>
      <c r="O2" s="264" t="s">
        <v>483</v>
      </c>
      <c r="P2" s="265"/>
      <c r="Q2" s="265"/>
      <c r="R2" s="104"/>
      <c r="S2" s="104">
        <f>+S10/7</f>
        <v>-9.4385714285714268</v>
      </c>
      <c r="T2" s="104"/>
      <c r="U2" s="104"/>
      <c r="V2" s="104"/>
      <c r="W2" s="104"/>
      <c r="X2" s="104"/>
    </row>
    <row r="3" spans="1:24" ht="15.75" x14ac:dyDescent="0.25">
      <c r="B3" s="266" t="s">
        <v>3</v>
      </c>
      <c r="C3" s="267"/>
      <c r="D3" s="267"/>
      <c r="E3" s="267"/>
      <c r="F3" s="267"/>
      <c r="N3" s="105"/>
      <c r="O3" s="266" t="s">
        <v>3</v>
      </c>
      <c r="P3" s="267"/>
      <c r="Q3" s="267"/>
      <c r="R3" s="104"/>
      <c r="S3" s="104"/>
      <c r="T3" s="104"/>
      <c r="U3" s="104"/>
      <c r="V3" s="104"/>
      <c r="W3" s="104"/>
      <c r="X3" s="104"/>
    </row>
    <row r="4" spans="1:24" ht="15" x14ac:dyDescent="0.25">
      <c r="B4" s="268" t="s">
        <v>667</v>
      </c>
      <c r="C4" s="267"/>
      <c r="D4" s="267"/>
      <c r="E4" s="267"/>
      <c r="F4" s="267"/>
      <c r="N4" s="105"/>
      <c r="O4" s="268" t="s">
        <v>667</v>
      </c>
      <c r="P4" s="267"/>
      <c r="Q4" s="267"/>
      <c r="R4" s="104"/>
      <c r="S4" s="104"/>
      <c r="T4" s="104"/>
      <c r="U4" s="104"/>
      <c r="V4" s="104"/>
      <c r="W4" s="104"/>
      <c r="X4" s="104"/>
    </row>
    <row r="5" spans="1:24" ht="15" x14ac:dyDescent="0.25">
      <c r="B5" s="55" t="s">
        <v>484</v>
      </c>
      <c r="C5" s="52"/>
      <c r="D5" s="52"/>
      <c r="E5" s="52"/>
      <c r="F5" s="52"/>
      <c r="N5" s="105"/>
      <c r="O5" s="55" t="s">
        <v>484</v>
      </c>
      <c r="P5" s="104"/>
      <c r="Q5" s="104"/>
      <c r="R5" s="104"/>
      <c r="S5" s="104"/>
      <c r="T5" s="104"/>
      <c r="U5" s="104"/>
      <c r="V5" s="104"/>
      <c r="W5" s="104"/>
      <c r="X5" s="104"/>
    </row>
    <row r="6" spans="1:24" ht="15" x14ac:dyDescent="0.25">
      <c r="B6" s="55" t="s">
        <v>5</v>
      </c>
      <c r="C6" s="52"/>
      <c r="D6" s="52"/>
      <c r="E6" s="52"/>
      <c r="F6" s="52"/>
      <c r="N6" s="105"/>
      <c r="O6" s="55" t="s">
        <v>5</v>
      </c>
      <c r="P6" s="104"/>
      <c r="Q6" s="104"/>
      <c r="R6" s="104"/>
      <c r="S6" s="104"/>
      <c r="T6" s="104"/>
      <c r="U6" s="104"/>
      <c r="V6" s="104"/>
      <c r="W6" s="104"/>
      <c r="X6" s="104"/>
    </row>
    <row r="7" spans="1:24" ht="34.5" thickBot="1" x14ac:dyDescent="0.25">
      <c r="B7" s="53"/>
      <c r="C7" s="53"/>
      <c r="D7" s="53"/>
      <c r="E7" s="53"/>
      <c r="F7" s="53"/>
      <c r="N7" s="8" t="s">
        <v>6</v>
      </c>
      <c r="O7" s="9" t="s">
        <v>7</v>
      </c>
      <c r="P7" s="9" t="s">
        <v>8</v>
      </c>
      <c r="Q7" s="9" t="s">
        <v>485</v>
      </c>
      <c r="R7" s="208" t="s">
        <v>9</v>
      </c>
      <c r="S7" s="9" t="s">
        <v>10</v>
      </c>
      <c r="T7" s="9" t="s">
        <v>486</v>
      </c>
      <c r="U7" s="9" t="s">
        <v>11</v>
      </c>
      <c r="V7" s="9" t="s">
        <v>487</v>
      </c>
      <c r="W7" s="208" t="s">
        <v>12</v>
      </c>
      <c r="X7" s="209" t="s">
        <v>13</v>
      </c>
    </row>
    <row r="8" spans="1:24" s="61" customFormat="1" ht="24" thickTop="1" thickBot="1" x14ac:dyDescent="0.25">
      <c r="A8" s="59" t="s">
        <v>6</v>
      </c>
      <c r="B8" s="19" t="s">
        <v>7</v>
      </c>
      <c r="C8" s="19" t="s">
        <v>8</v>
      </c>
      <c r="D8" s="19" t="s">
        <v>485</v>
      </c>
      <c r="E8" s="18" t="s">
        <v>9</v>
      </c>
      <c r="F8" s="19" t="s">
        <v>10</v>
      </c>
      <c r="G8" s="19" t="s">
        <v>486</v>
      </c>
      <c r="H8" s="19" t="s">
        <v>11</v>
      </c>
      <c r="I8" s="19" t="s">
        <v>487</v>
      </c>
      <c r="J8" s="18" t="s">
        <v>12</v>
      </c>
      <c r="K8" s="60" t="s">
        <v>13</v>
      </c>
      <c r="N8" s="10" t="s">
        <v>668</v>
      </c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1:24" ht="12" thickTop="1" x14ac:dyDescent="0.2">
      <c r="A9" s="10" t="s">
        <v>14</v>
      </c>
      <c r="N9" s="105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24" s="74" customFormat="1" ht="16.5" x14ac:dyDescent="0.3">
      <c r="A10" s="73" t="s">
        <v>172</v>
      </c>
      <c r="B10" s="74" t="s">
        <v>173</v>
      </c>
      <c r="C10" s="88">
        <v>438.24</v>
      </c>
      <c r="D10" s="88">
        <v>73.040000000000006</v>
      </c>
      <c r="E10" s="88">
        <f>SUM(C10:D10)</f>
        <v>511.28000000000003</v>
      </c>
      <c r="F10" s="234">
        <v>-66.069999999999993</v>
      </c>
      <c r="G10" s="88">
        <v>0</v>
      </c>
      <c r="H10" s="234">
        <v>-0.05</v>
      </c>
      <c r="I10" s="88">
        <v>0</v>
      </c>
      <c r="J10" s="88">
        <f>SUM(F10:I10)</f>
        <v>-66.11999999999999</v>
      </c>
      <c r="K10" s="88">
        <f>+E10-J10</f>
        <v>577.4</v>
      </c>
      <c r="L10" s="88">
        <f>+K10-X10</f>
        <v>0</v>
      </c>
      <c r="M10" s="72" t="str">
        <f>IF(B10=O10,"SI","NO")</f>
        <v>SI</v>
      </c>
      <c r="N10" s="73" t="s">
        <v>669</v>
      </c>
      <c r="O10" s="74" t="s">
        <v>173</v>
      </c>
      <c r="P10" s="88">
        <v>438.24</v>
      </c>
      <c r="Q10" s="88">
        <v>73.040000000000006</v>
      </c>
      <c r="R10" s="88">
        <v>511.28</v>
      </c>
      <c r="S10" s="234">
        <v>-66.069999999999993</v>
      </c>
      <c r="T10" s="88">
        <v>0</v>
      </c>
      <c r="U10" s="234">
        <v>-0.05</v>
      </c>
      <c r="V10" s="88">
        <v>0</v>
      </c>
      <c r="W10" s="88">
        <v>-66.12</v>
      </c>
      <c r="X10" s="88">
        <v>577.4</v>
      </c>
    </row>
    <row r="11" spans="1:24" s="74" customFormat="1" ht="16.5" x14ac:dyDescent="0.3">
      <c r="A11" s="73" t="s">
        <v>174</v>
      </c>
      <c r="B11" s="74" t="s">
        <v>175</v>
      </c>
      <c r="C11" s="88">
        <v>438.24</v>
      </c>
      <c r="D11" s="88">
        <v>73.040000000000006</v>
      </c>
      <c r="E11" s="88">
        <f t="shared" ref="E11:E74" si="0">SUM(C11:D11)</f>
        <v>511.28000000000003</v>
      </c>
      <c r="F11" s="234">
        <v>-66.069999999999993</v>
      </c>
      <c r="G11" s="88">
        <v>0</v>
      </c>
      <c r="H11" s="234">
        <v>-0.05</v>
      </c>
      <c r="I11" s="88">
        <v>0</v>
      </c>
      <c r="J11" s="88">
        <f t="shared" ref="J11:J74" si="1">SUM(F11:I11)</f>
        <v>-66.11999999999999</v>
      </c>
      <c r="K11" s="88">
        <f t="shared" ref="K11:K74" si="2">+E11-J11</f>
        <v>577.4</v>
      </c>
      <c r="L11" s="88">
        <f t="shared" ref="L11:L74" si="3">+K11-X11</f>
        <v>0</v>
      </c>
      <c r="M11" s="72" t="str">
        <f t="shared" ref="M11:M74" si="4">IF(B11=O11,"SI","NO")</f>
        <v>SI</v>
      </c>
      <c r="N11" s="73" t="s">
        <v>670</v>
      </c>
      <c r="O11" s="74" t="s">
        <v>175</v>
      </c>
      <c r="P11" s="88">
        <v>438.24</v>
      </c>
      <c r="Q11" s="88">
        <v>73.040000000000006</v>
      </c>
      <c r="R11" s="88">
        <v>511.28</v>
      </c>
      <c r="S11" s="234">
        <v>-66.069999999999993</v>
      </c>
      <c r="T11" s="88">
        <v>0</v>
      </c>
      <c r="U11" s="234">
        <v>-0.05</v>
      </c>
      <c r="V11" s="88">
        <v>0</v>
      </c>
      <c r="W11" s="88">
        <v>-66.12</v>
      </c>
      <c r="X11" s="88">
        <v>577.4</v>
      </c>
    </row>
    <row r="12" spans="1:24" s="74" customFormat="1" ht="16.5" x14ac:dyDescent="0.3">
      <c r="A12" s="73" t="s">
        <v>176</v>
      </c>
      <c r="B12" s="74" t="s">
        <v>177</v>
      </c>
      <c r="C12" s="88">
        <v>438.24</v>
      </c>
      <c r="D12" s="88">
        <v>73.040000000000006</v>
      </c>
      <c r="E12" s="88">
        <f t="shared" si="0"/>
        <v>511.28000000000003</v>
      </c>
      <c r="F12" s="234">
        <v>-66.069999999999993</v>
      </c>
      <c r="G12" s="88">
        <v>0</v>
      </c>
      <c r="H12" s="234">
        <v>-0.05</v>
      </c>
      <c r="I12" s="88">
        <v>0</v>
      </c>
      <c r="J12" s="88">
        <f t="shared" si="1"/>
        <v>-66.11999999999999</v>
      </c>
      <c r="K12" s="88">
        <f t="shared" si="2"/>
        <v>577.4</v>
      </c>
      <c r="L12" s="88">
        <f t="shared" si="3"/>
        <v>0</v>
      </c>
      <c r="M12" s="72" t="str">
        <f t="shared" si="4"/>
        <v>SI</v>
      </c>
      <c r="N12" s="73" t="s">
        <v>671</v>
      </c>
      <c r="O12" s="74" t="s">
        <v>177</v>
      </c>
      <c r="P12" s="88">
        <v>438.24</v>
      </c>
      <c r="Q12" s="88">
        <v>73.040000000000006</v>
      </c>
      <c r="R12" s="88">
        <v>511.28</v>
      </c>
      <c r="S12" s="234">
        <v>-66.069999999999993</v>
      </c>
      <c r="T12" s="88">
        <v>0</v>
      </c>
      <c r="U12" s="234">
        <v>-0.05</v>
      </c>
      <c r="V12" s="88">
        <v>0</v>
      </c>
      <c r="W12" s="88">
        <v>-66.12</v>
      </c>
      <c r="X12" s="88">
        <v>577.4</v>
      </c>
    </row>
    <row r="13" spans="1:24" s="74" customFormat="1" ht="16.5" x14ac:dyDescent="0.3">
      <c r="A13" s="73" t="s">
        <v>444</v>
      </c>
      <c r="B13" s="74" t="s">
        <v>319</v>
      </c>
      <c r="C13" s="88">
        <v>438.24</v>
      </c>
      <c r="D13" s="88">
        <v>73.040000000000006</v>
      </c>
      <c r="E13" s="88">
        <f t="shared" si="0"/>
        <v>511.28000000000003</v>
      </c>
      <c r="F13" s="234">
        <v>-66.069999999999993</v>
      </c>
      <c r="G13" s="88">
        <v>0</v>
      </c>
      <c r="H13" s="234">
        <v>-0.05</v>
      </c>
      <c r="I13" s="88">
        <v>0</v>
      </c>
      <c r="J13" s="88">
        <f t="shared" si="1"/>
        <v>-66.11999999999999</v>
      </c>
      <c r="K13" s="88">
        <f t="shared" si="2"/>
        <v>577.4</v>
      </c>
      <c r="L13" s="88">
        <f t="shared" si="3"/>
        <v>0</v>
      </c>
      <c r="M13" s="72" t="str">
        <f t="shared" si="4"/>
        <v>SI</v>
      </c>
      <c r="N13" s="73" t="s">
        <v>672</v>
      </c>
      <c r="O13" s="74" t="s">
        <v>319</v>
      </c>
      <c r="P13" s="88">
        <v>438.24</v>
      </c>
      <c r="Q13" s="88">
        <v>73.040000000000006</v>
      </c>
      <c r="R13" s="88">
        <v>511.28</v>
      </c>
      <c r="S13" s="234">
        <v>-66.069999999999993</v>
      </c>
      <c r="T13" s="88">
        <v>0</v>
      </c>
      <c r="U13" s="234">
        <v>-0.05</v>
      </c>
      <c r="V13" s="88">
        <v>0</v>
      </c>
      <c r="W13" s="88">
        <v>-66.12</v>
      </c>
      <c r="X13" s="88">
        <v>577.4</v>
      </c>
    </row>
    <row r="14" spans="1:24" s="74" customFormat="1" ht="16.5" x14ac:dyDescent="0.3">
      <c r="A14" s="73" t="s">
        <v>178</v>
      </c>
      <c r="B14" s="74" t="s">
        <v>179</v>
      </c>
      <c r="C14" s="88">
        <v>438.24</v>
      </c>
      <c r="D14" s="88">
        <v>73.040000000000006</v>
      </c>
      <c r="E14" s="88">
        <f t="shared" si="0"/>
        <v>511.28000000000003</v>
      </c>
      <c r="F14" s="234">
        <v>-66.069999999999993</v>
      </c>
      <c r="G14" s="88">
        <v>0</v>
      </c>
      <c r="H14" s="234">
        <v>-0.05</v>
      </c>
      <c r="I14" s="88">
        <v>0</v>
      </c>
      <c r="J14" s="88">
        <f t="shared" si="1"/>
        <v>-66.11999999999999</v>
      </c>
      <c r="K14" s="88">
        <f t="shared" si="2"/>
        <v>577.4</v>
      </c>
      <c r="L14" s="88">
        <f t="shared" si="3"/>
        <v>0</v>
      </c>
      <c r="M14" s="72" t="str">
        <f t="shared" si="4"/>
        <v>SI</v>
      </c>
      <c r="N14" s="73" t="s">
        <v>178</v>
      </c>
      <c r="O14" s="74" t="s">
        <v>179</v>
      </c>
      <c r="P14" s="88">
        <v>438.24</v>
      </c>
      <c r="Q14" s="88">
        <v>73.040000000000006</v>
      </c>
      <c r="R14" s="88">
        <v>511.28</v>
      </c>
      <c r="S14" s="234">
        <v>-66.069999999999993</v>
      </c>
      <c r="T14" s="88">
        <v>0</v>
      </c>
      <c r="U14" s="234">
        <v>-0.05</v>
      </c>
      <c r="V14" s="88">
        <v>0</v>
      </c>
      <c r="W14" s="88">
        <v>-66.12</v>
      </c>
      <c r="X14" s="88">
        <v>577.4</v>
      </c>
    </row>
    <row r="15" spans="1:24" s="74" customFormat="1" ht="16.5" x14ac:dyDescent="0.3">
      <c r="A15" s="73" t="s">
        <v>180</v>
      </c>
      <c r="B15" s="74" t="s">
        <v>181</v>
      </c>
      <c r="C15" s="88">
        <v>438.24</v>
      </c>
      <c r="D15" s="88">
        <v>73.040000000000006</v>
      </c>
      <c r="E15" s="88">
        <f t="shared" si="0"/>
        <v>511.28000000000003</v>
      </c>
      <c r="F15" s="234">
        <v>-66.069999999999993</v>
      </c>
      <c r="G15" s="88">
        <v>0</v>
      </c>
      <c r="H15" s="234">
        <v>-0.05</v>
      </c>
      <c r="I15" s="88">
        <v>0</v>
      </c>
      <c r="J15" s="88">
        <f t="shared" si="1"/>
        <v>-66.11999999999999</v>
      </c>
      <c r="K15" s="88">
        <f t="shared" si="2"/>
        <v>577.4</v>
      </c>
      <c r="L15" s="88">
        <f t="shared" si="3"/>
        <v>0</v>
      </c>
      <c r="M15" s="72" t="str">
        <f t="shared" si="4"/>
        <v>SI</v>
      </c>
      <c r="N15" s="73" t="s">
        <v>180</v>
      </c>
      <c r="O15" s="74" t="s">
        <v>181</v>
      </c>
      <c r="P15" s="88">
        <v>438.24</v>
      </c>
      <c r="Q15" s="88">
        <v>73.040000000000006</v>
      </c>
      <c r="R15" s="88">
        <v>511.28</v>
      </c>
      <c r="S15" s="234">
        <v>-66.069999999999993</v>
      </c>
      <c r="T15" s="88">
        <v>0</v>
      </c>
      <c r="U15" s="234">
        <v>-0.05</v>
      </c>
      <c r="V15" s="88">
        <v>0</v>
      </c>
      <c r="W15" s="88">
        <v>-66.12</v>
      </c>
      <c r="X15" s="88">
        <v>577.4</v>
      </c>
    </row>
    <row r="16" spans="1:24" s="74" customFormat="1" ht="16.5" x14ac:dyDescent="0.3">
      <c r="A16" s="73" t="s">
        <v>182</v>
      </c>
      <c r="B16" s="74" t="s">
        <v>183</v>
      </c>
      <c r="C16" s="88">
        <v>438.24</v>
      </c>
      <c r="D16" s="88">
        <v>73.040000000000006</v>
      </c>
      <c r="E16" s="88">
        <f t="shared" si="0"/>
        <v>511.28000000000003</v>
      </c>
      <c r="F16" s="234">
        <v>-66.069999999999993</v>
      </c>
      <c r="G16" s="88">
        <v>0</v>
      </c>
      <c r="H16" s="88">
        <v>0.15</v>
      </c>
      <c r="I16" s="88">
        <v>0</v>
      </c>
      <c r="J16" s="88">
        <f t="shared" si="1"/>
        <v>-65.919999999999987</v>
      </c>
      <c r="K16" s="88">
        <f t="shared" si="2"/>
        <v>577.20000000000005</v>
      </c>
      <c r="L16" s="88">
        <f t="shared" si="3"/>
        <v>0</v>
      </c>
      <c r="M16" s="72" t="str">
        <f t="shared" si="4"/>
        <v>SI</v>
      </c>
      <c r="N16" s="73" t="s">
        <v>673</v>
      </c>
      <c r="O16" s="74" t="s">
        <v>183</v>
      </c>
      <c r="P16" s="88">
        <v>438.24</v>
      </c>
      <c r="Q16" s="88">
        <v>73.040000000000006</v>
      </c>
      <c r="R16" s="88">
        <v>511.28</v>
      </c>
      <c r="S16" s="234">
        <v>-66.069999999999993</v>
      </c>
      <c r="T16" s="88">
        <v>0</v>
      </c>
      <c r="U16" s="88">
        <v>0.15</v>
      </c>
      <c r="V16" s="88">
        <v>0</v>
      </c>
      <c r="W16" s="88">
        <v>-65.92</v>
      </c>
      <c r="X16" s="88">
        <v>577.20000000000005</v>
      </c>
    </row>
    <row r="17" spans="1:24" s="74" customFormat="1" ht="16.5" x14ac:dyDescent="0.3">
      <c r="A17" s="73" t="s">
        <v>745</v>
      </c>
      <c r="B17" s="74" t="s">
        <v>744</v>
      </c>
      <c r="C17" s="88">
        <v>73.040000000000006</v>
      </c>
      <c r="D17" s="88">
        <v>0</v>
      </c>
      <c r="E17" s="88">
        <f t="shared" si="0"/>
        <v>73.040000000000006</v>
      </c>
      <c r="F17" s="234">
        <v>-9.48</v>
      </c>
      <c r="G17" s="88">
        <v>0</v>
      </c>
      <c r="H17" s="88">
        <v>-0.08</v>
      </c>
      <c r="I17" s="88">
        <v>0</v>
      </c>
      <c r="J17" s="88">
        <f t="shared" si="1"/>
        <v>-9.56</v>
      </c>
      <c r="K17" s="88">
        <f t="shared" si="2"/>
        <v>82.600000000000009</v>
      </c>
      <c r="L17" s="88">
        <f t="shared" si="3"/>
        <v>0</v>
      </c>
      <c r="M17" s="72" t="str">
        <f t="shared" si="4"/>
        <v>SI</v>
      </c>
      <c r="N17" s="73" t="s">
        <v>745</v>
      </c>
      <c r="O17" s="74" t="s">
        <v>744</v>
      </c>
      <c r="P17" s="88">
        <v>73.040000000000006</v>
      </c>
      <c r="Q17" s="88">
        <v>0</v>
      </c>
      <c r="R17" s="88">
        <f>+P17+Q17</f>
        <v>73.040000000000006</v>
      </c>
      <c r="S17" s="234">
        <v>-9.48</v>
      </c>
      <c r="T17" s="88">
        <v>0</v>
      </c>
      <c r="U17" s="88">
        <v>-0.08</v>
      </c>
      <c r="V17" s="88">
        <v>0</v>
      </c>
      <c r="W17" s="88">
        <f>+S17+T17+U17+V17</f>
        <v>-9.56</v>
      </c>
      <c r="X17" s="88">
        <f>+R17-W17</f>
        <v>82.600000000000009</v>
      </c>
    </row>
    <row r="18" spans="1:24" s="74" customFormat="1" ht="16.5" x14ac:dyDescent="0.3">
      <c r="A18" s="73" t="s">
        <v>445</v>
      </c>
      <c r="B18" s="74" t="s">
        <v>184</v>
      </c>
      <c r="C18" s="88">
        <v>438.24</v>
      </c>
      <c r="D18" s="88">
        <v>73.040000000000006</v>
      </c>
      <c r="E18" s="88">
        <f t="shared" si="0"/>
        <v>511.28000000000003</v>
      </c>
      <c r="F18" s="234">
        <v>-66.069999999999993</v>
      </c>
      <c r="G18" s="88">
        <v>0</v>
      </c>
      <c r="H18" s="234">
        <v>-0.05</v>
      </c>
      <c r="I18" s="88">
        <v>0</v>
      </c>
      <c r="J18" s="88">
        <f t="shared" si="1"/>
        <v>-66.11999999999999</v>
      </c>
      <c r="K18" s="88">
        <f t="shared" si="2"/>
        <v>577.4</v>
      </c>
      <c r="L18" s="88">
        <f t="shared" si="3"/>
        <v>0</v>
      </c>
      <c r="M18" s="72" t="str">
        <f t="shared" si="4"/>
        <v>SI</v>
      </c>
      <c r="N18" s="73" t="s">
        <v>445</v>
      </c>
      <c r="O18" s="74" t="s">
        <v>184</v>
      </c>
      <c r="P18" s="88">
        <v>438.24</v>
      </c>
      <c r="Q18" s="88">
        <v>73.040000000000006</v>
      </c>
      <c r="R18" s="88">
        <v>511.28</v>
      </c>
      <c r="S18" s="234">
        <v>-66.069999999999993</v>
      </c>
      <c r="T18" s="88">
        <v>0</v>
      </c>
      <c r="U18" s="234">
        <v>-0.05</v>
      </c>
      <c r="V18" s="88">
        <v>0</v>
      </c>
      <c r="W18" s="88">
        <v>-66.12</v>
      </c>
      <c r="X18" s="88">
        <v>577.4</v>
      </c>
    </row>
    <row r="19" spans="1:24" s="74" customFormat="1" ht="16.5" x14ac:dyDescent="0.3">
      <c r="A19" s="73" t="s">
        <v>15</v>
      </c>
      <c r="B19" s="74" t="s">
        <v>185</v>
      </c>
      <c r="C19" s="88">
        <v>438.24</v>
      </c>
      <c r="D19" s="88">
        <v>73.040000000000006</v>
      </c>
      <c r="E19" s="88">
        <f t="shared" si="0"/>
        <v>511.28000000000003</v>
      </c>
      <c r="F19" s="234">
        <v>-66.069999999999993</v>
      </c>
      <c r="G19" s="88">
        <v>0</v>
      </c>
      <c r="H19" s="234">
        <v>-0.05</v>
      </c>
      <c r="I19" s="88">
        <v>0</v>
      </c>
      <c r="J19" s="88">
        <f t="shared" si="1"/>
        <v>-66.11999999999999</v>
      </c>
      <c r="K19" s="88">
        <f t="shared" si="2"/>
        <v>577.4</v>
      </c>
      <c r="L19" s="88">
        <f t="shared" si="3"/>
        <v>0</v>
      </c>
      <c r="M19" s="72" t="str">
        <f t="shared" si="4"/>
        <v>SI</v>
      </c>
      <c r="N19" s="73" t="s">
        <v>674</v>
      </c>
      <c r="O19" s="74" t="s">
        <v>185</v>
      </c>
      <c r="P19" s="88">
        <v>438.24</v>
      </c>
      <c r="Q19" s="88">
        <v>73.040000000000006</v>
      </c>
      <c r="R19" s="88">
        <v>511.28</v>
      </c>
      <c r="S19" s="234">
        <v>-66.069999999999993</v>
      </c>
      <c r="T19" s="88">
        <v>0</v>
      </c>
      <c r="U19" s="234">
        <v>-0.05</v>
      </c>
      <c r="V19" s="88">
        <v>0</v>
      </c>
      <c r="W19" s="88">
        <v>-66.12</v>
      </c>
      <c r="X19" s="88">
        <v>577.4</v>
      </c>
    </row>
    <row r="20" spans="1:24" s="74" customFormat="1" ht="16.5" x14ac:dyDescent="0.3">
      <c r="A20" s="73" t="s">
        <v>186</v>
      </c>
      <c r="B20" s="74" t="s">
        <v>187</v>
      </c>
      <c r="C20" s="88">
        <v>438.24</v>
      </c>
      <c r="D20" s="88">
        <v>73.040000000000006</v>
      </c>
      <c r="E20" s="88">
        <f t="shared" si="0"/>
        <v>511.28000000000003</v>
      </c>
      <c r="F20" s="234">
        <v>-66.069999999999993</v>
      </c>
      <c r="G20" s="88">
        <v>0</v>
      </c>
      <c r="H20" s="234">
        <v>-0.05</v>
      </c>
      <c r="I20" s="88">
        <v>0</v>
      </c>
      <c r="J20" s="88">
        <f t="shared" si="1"/>
        <v>-66.11999999999999</v>
      </c>
      <c r="K20" s="88">
        <f t="shared" si="2"/>
        <v>577.4</v>
      </c>
      <c r="L20" s="88">
        <f t="shared" si="3"/>
        <v>0</v>
      </c>
      <c r="M20" s="72" t="str">
        <f t="shared" si="4"/>
        <v>SI</v>
      </c>
      <c r="N20" s="73" t="s">
        <v>675</v>
      </c>
      <c r="O20" s="74" t="s">
        <v>187</v>
      </c>
      <c r="P20" s="88">
        <v>438.24</v>
      </c>
      <c r="Q20" s="88">
        <v>73.040000000000006</v>
      </c>
      <c r="R20" s="88">
        <v>511.28</v>
      </c>
      <c r="S20" s="234">
        <v>-66.069999999999993</v>
      </c>
      <c r="T20" s="88">
        <v>0</v>
      </c>
      <c r="U20" s="234">
        <v>-0.05</v>
      </c>
      <c r="V20" s="88">
        <v>0</v>
      </c>
      <c r="W20" s="88">
        <v>-66.12</v>
      </c>
      <c r="X20" s="88">
        <v>577.4</v>
      </c>
    </row>
    <row r="21" spans="1:24" s="74" customFormat="1" ht="16.5" x14ac:dyDescent="0.3">
      <c r="A21" s="73" t="s">
        <v>188</v>
      </c>
      <c r="B21" s="74" t="s">
        <v>189</v>
      </c>
      <c r="C21" s="88">
        <v>438.24</v>
      </c>
      <c r="D21" s="88">
        <v>73.040000000000006</v>
      </c>
      <c r="E21" s="88">
        <f t="shared" si="0"/>
        <v>511.28000000000003</v>
      </c>
      <c r="F21" s="234">
        <v>-66.069999999999993</v>
      </c>
      <c r="G21" s="88">
        <v>0</v>
      </c>
      <c r="H21" s="88">
        <v>-0.09</v>
      </c>
      <c r="I21" s="88">
        <v>167.44</v>
      </c>
      <c r="J21" s="88">
        <f t="shared" si="1"/>
        <v>101.28</v>
      </c>
      <c r="K21" s="88">
        <f t="shared" si="2"/>
        <v>410</v>
      </c>
      <c r="L21" s="88">
        <f t="shared" si="3"/>
        <v>0</v>
      </c>
      <c r="M21" s="72" t="str">
        <f t="shared" si="4"/>
        <v>SI</v>
      </c>
      <c r="N21" s="73" t="s">
        <v>188</v>
      </c>
      <c r="O21" s="74" t="s">
        <v>189</v>
      </c>
      <c r="P21" s="88">
        <v>438.24</v>
      </c>
      <c r="Q21" s="88">
        <v>73.040000000000006</v>
      </c>
      <c r="R21" s="88">
        <v>511.28</v>
      </c>
      <c r="S21" s="234">
        <v>-66.069999999999993</v>
      </c>
      <c r="T21" s="88">
        <v>102.71</v>
      </c>
      <c r="U21" s="88">
        <v>0</v>
      </c>
      <c r="V21" s="88">
        <v>167.44</v>
      </c>
      <c r="W21" s="88">
        <v>204.08</v>
      </c>
      <c r="X21" s="88">
        <v>410</v>
      </c>
    </row>
    <row r="22" spans="1:24" s="74" customFormat="1" ht="16.5" x14ac:dyDescent="0.3">
      <c r="A22" s="73" t="s">
        <v>446</v>
      </c>
      <c r="B22" s="74" t="s">
        <v>190</v>
      </c>
      <c r="C22" s="88">
        <v>438.24</v>
      </c>
      <c r="D22" s="88">
        <v>73.040000000000006</v>
      </c>
      <c r="E22" s="88">
        <f t="shared" si="0"/>
        <v>511.28000000000003</v>
      </c>
      <c r="F22" s="234">
        <v>-66.069999999999993</v>
      </c>
      <c r="G22" s="88">
        <v>0</v>
      </c>
      <c r="H22" s="234">
        <v>-0.05</v>
      </c>
      <c r="I22" s="88">
        <v>0</v>
      </c>
      <c r="J22" s="88">
        <f t="shared" si="1"/>
        <v>-66.11999999999999</v>
      </c>
      <c r="K22" s="88">
        <f t="shared" si="2"/>
        <v>577.4</v>
      </c>
      <c r="L22" s="88">
        <f t="shared" si="3"/>
        <v>0</v>
      </c>
      <c r="M22" s="72" t="str">
        <f t="shared" si="4"/>
        <v>SI</v>
      </c>
      <c r="N22" s="73" t="s">
        <v>446</v>
      </c>
      <c r="O22" s="74" t="s">
        <v>190</v>
      </c>
      <c r="P22" s="88">
        <v>438.24</v>
      </c>
      <c r="Q22" s="88">
        <v>73.040000000000006</v>
      </c>
      <c r="R22" s="88">
        <v>511.28</v>
      </c>
      <c r="S22" s="234">
        <v>-66.069999999999993</v>
      </c>
      <c r="T22" s="88">
        <v>0</v>
      </c>
      <c r="U22" s="234">
        <v>-0.05</v>
      </c>
      <c r="V22" s="88">
        <v>0</v>
      </c>
      <c r="W22" s="88">
        <v>-66.12</v>
      </c>
      <c r="X22" s="88">
        <v>577.4</v>
      </c>
    </row>
    <row r="23" spans="1:24" s="74" customFormat="1" ht="16.5" x14ac:dyDescent="0.3">
      <c r="A23" s="73" t="s">
        <v>191</v>
      </c>
      <c r="B23" s="74" t="s">
        <v>192</v>
      </c>
      <c r="C23" s="88">
        <v>438.24</v>
      </c>
      <c r="D23" s="88">
        <v>73.040000000000006</v>
      </c>
      <c r="E23" s="88">
        <f t="shared" si="0"/>
        <v>511.28000000000003</v>
      </c>
      <c r="F23" s="234">
        <v>-66.069999999999993</v>
      </c>
      <c r="G23" s="88">
        <v>0</v>
      </c>
      <c r="H23" s="88">
        <v>0.15</v>
      </c>
      <c r="I23" s="88">
        <v>0</v>
      </c>
      <c r="J23" s="88">
        <f t="shared" si="1"/>
        <v>-65.919999999999987</v>
      </c>
      <c r="K23" s="88">
        <f t="shared" si="2"/>
        <v>577.20000000000005</v>
      </c>
      <c r="L23" s="88">
        <f t="shared" si="3"/>
        <v>0</v>
      </c>
      <c r="M23" s="72" t="str">
        <f t="shared" si="4"/>
        <v>SI</v>
      </c>
      <c r="N23" s="73" t="s">
        <v>676</v>
      </c>
      <c r="O23" s="74" t="s">
        <v>192</v>
      </c>
      <c r="P23" s="88">
        <v>438.24</v>
      </c>
      <c r="Q23" s="88">
        <v>73.040000000000006</v>
      </c>
      <c r="R23" s="88">
        <v>511.28</v>
      </c>
      <c r="S23" s="234">
        <v>-66.069999999999993</v>
      </c>
      <c r="T23" s="88">
        <v>0</v>
      </c>
      <c r="U23" s="88">
        <v>0.15</v>
      </c>
      <c r="V23" s="88">
        <v>0</v>
      </c>
      <c r="W23" s="88">
        <v>-65.92</v>
      </c>
      <c r="X23" s="88">
        <v>577.20000000000005</v>
      </c>
    </row>
    <row r="24" spans="1:24" s="74" customFormat="1" ht="16.5" x14ac:dyDescent="0.3">
      <c r="A24" s="73" t="s">
        <v>16</v>
      </c>
      <c r="B24" s="74" t="s">
        <v>193</v>
      </c>
      <c r="C24" s="88">
        <v>438.24</v>
      </c>
      <c r="D24" s="88">
        <v>73.040000000000006</v>
      </c>
      <c r="E24" s="88">
        <f t="shared" si="0"/>
        <v>511.28000000000003</v>
      </c>
      <c r="F24" s="234">
        <v>-66.069999999999993</v>
      </c>
      <c r="G24" s="88">
        <v>0</v>
      </c>
      <c r="H24" s="234">
        <v>-0.05</v>
      </c>
      <c r="I24" s="88">
        <v>0</v>
      </c>
      <c r="J24" s="88">
        <f t="shared" si="1"/>
        <v>-66.11999999999999</v>
      </c>
      <c r="K24" s="88">
        <f t="shared" si="2"/>
        <v>577.4</v>
      </c>
      <c r="L24" s="88">
        <f t="shared" si="3"/>
        <v>0</v>
      </c>
      <c r="M24" s="72" t="str">
        <f t="shared" si="4"/>
        <v>SI</v>
      </c>
      <c r="N24" s="73" t="s">
        <v>677</v>
      </c>
      <c r="O24" s="74" t="s">
        <v>193</v>
      </c>
      <c r="P24" s="88">
        <v>438.24</v>
      </c>
      <c r="Q24" s="88">
        <v>73.040000000000006</v>
      </c>
      <c r="R24" s="88">
        <v>511.28</v>
      </c>
      <c r="S24" s="234">
        <v>-66.069999999999993</v>
      </c>
      <c r="T24" s="88">
        <v>0</v>
      </c>
      <c r="U24" s="234">
        <v>-0.05</v>
      </c>
      <c r="V24" s="88">
        <v>0</v>
      </c>
      <c r="W24" s="88">
        <v>-66.12</v>
      </c>
      <c r="X24" s="88">
        <v>577.4</v>
      </c>
    </row>
    <row r="25" spans="1:24" s="74" customFormat="1" ht="16.5" x14ac:dyDescent="0.3">
      <c r="A25" s="73" t="s">
        <v>194</v>
      </c>
      <c r="B25" s="74" t="s">
        <v>195</v>
      </c>
      <c r="C25" s="88">
        <v>438.24</v>
      </c>
      <c r="D25" s="88">
        <v>73.040000000000006</v>
      </c>
      <c r="E25" s="88">
        <f t="shared" si="0"/>
        <v>511.28000000000003</v>
      </c>
      <c r="F25" s="234">
        <v>-66.069999999999993</v>
      </c>
      <c r="G25" s="88">
        <v>0</v>
      </c>
      <c r="H25" s="234">
        <v>-0.05</v>
      </c>
      <c r="I25" s="88">
        <v>0</v>
      </c>
      <c r="J25" s="88">
        <f t="shared" si="1"/>
        <v>-66.11999999999999</v>
      </c>
      <c r="K25" s="88">
        <f t="shared" si="2"/>
        <v>577.4</v>
      </c>
      <c r="L25" s="88">
        <f t="shared" si="3"/>
        <v>0</v>
      </c>
      <c r="M25" s="72" t="str">
        <f t="shared" si="4"/>
        <v>SI</v>
      </c>
      <c r="N25" s="73" t="s">
        <v>678</v>
      </c>
      <c r="O25" s="74" t="s">
        <v>195</v>
      </c>
      <c r="P25" s="88">
        <v>438.24</v>
      </c>
      <c r="Q25" s="88">
        <v>73.040000000000006</v>
      </c>
      <c r="R25" s="88">
        <v>511.28</v>
      </c>
      <c r="S25" s="234">
        <v>-66.069999999999993</v>
      </c>
      <c r="T25" s="88">
        <v>0</v>
      </c>
      <c r="U25" s="234">
        <v>-0.05</v>
      </c>
      <c r="V25" s="88">
        <v>0</v>
      </c>
      <c r="W25" s="88">
        <v>-66.12</v>
      </c>
      <c r="X25" s="88">
        <v>577.4</v>
      </c>
    </row>
    <row r="26" spans="1:24" s="74" customFormat="1" ht="16.5" x14ac:dyDescent="0.3">
      <c r="A26" s="73" t="s">
        <v>196</v>
      </c>
      <c r="B26" s="74" t="s">
        <v>197</v>
      </c>
      <c r="C26" s="88">
        <v>438.24</v>
      </c>
      <c r="D26" s="88">
        <v>73.040000000000006</v>
      </c>
      <c r="E26" s="88">
        <f t="shared" si="0"/>
        <v>511.28000000000003</v>
      </c>
      <c r="F26" s="234">
        <v>-66.069999999999993</v>
      </c>
      <c r="G26" s="88">
        <v>0</v>
      </c>
      <c r="H26" s="234">
        <v>-0.05</v>
      </c>
      <c r="I26" s="88">
        <v>0</v>
      </c>
      <c r="J26" s="88">
        <f t="shared" si="1"/>
        <v>-66.11999999999999</v>
      </c>
      <c r="K26" s="88">
        <f t="shared" si="2"/>
        <v>577.4</v>
      </c>
      <c r="L26" s="88">
        <f t="shared" si="3"/>
        <v>0</v>
      </c>
      <c r="M26" s="72" t="str">
        <f t="shared" si="4"/>
        <v>SI</v>
      </c>
      <c r="N26" s="73" t="s">
        <v>679</v>
      </c>
      <c r="O26" s="74" t="s">
        <v>197</v>
      </c>
      <c r="P26" s="88">
        <v>438.24</v>
      </c>
      <c r="Q26" s="88">
        <v>73.040000000000006</v>
      </c>
      <c r="R26" s="88">
        <v>511.28</v>
      </c>
      <c r="S26" s="234">
        <v>-66.069999999999993</v>
      </c>
      <c r="T26" s="88">
        <v>0</v>
      </c>
      <c r="U26" s="234">
        <v>-0.05</v>
      </c>
      <c r="V26" s="88">
        <v>0</v>
      </c>
      <c r="W26" s="88">
        <v>-66.12</v>
      </c>
      <c r="X26" s="88">
        <v>577.4</v>
      </c>
    </row>
    <row r="27" spans="1:24" s="74" customFormat="1" ht="16.5" x14ac:dyDescent="0.3">
      <c r="A27" s="73" t="s">
        <v>198</v>
      </c>
      <c r="B27" s="74" t="s">
        <v>199</v>
      </c>
      <c r="C27" s="88">
        <v>438.24</v>
      </c>
      <c r="D27" s="88">
        <v>73.040000000000006</v>
      </c>
      <c r="E27" s="88">
        <f t="shared" si="0"/>
        <v>511.28000000000003</v>
      </c>
      <c r="F27" s="234">
        <v>-66.069999999999993</v>
      </c>
      <c r="G27" s="88">
        <v>0</v>
      </c>
      <c r="H27" s="234">
        <v>-0.05</v>
      </c>
      <c r="I27" s="88">
        <v>0</v>
      </c>
      <c r="J27" s="88">
        <f t="shared" si="1"/>
        <v>-66.11999999999999</v>
      </c>
      <c r="K27" s="88">
        <f t="shared" si="2"/>
        <v>577.4</v>
      </c>
      <c r="L27" s="88">
        <f t="shared" si="3"/>
        <v>0</v>
      </c>
      <c r="M27" s="72" t="str">
        <f t="shared" si="4"/>
        <v>SI</v>
      </c>
      <c r="N27" s="73" t="s">
        <v>680</v>
      </c>
      <c r="O27" s="74" t="s">
        <v>199</v>
      </c>
      <c r="P27" s="88">
        <v>438.24</v>
      </c>
      <c r="Q27" s="88">
        <v>73.040000000000006</v>
      </c>
      <c r="R27" s="88">
        <v>511.28</v>
      </c>
      <c r="S27" s="234">
        <v>-66.069999999999993</v>
      </c>
      <c r="T27" s="88">
        <v>0</v>
      </c>
      <c r="U27" s="234">
        <v>-0.05</v>
      </c>
      <c r="V27" s="88">
        <v>0</v>
      </c>
      <c r="W27" s="88">
        <v>-66.12</v>
      </c>
      <c r="X27" s="88">
        <v>577.4</v>
      </c>
    </row>
    <row r="28" spans="1:24" s="74" customFormat="1" ht="16.5" x14ac:dyDescent="0.3">
      <c r="A28" s="73" t="s">
        <v>200</v>
      </c>
      <c r="B28" s="74" t="s">
        <v>201</v>
      </c>
      <c r="C28" s="88">
        <v>438.24</v>
      </c>
      <c r="D28" s="88">
        <v>73.040000000000006</v>
      </c>
      <c r="E28" s="88">
        <f t="shared" si="0"/>
        <v>511.28000000000003</v>
      </c>
      <c r="F28" s="234">
        <v>-66.069999999999993</v>
      </c>
      <c r="G28" s="88">
        <v>0</v>
      </c>
      <c r="H28" s="234">
        <v>-0.05</v>
      </c>
      <c r="I28" s="88">
        <v>0</v>
      </c>
      <c r="J28" s="88">
        <f t="shared" si="1"/>
        <v>-66.11999999999999</v>
      </c>
      <c r="K28" s="88">
        <f t="shared" si="2"/>
        <v>577.4</v>
      </c>
      <c r="L28" s="88">
        <f t="shared" si="3"/>
        <v>0</v>
      </c>
      <c r="M28" s="72" t="str">
        <f t="shared" si="4"/>
        <v>SI</v>
      </c>
      <c r="N28" s="73" t="s">
        <v>681</v>
      </c>
      <c r="O28" s="74" t="s">
        <v>201</v>
      </c>
      <c r="P28" s="88">
        <v>438.24</v>
      </c>
      <c r="Q28" s="88">
        <v>73.040000000000006</v>
      </c>
      <c r="R28" s="88">
        <v>511.28</v>
      </c>
      <c r="S28" s="234">
        <v>-66.069999999999993</v>
      </c>
      <c r="T28" s="88">
        <v>0</v>
      </c>
      <c r="U28" s="234">
        <v>-0.05</v>
      </c>
      <c r="V28" s="88">
        <v>0</v>
      </c>
      <c r="W28" s="88">
        <v>-66.12</v>
      </c>
      <c r="X28" s="88">
        <v>577.4</v>
      </c>
    </row>
    <row r="29" spans="1:24" s="74" customFormat="1" ht="16.5" x14ac:dyDescent="0.3">
      <c r="A29" s="73" t="s">
        <v>202</v>
      </c>
      <c r="B29" s="74" t="s">
        <v>203</v>
      </c>
      <c r="C29" s="88">
        <v>438.24</v>
      </c>
      <c r="D29" s="88">
        <v>73.040000000000006</v>
      </c>
      <c r="E29" s="88">
        <f t="shared" si="0"/>
        <v>511.28000000000003</v>
      </c>
      <c r="F29" s="234">
        <v>-66.069999999999993</v>
      </c>
      <c r="G29" s="88">
        <v>0</v>
      </c>
      <c r="H29" s="88">
        <v>0.15</v>
      </c>
      <c r="I29" s="88">
        <v>0</v>
      </c>
      <c r="J29" s="88">
        <f t="shared" si="1"/>
        <v>-65.919999999999987</v>
      </c>
      <c r="K29" s="88">
        <f t="shared" si="2"/>
        <v>577.20000000000005</v>
      </c>
      <c r="L29" s="88">
        <f t="shared" si="3"/>
        <v>0</v>
      </c>
      <c r="M29" s="72" t="str">
        <f t="shared" si="4"/>
        <v>SI</v>
      </c>
      <c r="N29" s="73" t="s">
        <v>682</v>
      </c>
      <c r="O29" s="74" t="s">
        <v>203</v>
      </c>
      <c r="P29" s="88">
        <v>438.24</v>
      </c>
      <c r="Q29" s="88">
        <v>73.040000000000006</v>
      </c>
      <c r="R29" s="88">
        <v>511.28</v>
      </c>
      <c r="S29" s="234">
        <v>-66.069999999999993</v>
      </c>
      <c r="T29" s="88">
        <v>0</v>
      </c>
      <c r="U29" s="88">
        <v>0.15</v>
      </c>
      <c r="V29" s="88">
        <v>0</v>
      </c>
      <c r="W29" s="88">
        <v>-65.92</v>
      </c>
      <c r="X29" s="88">
        <v>577.20000000000005</v>
      </c>
    </row>
    <row r="30" spans="1:24" s="74" customFormat="1" ht="16.5" x14ac:dyDescent="0.3">
      <c r="A30" s="73" t="s">
        <v>204</v>
      </c>
      <c r="B30" s="74" t="s">
        <v>205</v>
      </c>
      <c r="C30" s="88">
        <v>438.24</v>
      </c>
      <c r="D30" s="88">
        <v>73.040000000000006</v>
      </c>
      <c r="E30" s="88">
        <f t="shared" si="0"/>
        <v>511.28000000000003</v>
      </c>
      <c r="F30" s="234">
        <v>-66.069999999999993</v>
      </c>
      <c r="G30" s="88">
        <v>0</v>
      </c>
      <c r="H30" s="88">
        <v>0.15</v>
      </c>
      <c r="I30" s="88">
        <v>0</v>
      </c>
      <c r="J30" s="88">
        <f t="shared" si="1"/>
        <v>-65.919999999999987</v>
      </c>
      <c r="K30" s="88">
        <f t="shared" si="2"/>
        <v>577.20000000000005</v>
      </c>
      <c r="L30" s="88">
        <f t="shared" si="3"/>
        <v>0</v>
      </c>
      <c r="M30" s="72" t="str">
        <f t="shared" si="4"/>
        <v>SI</v>
      </c>
      <c r="N30" s="73" t="s">
        <v>683</v>
      </c>
      <c r="O30" s="74" t="s">
        <v>205</v>
      </c>
      <c r="P30" s="88">
        <v>438.24</v>
      </c>
      <c r="Q30" s="88">
        <v>73.040000000000006</v>
      </c>
      <c r="R30" s="88">
        <v>511.28</v>
      </c>
      <c r="S30" s="234">
        <v>-66.069999999999993</v>
      </c>
      <c r="T30" s="88">
        <v>0</v>
      </c>
      <c r="U30" s="88">
        <v>0.15</v>
      </c>
      <c r="V30" s="88">
        <v>0</v>
      </c>
      <c r="W30" s="88">
        <v>-65.92</v>
      </c>
      <c r="X30" s="88">
        <v>577.20000000000005</v>
      </c>
    </row>
    <row r="31" spans="1:24" s="74" customFormat="1" ht="16.5" x14ac:dyDescent="0.3">
      <c r="A31" s="73" t="s">
        <v>206</v>
      </c>
      <c r="B31" s="74" t="s">
        <v>207</v>
      </c>
      <c r="C31" s="88">
        <v>438.24</v>
      </c>
      <c r="D31" s="88">
        <v>73.040000000000006</v>
      </c>
      <c r="E31" s="88">
        <f t="shared" si="0"/>
        <v>511.28000000000003</v>
      </c>
      <c r="F31" s="234">
        <v>-66.069999999999993</v>
      </c>
      <c r="G31" s="88">
        <v>0</v>
      </c>
      <c r="H31" s="88">
        <v>0.15</v>
      </c>
      <c r="I31" s="88">
        <v>0</v>
      </c>
      <c r="J31" s="88">
        <f t="shared" si="1"/>
        <v>-65.919999999999987</v>
      </c>
      <c r="K31" s="88">
        <f t="shared" si="2"/>
        <v>577.20000000000005</v>
      </c>
      <c r="L31" s="88">
        <f t="shared" si="3"/>
        <v>0</v>
      </c>
      <c r="M31" s="72" t="str">
        <f t="shared" si="4"/>
        <v>SI</v>
      </c>
      <c r="N31" s="73" t="s">
        <v>684</v>
      </c>
      <c r="O31" s="74" t="s">
        <v>207</v>
      </c>
      <c r="P31" s="88">
        <v>438.24</v>
      </c>
      <c r="Q31" s="88">
        <v>73.040000000000006</v>
      </c>
      <c r="R31" s="88">
        <v>511.28</v>
      </c>
      <c r="S31" s="234">
        <v>-66.069999999999993</v>
      </c>
      <c r="T31" s="88">
        <v>0</v>
      </c>
      <c r="U31" s="88">
        <v>0.15</v>
      </c>
      <c r="V31" s="88">
        <v>0</v>
      </c>
      <c r="W31" s="88">
        <v>-65.92</v>
      </c>
      <c r="X31" s="88">
        <v>577.20000000000005</v>
      </c>
    </row>
    <row r="32" spans="1:24" s="74" customFormat="1" ht="16.5" x14ac:dyDescent="0.3">
      <c r="A32" s="73" t="s">
        <v>208</v>
      </c>
      <c r="B32" s="74" t="s">
        <v>209</v>
      </c>
      <c r="C32" s="88">
        <v>438.24</v>
      </c>
      <c r="D32" s="88">
        <v>73.040000000000006</v>
      </c>
      <c r="E32" s="88">
        <f t="shared" si="0"/>
        <v>511.28000000000003</v>
      </c>
      <c r="F32" s="234">
        <v>-66.069999999999993</v>
      </c>
      <c r="G32" s="88">
        <v>0</v>
      </c>
      <c r="H32" s="234">
        <v>-0.11</v>
      </c>
      <c r="I32" s="88">
        <f>168.06</f>
        <v>168.06</v>
      </c>
      <c r="J32" s="88">
        <f t="shared" si="1"/>
        <v>101.88000000000001</v>
      </c>
      <c r="K32" s="88">
        <f t="shared" si="2"/>
        <v>409.40000000000003</v>
      </c>
      <c r="L32" s="88">
        <f t="shared" si="3"/>
        <v>0</v>
      </c>
      <c r="M32" s="72" t="str">
        <f t="shared" si="4"/>
        <v>SI</v>
      </c>
      <c r="N32" s="73" t="s">
        <v>685</v>
      </c>
      <c r="O32" s="74" t="s">
        <v>209</v>
      </c>
      <c r="P32" s="88">
        <v>438.24</v>
      </c>
      <c r="Q32" s="88">
        <v>73.040000000000006</v>
      </c>
      <c r="R32" s="88">
        <v>511.28</v>
      </c>
      <c r="S32" s="234">
        <v>-66.069999999999993</v>
      </c>
      <c r="T32" s="88">
        <v>0</v>
      </c>
      <c r="U32" s="234">
        <v>-0.11</v>
      </c>
      <c r="V32" s="88">
        <v>168.06</v>
      </c>
      <c r="W32" s="88">
        <v>101.88</v>
      </c>
      <c r="X32" s="88">
        <v>409.4</v>
      </c>
    </row>
    <row r="33" spans="1:24" s="74" customFormat="1" ht="16.5" x14ac:dyDescent="0.3">
      <c r="A33" s="73" t="s">
        <v>210</v>
      </c>
      <c r="B33" s="74" t="s">
        <v>211</v>
      </c>
      <c r="C33" s="88">
        <v>438.24</v>
      </c>
      <c r="D33" s="88">
        <v>73.040000000000006</v>
      </c>
      <c r="E33" s="88">
        <f t="shared" si="0"/>
        <v>511.28000000000003</v>
      </c>
      <c r="F33" s="234">
        <v>-66.069999999999993</v>
      </c>
      <c r="G33" s="88">
        <v>0</v>
      </c>
      <c r="H33" s="234">
        <v>-0.05</v>
      </c>
      <c r="I33" s="88">
        <v>0</v>
      </c>
      <c r="J33" s="88">
        <f t="shared" si="1"/>
        <v>-66.11999999999999</v>
      </c>
      <c r="K33" s="88">
        <f t="shared" si="2"/>
        <v>577.4</v>
      </c>
      <c r="L33" s="88">
        <f t="shared" si="3"/>
        <v>0</v>
      </c>
      <c r="M33" s="72" t="str">
        <f t="shared" si="4"/>
        <v>SI</v>
      </c>
      <c r="N33" s="73" t="s">
        <v>686</v>
      </c>
      <c r="O33" s="74" t="s">
        <v>211</v>
      </c>
      <c r="P33" s="88">
        <v>438.24</v>
      </c>
      <c r="Q33" s="88">
        <v>73.040000000000006</v>
      </c>
      <c r="R33" s="88">
        <v>511.28</v>
      </c>
      <c r="S33" s="234">
        <v>-66.069999999999993</v>
      </c>
      <c r="T33" s="88">
        <v>0</v>
      </c>
      <c r="U33" s="234">
        <v>-0.05</v>
      </c>
      <c r="V33" s="88">
        <v>0</v>
      </c>
      <c r="W33" s="88">
        <v>-66.12</v>
      </c>
      <c r="X33" s="88">
        <v>577.4</v>
      </c>
    </row>
    <row r="34" spans="1:24" s="74" customFormat="1" ht="16.5" x14ac:dyDescent="0.3">
      <c r="A34" s="73" t="s">
        <v>212</v>
      </c>
      <c r="B34" s="74" t="s">
        <v>213</v>
      </c>
      <c r="C34" s="88">
        <v>438.24</v>
      </c>
      <c r="D34" s="88">
        <v>73.040000000000006</v>
      </c>
      <c r="E34" s="88">
        <f t="shared" si="0"/>
        <v>511.28000000000003</v>
      </c>
      <c r="F34" s="234">
        <v>-66.069999999999993</v>
      </c>
      <c r="G34" s="88">
        <v>0</v>
      </c>
      <c r="H34" s="234">
        <v>-0.05</v>
      </c>
      <c r="I34" s="88">
        <v>0</v>
      </c>
      <c r="J34" s="88">
        <f t="shared" si="1"/>
        <v>-66.11999999999999</v>
      </c>
      <c r="K34" s="88">
        <f t="shared" si="2"/>
        <v>577.4</v>
      </c>
      <c r="L34" s="88">
        <f t="shared" si="3"/>
        <v>0</v>
      </c>
      <c r="M34" s="72" t="str">
        <f t="shared" si="4"/>
        <v>SI</v>
      </c>
      <c r="N34" s="73" t="s">
        <v>687</v>
      </c>
      <c r="O34" s="74" t="s">
        <v>213</v>
      </c>
      <c r="P34" s="88">
        <v>438.24</v>
      </c>
      <c r="Q34" s="88">
        <v>73.040000000000006</v>
      </c>
      <c r="R34" s="88">
        <v>511.28</v>
      </c>
      <c r="S34" s="234">
        <v>-66.069999999999993</v>
      </c>
      <c r="T34" s="88">
        <v>0</v>
      </c>
      <c r="U34" s="234">
        <v>-0.05</v>
      </c>
      <c r="V34" s="88">
        <v>0</v>
      </c>
      <c r="W34" s="88">
        <v>-66.12</v>
      </c>
      <c r="X34" s="88">
        <v>577.4</v>
      </c>
    </row>
    <row r="35" spans="1:24" s="74" customFormat="1" ht="16.5" x14ac:dyDescent="0.3">
      <c r="A35" s="73" t="s">
        <v>214</v>
      </c>
      <c r="B35" s="74" t="s">
        <v>215</v>
      </c>
      <c r="C35" s="88">
        <v>438.24</v>
      </c>
      <c r="D35" s="88">
        <v>73.040000000000006</v>
      </c>
      <c r="E35" s="88">
        <f t="shared" si="0"/>
        <v>511.28000000000003</v>
      </c>
      <c r="F35" s="234">
        <v>-66.069999999999993</v>
      </c>
      <c r="G35" s="88">
        <v>0</v>
      </c>
      <c r="H35" s="234">
        <v>-0.05</v>
      </c>
      <c r="I35" s="88">
        <v>0</v>
      </c>
      <c r="J35" s="88">
        <f t="shared" si="1"/>
        <v>-66.11999999999999</v>
      </c>
      <c r="K35" s="88">
        <f t="shared" si="2"/>
        <v>577.4</v>
      </c>
      <c r="L35" s="88">
        <f t="shared" si="3"/>
        <v>0</v>
      </c>
      <c r="M35" s="72" t="str">
        <f t="shared" si="4"/>
        <v>SI</v>
      </c>
      <c r="N35" s="73" t="s">
        <v>688</v>
      </c>
      <c r="O35" s="74" t="s">
        <v>215</v>
      </c>
      <c r="P35" s="88">
        <v>438.24</v>
      </c>
      <c r="Q35" s="88">
        <v>73.040000000000006</v>
      </c>
      <c r="R35" s="88">
        <v>511.28</v>
      </c>
      <c r="S35" s="234">
        <v>-66.069999999999993</v>
      </c>
      <c r="T35" s="88">
        <v>0</v>
      </c>
      <c r="U35" s="234">
        <v>-0.05</v>
      </c>
      <c r="V35" s="88">
        <v>0</v>
      </c>
      <c r="W35" s="88">
        <v>-66.12</v>
      </c>
      <c r="X35" s="88">
        <v>577.4</v>
      </c>
    </row>
    <row r="36" spans="1:24" s="74" customFormat="1" ht="16.5" x14ac:dyDescent="0.3">
      <c r="A36" s="73" t="s">
        <v>216</v>
      </c>
      <c r="B36" s="74" t="s">
        <v>217</v>
      </c>
      <c r="C36" s="88">
        <v>438.24</v>
      </c>
      <c r="D36" s="88">
        <v>73.040000000000006</v>
      </c>
      <c r="E36" s="88">
        <f t="shared" si="0"/>
        <v>511.28000000000003</v>
      </c>
      <c r="F36" s="234">
        <v>-66.069999999999993</v>
      </c>
      <c r="G36" s="88">
        <v>0</v>
      </c>
      <c r="H36" s="234">
        <v>-0.05</v>
      </c>
      <c r="I36" s="88">
        <v>0</v>
      </c>
      <c r="J36" s="88">
        <f t="shared" si="1"/>
        <v>-66.11999999999999</v>
      </c>
      <c r="K36" s="88">
        <f t="shared" si="2"/>
        <v>577.4</v>
      </c>
      <c r="L36" s="88">
        <f t="shared" si="3"/>
        <v>0</v>
      </c>
      <c r="M36" s="72" t="str">
        <f t="shared" si="4"/>
        <v>SI</v>
      </c>
      <c r="N36" s="73" t="s">
        <v>689</v>
      </c>
      <c r="O36" s="74" t="s">
        <v>217</v>
      </c>
      <c r="P36" s="88">
        <v>438.24</v>
      </c>
      <c r="Q36" s="88">
        <v>73.040000000000006</v>
      </c>
      <c r="R36" s="88">
        <v>511.28</v>
      </c>
      <c r="S36" s="234">
        <v>-66.069999999999993</v>
      </c>
      <c r="T36" s="88">
        <v>0</v>
      </c>
      <c r="U36" s="234">
        <v>-0.05</v>
      </c>
      <c r="V36" s="88">
        <v>0</v>
      </c>
      <c r="W36" s="88">
        <v>-66.12</v>
      </c>
      <c r="X36" s="88">
        <v>577.4</v>
      </c>
    </row>
    <row r="37" spans="1:24" s="74" customFormat="1" ht="16.5" x14ac:dyDescent="0.3">
      <c r="A37" s="73" t="s">
        <v>690</v>
      </c>
      <c r="B37" s="74" t="s">
        <v>691</v>
      </c>
      <c r="C37" s="88">
        <v>219.12</v>
      </c>
      <c r="D37" s="88">
        <v>36.520000000000003</v>
      </c>
      <c r="E37" s="88">
        <f t="shared" si="0"/>
        <v>255.64000000000001</v>
      </c>
      <c r="F37" s="234">
        <v>-82.48</v>
      </c>
      <c r="G37" s="88">
        <v>0</v>
      </c>
      <c r="H37" s="234">
        <v>-0.08</v>
      </c>
      <c r="I37" s="88">
        <v>0</v>
      </c>
      <c r="J37" s="88">
        <f t="shared" si="1"/>
        <v>-82.56</v>
      </c>
      <c r="K37" s="88">
        <f t="shared" si="2"/>
        <v>338.20000000000005</v>
      </c>
      <c r="L37" s="88">
        <f t="shared" si="3"/>
        <v>0</v>
      </c>
      <c r="M37" s="72" t="str">
        <f t="shared" si="4"/>
        <v>SI</v>
      </c>
      <c r="N37" s="73" t="s">
        <v>690</v>
      </c>
      <c r="O37" s="74" t="s">
        <v>691</v>
      </c>
      <c r="P37" s="88">
        <v>219.12</v>
      </c>
      <c r="Q37" s="88">
        <v>36.520000000000003</v>
      </c>
      <c r="R37" s="88">
        <v>255.64</v>
      </c>
      <c r="S37" s="234">
        <v>-82.48</v>
      </c>
      <c r="T37" s="88">
        <v>0</v>
      </c>
      <c r="U37" s="234">
        <v>-0.08</v>
      </c>
      <c r="V37" s="88">
        <v>0</v>
      </c>
      <c r="W37" s="88">
        <v>-82.56</v>
      </c>
      <c r="X37" s="88">
        <v>338.2</v>
      </c>
    </row>
    <row r="38" spans="1:24" s="74" customFormat="1" ht="16.5" x14ac:dyDescent="0.3">
      <c r="A38" s="73" t="s">
        <v>218</v>
      </c>
      <c r="B38" s="74" t="s">
        <v>219</v>
      </c>
      <c r="C38" s="88">
        <v>438.24</v>
      </c>
      <c r="D38" s="88">
        <v>73.040000000000006</v>
      </c>
      <c r="E38" s="88">
        <f t="shared" si="0"/>
        <v>511.28000000000003</v>
      </c>
      <c r="F38" s="234">
        <v>-66.069999999999993</v>
      </c>
      <c r="G38" s="88">
        <v>0</v>
      </c>
      <c r="H38" s="234">
        <v>-0.05</v>
      </c>
      <c r="I38" s="88">
        <v>0</v>
      </c>
      <c r="J38" s="88">
        <f t="shared" si="1"/>
        <v>-66.11999999999999</v>
      </c>
      <c r="K38" s="88">
        <f t="shared" si="2"/>
        <v>577.4</v>
      </c>
      <c r="L38" s="88">
        <f t="shared" si="3"/>
        <v>0</v>
      </c>
      <c r="M38" s="72" t="str">
        <f t="shared" si="4"/>
        <v>SI</v>
      </c>
      <c r="N38" s="73" t="s">
        <v>218</v>
      </c>
      <c r="O38" s="74" t="s">
        <v>219</v>
      </c>
      <c r="P38" s="88">
        <v>438.24</v>
      </c>
      <c r="Q38" s="88">
        <v>73.040000000000006</v>
      </c>
      <c r="R38" s="88">
        <v>511.28</v>
      </c>
      <c r="S38" s="234">
        <v>-66.069999999999993</v>
      </c>
      <c r="T38" s="88">
        <v>0</v>
      </c>
      <c r="U38" s="234">
        <v>-0.05</v>
      </c>
      <c r="V38" s="88">
        <v>0</v>
      </c>
      <c r="W38" s="88">
        <v>-66.12</v>
      </c>
      <c r="X38" s="88">
        <v>577.4</v>
      </c>
    </row>
    <row r="39" spans="1:24" s="74" customFormat="1" ht="16.5" x14ac:dyDescent="0.3">
      <c r="A39" s="73" t="s">
        <v>220</v>
      </c>
      <c r="B39" s="74" t="s">
        <v>221</v>
      </c>
      <c r="C39" s="88">
        <v>438.24</v>
      </c>
      <c r="D39" s="88">
        <v>73.040000000000006</v>
      </c>
      <c r="E39" s="88">
        <f t="shared" si="0"/>
        <v>511.28000000000003</v>
      </c>
      <c r="F39" s="234">
        <v>-66.069999999999993</v>
      </c>
      <c r="G39" s="88">
        <v>0</v>
      </c>
      <c r="H39" s="234">
        <v>-0.05</v>
      </c>
      <c r="I39" s="88">
        <v>0</v>
      </c>
      <c r="J39" s="88">
        <f t="shared" si="1"/>
        <v>-66.11999999999999</v>
      </c>
      <c r="K39" s="88">
        <f t="shared" si="2"/>
        <v>577.4</v>
      </c>
      <c r="L39" s="88">
        <f t="shared" si="3"/>
        <v>0</v>
      </c>
      <c r="M39" s="72" t="str">
        <f t="shared" si="4"/>
        <v>SI</v>
      </c>
      <c r="N39" s="73" t="s">
        <v>220</v>
      </c>
      <c r="O39" s="74" t="s">
        <v>221</v>
      </c>
      <c r="P39" s="88">
        <v>438.24</v>
      </c>
      <c r="Q39" s="88">
        <v>73.040000000000006</v>
      </c>
      <c r="R39" s="88">
        <v>511.28</v>
      </c>
      <c r="S39" s="234">
        <v>-66.069999999999993</v>
      </c>
      <c r="T39" s="88">
        <v>0</v>
      </c>
      <c r="U39" s="234">
        <v>-0.05</v>
      </c>
      <c r="V39" s="88">
        <v>0</v>
      </c>
      <c r="W39" s="88">
        <v>-66.12</v>
      </c>
      <c r="X39" s="88">
        <v>577.4</v>
      </c>
    </row>
    <row r="40" spans="1:24" s="74" customFormat="1" ht="16.5" x14ac:dyDescent="0.3">
      <c r="A40" s="73" t="s">
        <v>351</v>
      </c>
      <c r="B40" s="74" t="s">
        <v>352</v>
      </c>
      <c r="C40" s="88">
        <v>438.24</v>
      </c>
      <c r="D40" s="88">
        <v>73.040000000000006</v>
      </c>
      <c r="E40" s="88">
        <f t="shared" si="0"/>
        <v>511.28000000000003</v>
      </c>
      <c r="F40" s="234">
        <v>-66.069999999999993</v>
      </c>
      <c r="G40" s="88">
        <v>0</v>
      </c>
      <c r="H40" s="234">
        <v>-0.05</v>
      </c>
      <c r="I40" s="88">
        <v>0</v>
      </c>
      <c r="J40" s="88">
        <f t="shared" si="1"/>
        <v>-66.11999999999999</v>
      </c>
      <c r="K40" s="88">
        <f t="shared" si="2"/>
        <v>577.4</v>
      </c>
      <c r="L40" s="88">
        <f t="shared" si="3"/>
        <v>0</v>
      </c>
      <c r="M40" s="72" t="str">
        <f t="shared" si="4"/>
        <v>SI</v>
      </c>
      <c r="N40" s="73" t="s">
        <v>692</v>
      </c>
      <c r="O40" s="74" t="s">
        <v>352</v>
      </c>
      <c r="P40" s="88">
        <v>438.24</v>
      </c>
      <c r="Q40" s="88">
        <v>73.040000000000006</v>
      </c>
      <c r="R40" s="88">
        <v>511.28</v>
      </c>
      <c r="S40" s="234">
        <v>-66.069999999999993</v>
      </c>
      <c r="T40" s="88">
        <v>0</v>
      </c>
      <c r="U40" s="234">
        <v>-0.05</v>
      </c>
      <c r="V40" s="88">
        <v>0</v>
      </c>
      <c r="W40" s="88">
        <v>-66.12</v>
      </c>
      <c r="X40" s="88">
        <v>577.4</v>
      </c>
    </row>
    <row r="41" spans="1:24" s="74" customFormat="1" ht="16.5" x14ac:dyDescent="0.3">
      <c r="A41" s="73" t="s">
        <v>222</v>
      </c>
      <c r="B41" s="74" t="s">
        <v>223</v>
      </c>
      <c r="C41" s="88">
        <v>438.24</v>
      </c>
      <c r="D41" s="88">
        <v>73.040000000000006</v>
      </c>
      <c r="E41" s="88">
        <f t="shared" si="0"/>
        <v>511.28000000000003</v>
      </c>
      <c r="F41" s="234">
        <v>-66.069999999999993</v>
      </c>
      <c r="G41" s="88">
        <v>0</v>
      </c>
      <c r="H41" s="234">
        <v>-0.05</v>
      </c>
      <c r="I41" s="88">
        <v>0</v>
      </c>
      <c r="J41" s="88">
        <f t="shared" si="1"/>
        <v>-66.11999999999999</v>
      </c>
      <c r="K41" s="88">
        <f t="shared" si="2"/>
        <v>577.4</v>
      </c>
      <c r="L41" s="88">
        <f t="shared" si="3"/>
        <v>0</v>
      </c>
      <c r="M41" s="72" t="str">
        <f t="shared" si="4"/>
        <v>SI</v>
      </c>
      <c r="N41" s="73" t="s">
        <v>693</v>
      </c>
      <c r="O41" s="74" t="s">
        <v>223</v>
      </c>
      <c r="P41" s="88">
        <v>438.24</v>
      </c>
      <c r="Q41" s="88">
        <v>73.040000000000006</v>
      </c>
      <c r="R41" s="88">
        <v>511.28</v>
      </c>
      <c r="S41" s="234">
        <v>-66.069999999999993</v>
      </c>
      <c r="T41" s="88">
        <v>0</v>
      </c>
      <c r="U41" s="234">
        <v>-0.05</v>
      </c>
      <c r="V41" s="88">
        <v>0</v>
      </c>
      <c r="W41" s="88">
        <v>-66.12</v>
      </c>
      <c r="X41" s="88">
        <v>577.4</v>
      </c>
    </row>
    <row r="42" spans="1:24" s="74" customFormat="1" ht="16.5" x14ac:dyDescent="0.3">
      <c r="A42" s="73" t="s">
        <v>224</v>
      </c>
      <c r="B42" s="74" t="s">
        <v>225</v>
      </c>
      <c r="C42" s="88">
        <v>438.24</v>
      </c>
      <c r="D42" s="88">
        <v>73.040000000000006</v>
      </c>
      <c r="E42" s="88">
        <f t="shared" si="0"/>
        <v>511.28000000000003</v>
      </c>
      <c r="F42" s="234">
        <v>-66.069999999999993</v>
      </c>
      <c r="G42" s="88">
        <v>0</v>
      </c>
      <c r="H42" s="88">
        <v>0.15</v>
      </c>
      <c r="I42" s="88">
        <v>0</v>
      </c>
      <c r="J42" s="88">
        <f t="shared" si="1"/>
        <v>-65.919999999999987</v>
      </c>
      <c r="K42" s="88">
        <f t="shared" si="2"/>
        <v>577.20000000000005</v>
      </c>
      <c r="L42" s="88">
        <f t="shared" si="3"/>
        <v>0</v>
      </c>
      <c r="M42" s="72" t="str">
        <f t="shared" si="4"/>
        <v>SI</v>
      </c>
      <c r="N42" s="73" t="s">
        <v>694</v>
      </c>
      <c r="O42" s="74" t="s">
        <v>225</v>
      </c>
      <c r="P42" s="88">
        <v>438.24</v>
      </c>
      <c r="Q42" s="88">
        <v>73.040000000000006</v>
      </c>
      <c r="R42" s="88">
        <v>511.28</v>
      </c>
      <c r="S42" s="234">
        <v>-66.069999999999993</v>
      </c>
      <c r="T42" s="88">
        <v>0</v>
      </c>
      <c r="U42" s="88">
        <v>0.15</v>
      </c>
      <c r="V42" s="88">
        <v>0</v>
      </c>
      <c r="W42" s="88">
        <v>-65.92</v>
      </c>
      <c r="X42" s="88">
        <v>577.20000000000005</v>
      </c>
    </row>
    <row r="43" spans="1:24" s="74" customFormat="1" ht="16.5" x14ac:dyDescent="0.3">
      <c r="A43" s="73" t="s">
        <v>226</v>
      </c>
      <c r="B43" s="74" t="s">
        <v>227</v>
      </c>
      <c r="C43" s="88">
        <v>438.24</v>
      </c>
      <c r="D43" s="88">
        <v>73.040000000000006</v>
      </c>
      <c r="E43" s="88">
        <f t="shared" si="0"/>
        <v>511.28000000000003</v>
      </c>
      <c r="F43" s="234">
        <v>-66.069999999999993</v>
      </c>
      <c r="G43" s="88">
        <v>0</v>
      </c>
      <c r="H43" s="234">
        <v>-0.05</v>
      </c>
      <c r="I43" s="88">
        <v>0</v>
      </c>
      <c r="J43" s="88">
        <f t="shared" si="1"/>
        <v>-66.11999999999999</v>
      </c>
      <c r="K43" s="88">
        <f t="shared" si="2"/>
        <v>577.4</v>
      </c>
      <c r="L43" s="88">
        <f t="shared" si="3"/>
        <v>0</v>
      </c>
      <c r="M43" s="72" t="str">
        <f t="shared" si="4"/>
        <v>SI</v>
      </c>
      <c r="N43" s="73" t="s">
        <v>695</v>
      </c>
      <c r="O43" s="74" t="s">
        <v>227</v>
      </c>
      <c r="P43" s="88">
        <v>438.24</v>
      </c>
      <c r="Q43" s="88">
        <v>73.040000000000006</v>
      </c>
      <c r="R43" s="88">
        <v>511.28</v>
      </c>
      <c r="S43" s="234">
        <v>-66.069999999999993</v>
      </c>
      <c r="T43" s="88">
        <v>0</v>
      </c>
      <c r="U43" s="234">
        <v>-0.05</v>
      </c>
      <c r="V43" s="88">
        <v>0</v>
      </c>
      <c r="W43" s="88">
        <v>-66.12</v>
      </c>
      <c r="X43" s="88">
        <v>577.4</v>
      </c>
    </row>
    <row r="44" spans="1:24" s="74" customFormat="1" ht="16.5" x14ac:dyDescent="0.3">
      <c r="A44" s="73" t="s">
        <v>228</v>
      </c>
      <c r="B44" s="74" t="s">
        <v>229</v>
      </c>
      <c r="C44" s="88">
        <v>438.24</v>
      </c>
      <c r="D44" s="88">
        <v>73.040000000000006</v>
      </c>
      <c r="E44" s="88">
        <f t="shared" si="0"/>
        <v>511.28000000000003</v>
      </c>
      <c r="F44" s="234">
        <v>-66.069999999999993</v>
      </c>
      <c r="G44" s="88">
        <v>0</v>
      </c>
      <c r="H44" s="234">
        <v>-0.03</v>
      </c>
      <c r="I44" s="88">
        <v>0</v>
      </c>
      <c r="J44" s="88">
        <f t="shared" si="1"/>
        <v>-66.099999999999994</v>
      </c>
      <c r="K44" s="88">
        <f t="shared" si="2"/>
        <v>577.38</v>
      </c>
      <c r="L44" s="88">
        <f t="shared" si="3"/>
        <v>-1.999999999998181E-2</v>
      </c>
      <c r="M44" s="72" t="str">
        <f t="shared" si="4"/>
        <v>SI</v>
      </c>
      <c r="N44" s="73" t="s">
        <v>696</v>
      </c>
      <c r="O44" s="74" t="s">
        <v>229</v>
      </c>
      <c r="P44" s="88">
        <v>438.24</v>
      </c>
      <c r="Q44" s="88">
        <v>73.040000000000006</v>
      </c>
      <c r="R44" s="88">
        <v>511.28</v>
      </c>
      <c r="S44" s="234">
        <v>-66.069999999999993</v>
      </c>
      <c r="T44" s="88">
        <v>0</v>
      </c>
      <c r="U44" s="234">
        <v>-0.03</v>
      </c>
      <c r="V44" s="88">
        <v>0</v>
      </c>
      <c r="W44" s="88">
        <v>36.479999999999997</v>
      </c>
      <c r="X44" s="88">
        <v>577.4</v>
      </c>
    </row>
    <row r="45" spans="1:24" s="74" customFormat="1" ht="16.5" x14ac:dyDescent="0.3">
      <c r="A45" s="73" t="s">
        <v>230</v>
      </c>
      <c r="B45" s="74" t="s">
        <v>231</v>
      </c>
      <c r="C45" s="88">
        <v>438.24</v>
      </c>
      <c r="D45" s="88">
        <v>73.040000000000006</v>
      </c>
      <c r="E45" s="88">
        <f t="shared" si="0"/>
        <v>511.28000000000003</v>
      </c>
      <c r="F45" s="234">
        <v>-66.069999999999993</v>
      </c>
      <c r="G45" s="88">
        <v>0</v>
      </c>
      <c r="H45" s="234">
        <v>-0.05</v>
      </c>
      <c r="I45" s="88">
        <v>0</v>
      </c>
      <c r="J45" s="88">
        <f t="shared" si="1"/>
        <v>-66.11999999999999</v>
      </c>
      <c r="K45" s="88">
        <f t="shared" si="2"/>
        <v>577.4</v>
      </c>
      <c r="L45" s="88">
        <f t="shared" si="3"/>
        <v>0</v>
      </c>
      <c r="M45" s="72" t="str">
        <f t="shared" si="4"/>
        <v>SI</v>
      </c>
      <c r="N45" s="73" t="s">
        <v>697</v>
      </c>
      <c r="O45" s="74" t="s">
        <v>231</v>
      </c>
      <c r="P45" s="88">
        <v>438.24</v>
      </c>
      <c r="Q45" s="88">
        <v>73.040000000000006</v>
      </c>
      <c r="R45" s="88">
        <v>511.28</v>
      </c>
      <c r="S45" s="234">
        <v>-66.069999999999993</v>
      </c>
      <c r="T45" s="88">
        <v>0</v>
      </c>
      <c r="U45" s="234">
        <v>-0.05</v>
      </c>
      <c r="V45" s="88">
        <v>0</v>
      </c>
      <c r="W45" s="88">
        <v>-66.12</v>
      </c>
      <c r="X45" s="88">
        <v>577.4</v>
      </c>
    </row>
    <row r="46" spans="1:24" s="74" customFormat="1" ht="16.5" x14ac:dyDescent="0.3">
      <c r="A46" s="73" t="s">
        <v>232</v>
      </c>
      <c r="B46" s="74" t="s">
        <v>233</v>
      </c>
      <c r="C46" s="88">
        <v>438.24</v>
      </c>
      <c r="D46" s="88">
        <v>73.040000000000006</v>
      </c>
      <c r="E46" s="88">
        <f t="shared" si="0"/>
        <v>511.28000000000003</v>
      </c>
      <c r="F46" s="234">
        <v>-66.069999999999993</v>
      </c>
      <c r="G46" s="88">
        <v>0</v>
      </c>
      <c r="H46" s="88">
        <v>0.15</v>
      </c>
      <c r="I46" s="88">
        <v>0</v>
      </c>
      <c r="J46" s="88">
        <f t="shared" si="1"/>
        <v>-65.919999999999987</v>
      </c>
      <c r="K46" s="88">
        <f t="shared" si="2"/>
        <v>577.20000000000005</v>
      </c>
      <c r="L46" s="88">
        <f t="shared" si="3"/>
        <v>0</v>
      </c>
      <c r="M46" s="72" t="str">
        <f t="shared" si="4"/>
        <v>SI</v>
      </c>
      <c r="N46" s="73" t="s">
        <v>698</v>
      </c>
      <c r="O46" s="74" t="s">
        <v>233</v>
      </c>
      <c r="P46" s="88">
        <v>438.24</v>
      </c>
      <c r="Q46" s="88">
        <v>73.040000000000006</v>
      </c>
      <c r="R46" s="88">
        <v>511.28</v>
      </c>
      <c r="S46" s="234">
        <v>-66.069999999999993</v>
      </c>
      <c r="T46" s="88">
        <v>0</v>
      </c>
      <c r="U46" s="88">
        <v>0.15</v>
      </c>
      <c r="V46" s="88">
        <v>0</v>
      </c>
      <c r="W46" s="88">
        <v>-65.92</v>
      </c>
      <c r="X46" s="88">
        <v>577.20000000000005</v>
      </c>
    </row>
    <row r="47" spans="1:24" s="74" customFormat="1" ht="16.5" x14ac:dyDescent="0.3">
      <c r="A47" s="73" t="s">
        <v>234</v>
      </c>
      <c r="B47" s="74" t="s">
        <v>235</v>
      </c>
      <c r="C47" s="88">
        <v>438.24</v>
      </c>
      <c r="D47" s="88">
        <v>73.040000000000006</v>
      </c>
      <c r="E47" s="88">
        <f t="shared" si="0"/>
        <v>511.28000000000003</v>
      </c>
      <c r="F47" s="234">
        <v>-66.069999999999993</v>
      </c>
      <c r="G47" s="88">
        <v>0</v>
      </c>
      <c r="H47" s="234">
        <v>-0.05</v>
      </c>
      <c r="I47" s="88">
        <v>0</v>
      </c>
      <c r="J47" s="88">
        <f t="shared" si="1"/>
        <v>-66.11999999999999</v>
      </c>
      <c r="K47" s="88">
        <f t="shared" si="2"/>
        <v>577.4</v>
      </c>
      <c r="L47" s="88">
        <f t="shared" si="3"/>
        <v>0</v>
      </c>
      <c r="M47" s="72" t="str">
        <f t="shared" si="4"/>
        <v>SI</v>
      </c>
      <c r="N47" s="73" t="s">
        <v>699</v>
      </c>
      <c r="O47" s="74" t="s">
        <v>235</v>
      </c>
      <c r="P47" s="88">
        <v>438.24</v>
      </c>
      <c r="Q47" s="88">
        <v>73.040000000000006</v>
      </c>
      <c r="R47" s="88">
        <v>511.28</v>
      </c>
      <c r="S47" s="234">
        <v>-66.069999999999993</v>
      </c>
      <c r="T47" s="88">
        <v>0</v>
      </c>
      <c r="U47" s="234">
        <v>-0.05</v>
      </c>
      <c r="V47" s="88">
        <v>0</v>
      </c>
      <c r="W47" s="88">
        <v>-66.12</v>
      </c>
      <c r="X47" s="88">
        <v>577.4</v>
      </c>
    </row>
    <row r="48" spans="1:24" s="74" customFormat="1" ht="16.5" x14ac:dyDescent="0.3">
      <c r="A48" s="73" t="s">
        <v>238</v>
      </c>
      <c r="B48" s="74" t="s">
        <v>239</v>
      </c>
      <c r="C48" s="88">
        <v>438.24</v>
      </c>
      <c r="D48" s="88">
        <v>73.040000000000006</v>
      </c>
      <c r="E48" s="88">
        <f t="shared" si="0"/>
        <v>511.28000000000003</v>
      </c>
      <c r="F48" s="234">
        <v>-66.069999999999993</v>
      </c>
      <c r="G48" s="88">
        <v>0</v>
      </c>
      <c r="H48" s="234">
        <v>-0.05</v>
      </c>
      <c r="I48" s="88">
        <v>0</v>
      </c>
      <c r="J48" s="88">
        <f t="shared" si="1"/>
        <v>-66.11999999999999</v>
      </c>
      <c r="K48" s="88">
        <f t="shared" si="2"/>
        <v>577.4</v>
      </c>
      <c r="L48" s="88">
        <f t="shared" si="3"/>
        <v>0</v>
      </c>
      <c r="M48" s="72" t="str">
        <f t="shared" si="4"/>
        <v>SI</v>
      </c>
      <c r="N48" s="73" t="s">
        <v>700</v>
      </c>
      <c r="O48" s="74" t="s">
        <v>239</v>
      </c>
      <c r="P48" s="88">
        <v>438.24</v>
      </c>
      <c r="Q48" s="88">
        <v>73.040000000000006</v>
      </c>
      <c r="R48" s="88">
        <v>511.28</v>
      </c>
      <c r="S48" s="234">
        <v>-66.069999999999993</v>
      </c>
      <c r="T48" s="88">
        <v>0</v>
      </c>
      <c r="U48" s="234">
        <v>-0.05</v>
      </c>
      <c r="V48" s="88">
        <v>0</v>
      </c>
      <c r="W48" s="88">
        <v>-66.12</v>
      </c>
      <c r="X48" s="88">
        <v>577.4</v>
      </c>
    </row>
    <row r="49" spans="1:24" s="74" customFormat="1" ht="16.5" x14ac:dyDescent="0.3">
      <c r="A49" s="73" t="s">
        <v>240</v>
      </c>
      <c r="B49" s="74" t="s">
        <v>241</v>
      </c>
      <c r="C49" s="88">
        <v>438.24</v>
      </c>
      <c r="D49" s="88">
        <v>73.040000000000006</v>
      </c>
      <c r="E49" s="88">
        <f t="shared" si="0"/>
        <v>511.28000000000003</v>
      </c>
      <c r="F49" s="234">
        <v>-66.069999999999993</v>
      </c>
      <c r="G49" s="88">
        <v>0</v>
      </c>
      <c r="H49" s="234">
        <v>-0.05</v>
      </c>
      <c r="I49" s="88">
        <v>0</v>
      </c>
      <c r="J49" s="88">
        <f t="shared" si="1"/>
        <v>-66.11999999999999</v>
      </c>
      <c r="K49" s="88">
        <f t="shared" si="2"/>
        <v>577.4</v>
      </c>
      <c r="L49" s="88">
        <f t="shared" si="3"/>
        <v>0</v>
      </c>
      <c r="M49" s="72" t="str">
        <f t="shared" si="4"/>
        <v>SI</v>
      </c>
      <c r="N49" s="73" t="s">
        <v>701</v>
      </c>
      <c r="O49" s="74" t="s">
        <v>241</v>
      </c>
      <c r="P49" s="88">
        <v>438.24</v>
      </c>
      <c r="Q49" s="88">
        <v>73.040000000000006</v>
      </c>
      <c r="R49" s="88">
        <v>511.28</v>
      </c>
      <c r="S49" s="234">
        <v>-66.069999999999993</v>
      </c>
      <c r="T49" s="88">
        <v>0</v>
      </c>
      <c r="U49" s="234">
        <v>-0.05</v>
      </c>
      <c r="V49" s="88">
        <v>0</v>
      </c>
      <c r="W49" s="88">
        <v>-66.12</v>
      </c>
      <c r="X49" s="88">
        <v>577.4</v>
      </c>
    </row>
    <row r="50" spans="1:24" s="74" customFormat="1" ht="16.5" x14ac:dyDescent="0.3">
      <c r="A50" s="73" t="s">
        <v>242</v>
      </c>
      <c r="B50" s="74" t="s">
        <v>243</v>
      </c>
      <c r="C50" s="88">
        <v>438.24</v>
      </c>
      <c r="D50" s="88">
        <v>73.040000000000006</v>
      </c>
      <c r="E50" s="88">
        <f t="shared" si="0"/>
        <v>511.28000000000003</v>
      </c>
      <c r="F50" s="234">
        <v>-66.069999999999993</v>
      </c>
      <c r="G50" s="88">
        <v>0</v>
      </c>
      <c r="H50" s="234">
        <v>-0.05</v>
      </c>
      <c r="I50" s="88">
        <v>0</v>
      </c>
      <c r="J50" s="88">
        <f t="shared" si="1"/>
        <v>-66.11999999999999</v>
      </c>
      <c r="K50" s="88">
        <f t="shared" si="2"/>
        <v>577.4</v>
      </c>
      <c r="L50" s="88">
        <f t="shared" si="3"/>
        <v>0</v>
      </c>
      <c r="M50" s="72" t="str">
        <f t="shared" si="4"/>
        <v>SI</v>
      </c>
      <c r="N50" s="73" t="s">
        <v>702</v>
      </c>
      <c r="O50" s="74" t="s">
        <v>243</v>
      </c>
      <c r="P50" s="88">
        <v>438.24</v>
      </c>
      <c r="Q50" s="88">
        <v>73.040000000000006</v>
      </c>
      <c r="R50" s="88">
        <v>511.28</v>
      </c>
      <c r="S50" s="234">
        <v>-66.069999999999993</v>
      </c>
      <c r="T50" s="88">
        <v>0</v>
      </c>
      <c r="U50" s="234">
        <v>-0.05</v>
      </c>
      <c r="V50" s="88">
        <v>0</v>
      </c>
      <c r="W50" s="88">
        <v>-66.12</v>
      </c>
      <c r="X50" s="88">
        <v>577.4</v>
      </c>
    </row>
    <row r="51" spans="1:24" s="74" customFormat="1" ht="16.5" x14ac:dyDescent="0.3">
      <c r="A51" s="73" t="s">
        <v>244</v>
      </c>
      <c r="B51" s="74" t="s">
        <v>245</v>
      </c>
      <c r="C51" s="88">
        <v>438.24</v>
      </c>
      <c r="D51" s="88">
        <v>73.040000000000006</v>
      </c>
      <c r="E51" s="88">
        <f t="shared" si="0"/>
        <v>511.28000000000003</v>
      </c>
      <c r="F51" s="234">
        <v>-66.069999999999993</v>
      </c>
      <c r="G51" s="88">
        <v>0</v>
      </c>
      <c r="H51" s="234">
        <v>-0.05</v>
      </c>
      <c r="I51" s="88">
        <v>0</v>
      </c>
      <c r="J51" s="88">
        <f t="shared" si="1"/>
        <v>-66.11999999999999</v>
      </c>
      <c r="K51" s="88">
        <f t="shared" si="2"/>
        <v>577.4</v>
      </c>
      <c r="L51" s="88">
        <f t="shared" si="3"/>
        <v>0</v>
      </c>
      <c r="M51" s="72" t="str">
        <f t="shared" si="4"/>
        <v>SI</v>
      </c>
      <c r="N51" s="73" t="s">
        <v>703</v>
      </c>
      <c r="O51" s="74" t="s">
        <v>245</v>
      </c>
      <c r="P51" s="88">
        <v>438.24</v>
      </c>
      <c r="Q51" s="88">
        <v>73.040000000000006</v>
      </c>
      <c r="R51" s="88">
        <v>511.28</v>
      </c>
      <c r="S51" s="234">
        <v>-66.069999999999993</v>
      </c>
      <c r="T51" s="88">
        <v>0</v>
      </c>
      <c r="U51" s="234">
        <v>-0.05</v>
      </c>
      <c r="V51" s="88">
        <v>0</v>
      </c>
      <c r="W51" s="88">
        <v>-66.12</v>
      </c>
      <c r="X51" s="88">
        <v>577.4</v>
      </c>
    </row>
    <row r="52" spans="1:24" s="74" customFormat="1" ht="16.5" x14ac:dyDescent="0.3">
      <c r="A52" s="73" t="s">
        <v>743</v>
      </c>
      <c r="B52" s="74" t="s">
        <v>742</v>
      </c>
      <c r="C52" s="88">
        <v>73.040000000000006</v>
      </c>
      <c r="D52" s="88">
        <v>0</v>
      </c>
      <c r="E52" s="88">
        <f t="shared" si="0"/>
        <v>73.040000000000006</v>
      </c>
      <c r="F52" s="234">
        <v>-9.48</v>
      </c>
      <c r="G52" s="88">
        <v>0</v>
      </c>
      <c r="H52" s="88">
        <v>-0.08</v>
      </c>
      <c r="I52" s="88">
        <v>0</v>
      </c>
      <c r="J52" s="88">
        <f t="shared" si="1"/>
        <v>-9.56</v>
      </c>
      <c r="K52" s="88">
        <f t="shared" si="2"/>
        <v>82.600000000000009</v>
      </c>
      <c r="L52" s="88">
        <f t="shared" si="3"/>
        <v>0</v>
      </c>
      <c r="M52" s="72" t="str">
        <f t="shared" si="4"/>
        <v>SI</v>
      </c>
      <c r="N52" s="73" t="s">
        <v>743</v>
      </c>
      <c r="O52" s="74" t="s">
        <v>742</v>
      </c>
      <c r="P52" s="88">
        <v>73.040000000000006</v>
      </c>
      <c r="Q52" s="88">
        <v>0</v>
      </c>
      <c r="R52" s="88">
        <f>+P52+Q52</f>
        <v>73.040000000000006</v>
      </c>
      <c r="S52" s="234">
        <v>-9.48</v>
      </c>
      <c r="T52" s="88">
        <v>0</v>
      </c>
      <c r="U52" s="88">
        <v>-0.08</v>
      </c>
      <c r="V52" s="88">
        <v>0</v>
      </c>
      <c r="W52" s="88">
        <f>+S52+T52+U52+V52</f>
        <v>-9.56</v>
      </c>
      <c r="X52" s="88">
        <f>+R52-W52</f>
        <v>82.600000000000009</v>
      </c>
    </row>
    <row r="53" spans="1:24" s="74" customFormat="1" ht="16.5" x14ac:dyDescent="0.3">
      <c r="A53" s="73" t="s">
        <v>704</v>
      </c>
      <c r="B53" s="74" t="s">
        <v>705</v>
      </c>
      <c r="C53" s="88">
        <v>219.12</v>
      </c>
      <c r="D53" s="88">
        <v>36.520000000000003</v>
      </c>
      <c r="E53" s="88">
        <f t="shared" si="0"/>
        <v>255.64000000000001</v>
      </c>
      <c r="F53" s="234">
        <v>-82.48</v>
      </c>
      <c r="G53" s="88">
        <v>0</v>
      </c>
      <c r="H53" s="234">
        <v>-0.08</v>
      </c>
      <c r="I53" s="88">
        <v>0</v>
      </c>
      <c r="J53" s="88">
        <f t="shared" si="1"/>
        <v>-82.56</v>
      </c>
      <c r="K53" s="88">
        <f t="shared" si="2"/>
        <v>338.20000000000005</v>
      </c>
      <c r="L53" s="88">
        <f t="shared" si="3"/>
        <v>0</v>
      </c>
      <c r="M53" s="72" t="str">
        <f t="shared" si="4"/>
        <v>SI</v>
      </c>
      <c r="N53" s="73" t="s">
        <v>704</v>
      </c>
      <c r="O53" s="74" t="s">
        <v>705</v>
      </c>
      <c r="P53" s="88">
        <v>219.12</v>
      </c>
      <c r="Q53" s="88">
        <v>36.520000000000003</v>
      </c>
      <c r="R53" s="88">
        <v>255.64</v>
      </c>
      <c r="S53" s="234">
        <v>-82.48</v>
      </c>
      <c r="T53" s="88">
        <v>0</v>
      </c>
      <c r="U53" s="234">
        <v>-0.08</v>
      </c>
      <c r="V53" s="88">
        <v>0</v>
      </c>
      <c r="W53" s="88">
        <v>-82.56</v>
      </c>
      <c r="X53" s="88">
        <v>338.2</v>
      </c>
    </row>
    <row r="54" spans="1:24" s="74" customFormat="1" ht="16.5" x14ac:dyDescent="0.3">
      <c r="A54" s="73" t="s">
        <v>246</v>
      </c>
      <c r="B54" s="74" t="s">
        <v>247</v>
      </c>
      <c r="C54" s="88">
        <v>438.24</v>
      </c>
      <c r="D54" s="88">
        <v>73.040000000000006</v>
      </c>
      <c r="E54" s="88">
        <f t="shared" si="0"/>
        <v>511.28000000000003</v>
      </c>
      <c r="F54" s="234">
        <v>-66.069999999999993</v>
      </c>
      <c r="G54" s="88">
        <v>0</v>
      </c>
      <c r="H54" s="234">
        <v>-0.05</v>
      </c>
      <c r="I54" s="88">
        <v>0</v>
      </c>
      <c r="J54" s="88">
        <f t="shared" si="1"/>
        <v>-66.11999999999999</v>
      </c>
      <c r="K54" s="88">
        <f t="shared" si="2"/>
        <v>577.4</v>
      </c>
      <c r="L54" s="88">
        <f t="shared" si="3"/>
        <v>0</v>
      </c>
      <c r="M54" s="72" t="str">
        <f t="shared" si="4"/>
        <v>SI</v>
      </c>
      <c r="N54" s="73" t="s">
        <v>706</v>
      </c>
      <c r="O54" s="74" t="s">
        <v>247</v>
      </c>
      <c r="P54" s="88">
        <v>438.24</v>
      </c>
      <c r="Q54" s="88">
        <v>73.040000000000006</v>
      </c>
      <c r="R54" s="88">
        <v>511.28</v>
      </c>
      <c r="S54" s="234">
        <v>-66.069999999999993</v>
      </c>
      <c r="T54" s="88">
        <v>0</v>
      </c>
      <c r="U54" s="234">
        <v>-0.05</v>
      </c>
      <c r="V54" s="88">
        <v>0</v>
      </c>
      <c r="W54" s="88">
        <v>-66.12</v>
      </c>
      <c r="X54" s="88">
        <v>577.4</v>
      </c>
    </row>
    <row r="55" spans="1:24" s="74" customFormat="1" ht="16.5" x14ac:dyDescent="0.3">
      <c r="A55" s="73" t="s">
        <v>248</v>
      </c>
      <c r="B55" s="74" t="s">
        <v>249</v>
      </c>
      <c r="C55" s="88">
        <v>438.24</v>
      </c>
      <c r="D55" s="88">
        <v>73.040000000000006</v>
      </c>
      <c r="E55" s="88">
        <f t="shared" si="0"/>
        <v>511.28000000000003</v>
      </c>
      <c r="F55" s="234">
        <v>-66.069999999999993</v>
      </c>
      <c r="G55" s="88">
        <v>0</v>
      </c>
      <c r="H55" s="234">
        <v>-0.05</v>
      </c>
      <c r="I55" s="88">
        <v>0</v>
      </c>
      <c r="J55" s="88">
        <f t="shared" si="1"/>
        <v>-66.11999999999999</v>
      </c>
      <c r="K55" s="88">
        <f t="shared" si="2"/>
        <v>577.4</v>
      </c>
      <c r="L55" s="88">
        <f t="shared" si="3"/>
        <v>0</v>
      </c>
      <c r="M55" s="72" t="str">
        <f t="shared" si="4"/>
        <v>SI</v>
      </c>
      <c r="N55" s="73" t="s">
        <v>707</v>
      </c>
      <c r="O55" s="74" t="s">
        <v>249</v>
      </c>
      <c r="P55" s="88">
        <v>438.24</v>
      </c>
      <c r="Q55" s="88">
        <v>73.040000000000006</v>
      </c>
      <c r="R55" s="88">
        <v>511.28</v>
      </c>
      <c r="S55" s="234">
        <v>-66.069999999999993</v>
      </c>
      <c r="T55" s="88">
        <v>0</v>
      </c>
      <c r="U55" s="234">
        <v>-0.05</v>
      </c>
      <c r="V55" s="88">
        <v>0</v>
      </c>
      <c r="W55" s="88">
        <v>-66.12</v>
      </c>
      <c r="X55" s="88">
        <v>577.4</v>
      </c>
    </row>
    <row r="56" spans="1:24" s="74" customFormat="1" ht="16.5" x14ac:dyDescent="0.3">
      <c r="A56" s="73" t="s">
        <v>347</v>
      </c>
      <c r="B56" s="74" t="s">
        <v>451</v>
      </c>
      <c r="C56" s="88">
        <v>438.24</v>
      </c>
      <c r="D56" s="88">
        <v>73.040000000000006</v>
      </c>
      <c r="E56" s="88">
        <f t="shared" si="0"/>
        <v>511.28000000000003</v>
      </c>
      <c r="F56" s="234">
        <v>-66.069999999999993</v>
      </c>
      <c r="G56" s="88">
        <v>0</v>
      </c>
      <c r="H56" s="234">
        <v>-0.05</v>
      </c>
      <c r="I56" s="88">
        <v>0</v>
      </c>
      <c r="J56" s="88">
        <f t="shared" si="1"/>
        <v>-66.11999999999999</v>
      </c>
      <c r="K56" s="88">
        <f t="shared" si="2"/>
        <v>577.4</v>
      </c>
      <c r="L56" s="88">
        <f t="shared" si="3"/>
        <v>0</v>
      </c>
      <c r="M56" s="72" t="str">
        <f t="shared" si="4"/>
        <v>SI</v>
      </c>
      <c r="N56" s="73" t="s">
        <v>708</v>
      </c>
      <c r="O56" s="74" t="s">
        <v>451</v>
      </c>
      <c r="P56" s="88">
        <v>438.24</v>
      </c>
      <c r="Q56" s="88">
        <v>73.040000000000006</v>
      </c>
      <c r="R56" s="88">
        <v>511.28</v>
      </c>
      <c r="S56" s="234">
        <v>-66.069999999999993</v>
      </c>
      <c r="T56" s="88">
        <v>0</v>
      </c>
      <c r="U56" s="234">
        <v>-0.05</v>
      </c>
      <c r="V56" s="88">
        <v>0</v>
      </c>
      <c r="W56" s="88">
        <v>-66.12</v>
      </c>
      <c r="X56" s="88">
        <v>577.4</v>
      </c>
    </row>
    <row r="57" spans="1:24" s="74" customFormat="1" ht="16.5" x14ac:dyDescent="0.3">
      <c r="A57" s="73" t="s">
        <v>250</v>
      </c>
      <c r="B57" s="74" t="s">
        <v>251</v>
      </c>
      <c r="C57" s="88">
        <v>438.24</v>
      </c>
      <c r="D57" s="88">
        <v>73.040000000000006</v>
      </c>
      <c r="E57" s="88">
        <f t="shared" si="0"/>
        <v>511.28000000000003</v>
      </c>
      <c r="F57" s="234">
        <v>-66.069999999999993</v>
      </c>
      <c r="G57" s="88">
        <v>0</v>
      </c>
      <c r="H57" s="234">
        <v>-0.05</v>
      </c>
      <c r="I57" s="88">
        <v>0</v>
      </c>
      <c r="J57" s="88">
        <f t="shared" si="1"/>
        <v>-66.11999999999999</v>
      </c>
      <c r="K57" s="88">
        <f t="shared" si="2"/>
        <v>577.4</v>
      </c>
      <c r="L57" s="88">
        <f t="shared" si="3"/>
        <v>0</v>
      </c>
      <c r="M57" s="72" t="str">
        <f t="shared" si="4"/>
        <v>SI</v>
      </c>
      <c r="N57" s="73" t="s">
        <v>250</v>
      </c>
      <c r="O57" s="74" t="s">
        <v>251</v>
      </c>
      <c r="P57" s="88">
        <v>438.24</v>
      </c>
      <c r="Q57" s="88">
        <v>73.040000000000006</v>
      </c>
      <c r="R57" s="88">
        <v>511.28</v>
      </c>
      <c r="S57" s="234">
        <v>-66.069999999999993</v>
      </c>
      <c r="T57" s="88">
        <v>0</v>
      </c>
      <c r="U57" s="234">
        <v>-0.05</v>
      </c>
      <c r="V57" s="88">
        <v>0</v>
      </c>
      <c r="W57" s="88">
        <v>-66.12</v>
      </c>
      <c r="X57" s="88">
        <v>577.4</v>
      </c>
    </row>
    <row r="58" spans="1:24" s="74" customFormat="1" ht="16.5" x14ac:dyDescent="0.3">
      <c r="A58" s="73" t="s">
        <v>252</v>
      </c>
      <c r="B58" s="74" t="s">
        <v>253</v>
      </c>
      <c r="C58" s="88">
        <v>438.24</v>
      </c>
      <c r="D58" s="88">
        <v>73.040000000000006</v>
      </c>
      <c r="E58" s="88">
        <f t="shared" si="0"/>
        <v>511.28000000000003</v>
      </c>
      <c r="F58" s="234">
        <v>-66.069999999999993</v>
      </c>
      <c r="G58" s="88">
        <v>0</v>
      </c>
      <c r="H58" s="234">
        <v>-0.05</v>
      </c>
      <c r="I58" s="88">
        <v>0</v>
      </c>
      <c r="J58" s="88">
        <f t="shared" si="1"/>
        <v>-66.11999999999999</v>
      </c>
      <c r="K58" s="88">
        <f t="shared" si="2"/>
        <v>577.4</v>
      </c>
      <c r="L58" s="88">
        <f t="shared" si="3"/>
        <v>0</v>
      </c>
      <c r="M58" s="72" t="str">
        <f t="shared" si="4"/>
        <v>SI</v>
      </c>
      <c r="N58" s="73" t="s">
        <v>709</v>
      </c>
      <c r="O58" s="74" t="s">
        <v>253</v>
      </c>
      <c r="P58" s="88">
        <v>438.24</v>
      </c>
      <c r="Q58" s="88">
        <v>73.040000000000006</v>
      </c>
      <c r="R58" s="88">
        <v>511.28</v>
      </c>
      <c r="S58" s="234">
        <v>-66.069999999999993</v>
      </c>
      <c r="T58" s="88">
        <v>0</v>
      </c>
      <c r="U58" s="234">
        <v>-0.05</v>
      </c>
      <c r="V58" s="88">
        <v>0</v>
      </c>
      <c r="W58" s="88">
        <v>-66.12</v>
      </c>
      <c r="X58" s="88">
        <v>577.4</v>
      </c>
    </row>
    <row r="59" spans="1:24" s="74" customFormat="1" ht="16.5" x14ac:dyDescent="0.3">
      <c r="A59" s="73" t="s">
        <v>254</v>
      </c>
      <c r="B59" s="74" t="s">
        <v>255</v>
      </c>
      <c r="C59" s="88">
        <v>438.24</v>
      </c>
      <c r="D59" s="88">
        <v>73.040000000000006</v>
      </c>
      <c r="E59" s="88">
        <f t="shared" si="0"/>
        <v>511.28000000000003</v>
      </c>
      <c r="F59" s="234">
        <v>-66.069999999999993</v>
      </c>
      <c r="G59" s="88">
        <v>0</v>
      </c>
      <c r="H59" s="234">
        <v>-0.05</v>
      </c>
      <c r="I59" s="88">
        <v>0</v>
      </c>
      <c r="J59" s="88">
        <f t="shared" si="1"/>
        <v>-66.11999999999999</v>
      </c>
      <c r="K59" s="88">
        <f t="shared" si="2"/>
        <v>577.4</v>
      </c>
      <c r="L59" s="88">
        <f t="shared" si="3"/>
        <v>0</v>
      </c>
      <c r="M59" s="72" t="str">
        <f t="shared" si="4"/>
        <v>SI</v>
      </c>
      <c r="N59" s="73" t="s">
        <v>710</v>
      </c>
      <c r="O59" s="74" t="s">
        <v>255</v>
      </c>
      <c r="P59" s="88">
        <v>438.24</v>
      </c>
      <c r="Q59" s="88">
        <v>73.040000000000006</v>
      </c>
      <c r="R59" s="88">
        <v>511.28</v>
      </c>
      <c r="S59" s="234">
        <v>-66.069999999999993</v>
      </c>
      <c r="T59" s="88">
        <v>0</v>
      </c>
      <c r="U59" s="234">
        <v>-0.05</v>
      </c>
      <c r="V59" s="88">
        <v>0</v>
      </c>
      <c r="W59" s="88">
        <v>-66.12</v>
      </c>
      <c r="X59" s="88">
        <v>577.4</v>
      </c>
    </row>
    <row r="60" spans="1:24" s="74" customFormat="1" ht="16.5" x14ac:dyDescent="0.3">
      <c r="A60" s="73" t="s">
        <v>260</v>
      </c>
      <c r="B60" s="74" t="s">
        <v>261</v>
      </c>
      <c r="C60" s="88">
        <v>438.24</v>
      </c>
      <c r="D60" s="88">
        <v>73.040000000000006</v>
      </c>
      <c r="E60" s="88">
        <f t="shared" si="0"/>
        <v>511.28000000000003</v>
      </c>
      <c r="F60" s="234">
        <v>-66.069999999999993</v>
      </c>
      <c r="G60" s="88">
        <v>0</v>
      </c>
      <c r="H60" s="234">
        <v>-0.05</v>
      </c>
      <c r="I60" s="88">
        <v>0</v>
      </c>
      <c r="J60" s="88">
        <f t="shared" si="1"/>
        <v>-66.11999999999999</v>
      </c>
      <c r="K60" s="88">
        <f t="shared" si="2"/>
        <v>577.4</v>
      </c>
      <c r="L60" s="88">
        <f t="shared" si="3"/>
        <v>0</v>
      </c>
      <c r="M60" s="72" t="str">
        <f t="shared" si="4"/>
        <v>SI</v>
      </c>
      <c r="N60" s="73" t="s">
        <v>711</v>
      </c>
      <c r="O60" s="74" t="s">
        <v>261</v>
      </c>
      <c r="P60" s="88">
        <v>438.24</v>
      </c>
      <c r="Q60" s="88">
        <v>73.040000000000006</v>
      </c>
      <c r="R60" s="88">
        <v>511.28</v>
      </c>
      <c r="S60" s="234">
        <v>-66.069999999999993</v>
      </c>
      <c r="T60" s="88">
        <v>0</v>
      </c>
      <c r="U60" s="234">
        <v>-0.05</v>
      </c>
      <c r="V60" s="88">
        <v>0</v>
      </c>
      <c r="W60" s="88">
        <v>-66.12</v>
      </c>
      <c r="X60" s="88">
        <v>577.4</v>
      </c>
    </row>
    <row r="61" spans="1:24" s="74" customFormat="1" ht="16.5" x14ac:dyDescent="0.3">
      <c r="A61" s="73" t="s">
        <v>256</v>
      </c>
      <c r="B61" s="74" t="s">
        <v>257</v>
      </c>
      <c r="C61" s="88">
        <v>438.24</v>
      </c>
      <c r="D61" s="88">
        <v>73.040000000000006</v>
      </c>
      <c r="E61" s="88">
        <f t="shared" si="0"/>
        <v>511.28000000000003</v>
      </c>
      <c r="F61" s="234">
        <v>-66.069999999999993</v>
      </c>
      <c r="G61" s="88">
        <v>0</v>
      </c>
      <c r="H61" s="234">
        <v>-0.05</v>
      </c>
      <c r="I61" s="88">
        <v>0</v>
      </c>
      <c r="J61" s="88">
        <f t="shared" si="1"/>
        <v>-66.11999999999999</v>
      </c>
      <c r="K61" s="88">
        <f t="shared" si="2"/>
        <v>577.4</v>
      </c>
      <c r="L61" s="88">
        <f t="shared" si="3"/>
        <v>0</v>
      </c>
      <c r="M61" s="72" t="str">
        <f t="shared" si="4"/>
        <v>SI</v>
      </c>
      <c r="N61" s="73" t="s">
        <v>712</v>
      </c>
      <c r="O61" s="74" t="s">
        <v>257</v>
      </c>
      <c r="P61" s="88">
        <v>438.24</v>
      </c>
      <c r="Q61" s="88">
        <v>73.040000000000006</v>
      </c>
      <c r="R61" s="88">
        <v>511.28</v>
      </c>
      <c r="S61" s="234">
        <v>-66.069999999999993</v>
      </c>
      <c r="T61" s="88">
        <v>0</v>
      </c>
      <c r="U61" s="234">
        <v>-0.05</v>
      </c>
      <c r="V61" s="88">
        <v>0</v>
      </c>
      <c r="W61" s="88">
        <v>-66.12</v>
      </c>
      <c r="X61" s="88">
        <v>577.4</v>
      </c>
    </row>
    <row r="62" spans="1:24" s="74" customFormat="1" ht="16.5" x14ac:dyDescent="0.3">
      <c r="A62" s="73" t="s">
        <v>258</v>
      </c>
      <c r="B62" s="74" t="s">
        <v>259</v>
      </c>
      <c r="C62" s="88">
        <v>438.24</v>
      </c>
      <c r="D62" s="88">
        <v>73.040000000000006</v>
      </c>
      <c r="E62" s="88">
        <f t="shared" si="0"/>
        <v>511.28000000000003</v>
      </c>
      <c r="F62" s="234">
        <v>-66.069999999999993</v>
      </c>
      <c r="G62" s="88">
        <v>0</v>
      </c>
      <c r="H62" s="88">
        <v>0.15</v>
      </c>
      <c r="I62" s="88">
        <v>0</v>
      </c>
      <c r="J62" s="88">
        <f t="shared" si="1"/>
        <v>-65.919999999999987</v>
      </c>
      <c r="K62" s="88">
        <f t="shared" si="2"/>
        <v>577.20000000000005</v>
      </c>
      <c r="L62" s="88">
        <f t="shared" si="3"/>
        <v>0</v>
      </c>
      <c r="M62" s="72" t="str">
        <f t="shared" si="4"/>
        <v>SI</v>
      </c>
      <c r="N62" s="73" t="s">
        <v>713</v>
      </c>
      <c r="O62" s="74" t="s">
        <v>259</v>
      </c>
      <c r="P62" s="88">
        <v>438.24</v>
      </c>
      <c r="Q62" s="88">
        <v>73.040000000000006</v>
      </c>
      <c r="R62" s="88">
        <v>511.28</v>
      </c>
      <c r="S62" s="234">
        <v>-66.069999999999993</v>
      </c>
      <c r="T62" s="88">
        <v>0</v>
      </c>
      <c r="U62" s="88">
        <v>0.15</v>
      </c>
      <c r="V62" s="88">
        <v>0</v>
      </c>
      <c r="W62" s="88">
        <v>-65.92</v>
      </c>
      <c r="X62" s="88">
        <v>577.20000000000005</v>
      </c>
    </row>
    <row r="63" spans="1:24" s="74" customFormat="1" ht="16.5" x14ac:dyDescent="0.3">
      <c r="A63" s="73" t="s">
        <v>262</v>
      </c>
      <c r="B63" s="74" t="s">
        <v>263</v>
      </c>
      <c r="C63" s="88">
        <v>438.24</v>
      </c>
      <c r="D63" s="88">
        <v>73.040000000000006</v>
      </c>
      <c r="E63" s="88">
        <f t="shared" si="0"/>
        <v>511.28000000000003</v>
      </c>
      <c r="F63" s="234">
        <v>-66.069999999999993</v>
      </c>
      <c r="G63" s="88">
        <v>0</v>
      </c>
      <c r="H63" s="234">
        <v>-0.05</v>
      </c>
      <c r="I63" s="88">
        <v>0</v>
      </c>
      <c r="J63" s="88">
        <f t="shared" si="1"/>
        <v>-66.11999999999999</v>
      </c>
      <c r="K63" s="88">
        <f t="shared" si="2"/>
        <v>577.4</v>
      </c>
      <c r="L63" s="88">
        <f t="shared" si="3"/>
        <v>0</v>
      </c>
      <c r="M63" s="72" t="str">
        <f t="shared" si="4"/>
        <v>SI</v>
      </c>
      <c r="N63" s="73" t="s">
        <v>714</v>
      </c>
      <c r="O63" s="74" t="s">
        <v>263</v>
      </c>
      <c r="P63" s="88">
        <v>438.24</v>
      </c>
      <c r="Q63" s="88">
        <v>73.040000000000006</v>
      </c>
      <c r="R63" s="88">
        <v>511.28</v>
      </c>
      <c r="S63" s="234">
        <v>-66.069999999999993</v>
      </c>
      <c r="T63" s="88">
        <v>0</v>
      </c>
      <c r="U63" s="234">
        <v>-0.05</v>
      </c>
      <c r="V63" s="88">
        <v>0</v>
      </c>
      <c r="W63" s="88">
        <v>-66.12</v>
      </c>
      <c r="X63" s="88">
        <v>577.4</v>
      </c>
    </row>
    <row r="64" spans="1:24" s="74" customFormat="1" ht="16.5" x14ac:dyDescent="0.3">
      <c r="A64" s="73" t="s">
        <v>264</v>
      </c>
      <c r="B64" s="74" t="s">
        <v>265</v>
      </c>
      <c r="C64" s="88">
        <v>438.24</v>
      </c>
      <c r="D64" s="88">
        <v>73.040000000000006</v>
      </c>
      <c r="E64" s="88">
        <f t="shared" si="0"/>
        <v>511.28000000000003</v>
      </c>
      <c r="F64" s="234">
        <v>-66.069999999999993</v>
      </c>
      <c r="G64" s="88">
        <v>0</v>
      </c>
      <c r="H64" s="88">
        <v>0.15</v>
      </c>
      <c r="I64" s="88">
        <v>0</v>
      </c>
      <c r="J64" s="88">
        <f t="shared" si="1"/>
        <v>-65.919999999999987</v>
      </c>
      <c r="K64" s="88">
        <f t="shared" si="2"/>
        <v>577.20000000000005</v>
      </c>
      <c r="L64" s="88">
        <f t="shared" si="3"/>
        <v>0</v>
      </c>
      <c r="M64" s="72" t="str">
        <f t="shared" si="4"/>
        <v>SI</v>
      </c>
      <c r="N64" s="73" t="s">
        <v>715</v>
      </c>
      <c r="O64" s="74" t="s">
        <v>265</v>
      </c>
      <c r="P64" s="88">
        <v>438.24</v>
      </c>
      <c r="Q64" s="88">
        <v>73.040000000000006</v>
      </c>
      <c r="R64" s="88">
        <v>511.28</v>
      </c>
      <c r="S64" s="234">
        <v>-66.069999999999993</v>
      </c>
      <c r="T64" s="88">
        <v>0</v>
      </c>
      <c r="U64" s="88">
        <v>0.15</v>
      </c>
      <c r="V64" s="88">
        <v>0</v>
      </c>
      <c r="W64" s="88">
        <v>-65.92</v>
      </c>
      <c r="X64" s="88">
        <v>577.20000000000005</v>
      </c>
    </row>
    <row r="65" spans="1:24" s="74" customFormat="1" ht="16.5" x14ac:dyDescent="0.3">
      <c r="A65" s="73" t="s">
        <v>266</v>
      </c>
      <c r="B65" s="74" t="s">
        <v>267</v>
      </c>
      <c r="C65" s="88">
        <v>438.24</v>
      </c>
      <c r="D65" s="88">
        <v>73.040000000000006</v>
      </c>
      <c r="E65" s="88">
        <f t="shared" si="0"/>
        <v>511.28000000000003</v>
      </c>
      <c r="F65" s="234">
        <v>-66.069999999999993</v>
      </c>
      <c r="G65" s="88">
        <v>0</v>
      </c>
      <c r="H65" s="88">
        <v>0.15</v>
      </c>
      <c r="I65" s="88">
        <v>0</v>
      </c>
      <c r="J65" s="88">
        <f t="shared" si="1"/>
        <v>-65.919999999999987</v>
      </c>
      <c r="K65" s="88">
        <f t="shared" si="2"/>
        <v>577.20000000000005</v>
      </c>
      <c r="L65" s="88">
        <f t="shared" si="3"/>
        <v>0</v>
      </c>
      <c r="M65" s="72" t="str">
        <f t="shared" si="4"/>
        <v>SI</v>
      </c>
      <c r="N65" s="73" t="s">
        <v>716</v>
      </c>
      <c r="O65" s="74" t="s">
        <v>267</v>
      </c>
      <c r="P65" s="88">
        <v>438.24</v>
      </c>
      <c r="Q65" s="88">
        <v>73.040000000000006</v>
      </c>
      <c r="R65" s="88">
        <v>511.28</v>
      </c>
      <c r="S65" s="234">
        <v>-66.069999999999993</v>
      </c>
      <c r="T65" s="88">
        <v>0</v>
      </c>
      <c r="U65" s="88">
        <v>0.15</v>
      </c>
      <c r="V65" s="88">
        <v>0</v>
      </c>
      <c r="W65" s="88">
        <v>-65.92</v>
      </c>
      <c r="X65" s="88">
        <v>577.20000000000005</v>
      </c>
    </row>
    <row r="66" spans="1:24" s="74" customFormat="1" ht="16.5" x14ac:dyDescent="0.3">
      <c r="A66" s="73" t="s">
        <v>268</v>
      </c>
      <c r="B66" s="74" t="s">
        <v>269</v>
      </c>
      <c r="C66" s="88">
        <v>438.24</v>
      </c>
      <c r="D66" s="88">
        <v>73.040000000000006</v>
      </c>
      <c r="E66" s="88">
        <f t="shared" si="0"/>
        <v>511.28000000000003</v>
      </c>
      <c r="F66" s="234">
        <v>-66.069999999999993</v>
      </c>
      <c r="G66" s="88">
        <v>0</v>
      </c>
      <c r="H66" s="234">
        <v>-0.05</v>
      </c>
      <c r="I66" s="88">
        <v>0</v>
      </c>
      <c r="J66" s="88">
        <f t="shared" si="1"/>
        <v>-66.11999999999999</v>
      </c>
      <c r="K66" s="88">
        <f t="shared" si="2"/>
        <v>577.4</v>
      </c>
      <c r="L66" s="88">
        <f t="shared" si="3"/>
        <v>0</v>
      </c>
      <c r="M66" s="72" t="str">
        <f t="shared" si="4"/>
        <v>SI</v>
      </c>
      <c r="N66" s="73" t="s">
        <v>717</v>
      </c>
      <c r="O66" s="74" t="s">
        <v>269</v>
      </c>
      <c r="P66" s="88">
        <v>438.24</v>
      </c>
      <c r="Q66" s="88">
        <v>73.040000000000006</v>
      </c>
      <c r="R66" s="88">
        <v>511.28</v>
      </c>
      <c r="S66" s="234">
        <v>-66.069999999999993</v>
      </c>
      <c r="T66" s="88">
        <v>0</v>
      </c>
      <c r="U66" s="234">
        <v>-0.05</v>
      </c>
      <c r="V66" s="88">
        <v>0</v>
      </c>
      <c r="W66" s="88">
        <v>-66.12</v>
      </c>
      <c r="X66" s="88">
        <v>577.4</v>
      </c>
    </row>
    <row r="67" spans="1:24" s="91" customFormat="1" ht="16.5" x14ac:dyDescent="0.3">
      <c r="A67" s="73" t="s">
        <v>270</v>
      </c>
      <c r="B67" s="74" t="s">
        <v>271</v>
      </c>
      <c r="C67" s="88">
        <v>438.24</v>
      </c>
      <c r="D67" s="88">
        <v>73.040000000000006</v>
      </c>
      <c r="E67" s="88">
        <f t="shared" si="0"/>
        <v>511.28000000000003</v>
      </c>
      <c r="F67" s="234">
        <v>-66.069999999999993</v>
      </c>
      <c r="G67" s="88">
        <v>0</v>
      </c>
      <c r="H67" s="234">
        <v>-0.05</v>
      </c>
      <c r="I67" s="88">
        <v>0</v>
      </c>
      <c r="J67" s="88">
        <f t="shared" si="1"/>
        <v>-66.11999999999999</v>
      </c>
      <c r="K67" s="88">
        <f t="shared" si="2"/>
        <v>577.4</v>
      </c>
      <c r="L67" s="88">
        <f t="shared" si="3"/>
        <v>0</v>
      </c>
      <c r="M67" s="72" t="str">
        <f t="shared" si="4"/>
        <v>SI</v>
      </c>
      <c r="N67" s="73" t="s">
        <v>270</v>
      </c>
      <c r="O67" s="74" t="s">
        <v>271</v>
      </c>
      <c r="P67" s="88">
        <v>438.24</v>
      </c>
      <c r="Q67" s="88">
        <v>73.040000000000006</v>
      </c>
      <c r="R67" s="88">
        <v>511.28</v>
      </c>
      <c r="S67" s="234">
        <v>-66.069999999999993</v>
      </c>
      <c r="T67" s="88">
        <v>0</v>
      </c>
      <c r="U67" s="234">
        <v>-0.05</v>
      </c>
      <c r="V67" s="88">
        <v>0</v>
      </c>
      <c r="W67" s="88">
        <v>-66.12</v>
      </c>
      <c r="X67" s="88">
        <v>577.4</v>
      </c>
    </row>
    <row r="68" spans="1:24" s="93" customFormat="1" ht="16.5" x14ac:dyDescent="0.3">
      <c r="A68" s="73" t="s">
        <v>272</v>
      </c>
      <c r="B68" s="74" t="s">
        <v>273</v>
      </c>
      <c r="C68" s="88">
        <v>438.24</v>
      </c>
      <c r="D68" s="88">
        <v>73.040000000000006</v>
      </c>
      <c r="E68" s="88">
        <f t="shared" si="0"/>
        <v>511.28000000000003</v>
      </c>
      <c r="F68" s="234">
        <v>-66.069999999999993</v>
      </c>
      <c r="G68" s="88">
        <v>0</v>
      </c>
      <c r="H68" s="234">
        <v>-0.05</v>
      </c>
      <c r="I68" s="88">
        <v>0</v>
      </c>
      <c r="J68" s="88">
        <f t="shared" si="1"/>
        <v>-66.11999999999999</v>
      </c>
      <c r="K68" s="88">
        <f t="shared" si="2"/>
        <v>577.4</v>
      </c>
      <c r="L68" s="88">
        <f t="shared" si="3"/>
        <v>0</v>
      </c>
      <c r="M68" s="72" t="str">
        <f t="shared" si="4"/>
        <v>SI</v>
      </c>
      <c r="N68" s="73" t="s">
        <v>718</v>
      </c>
      <c r="O68" s="74" t="s">
        <v>273</v>
      </c>
      <c r="P68" s="88">
        <v>438.24</v>
      </c>
      <c r="Q68" s="88">
        <v>73.040000000000006</v>
      </c>
      <c r="R68" s="88">
        <v>511.28</v>
      </c>
      <c r="S68" s="234">
        <v>-66.069999999999993</v>
      </c>
      <c r="T68" s="88">
        <v>0</v>
      </c>
      <c r="U68" s="234">
        <v>-0.05</v>
      </c>
      <c r="V68" s="88">
        <v>0</v>
      </c>
      <c r="W68" s="88">
        <v>-66.12</v>
      </c>
      <c r="X68" s="88">
        <v>577.4</v>
      </c>
    </row>
    <row r="69" spans="1:24" s="74" customFormat="1" ht="16.5" x14ac:dyDescent="0.3">
      <c r="A69" s="73" t="s">
        <v>274</v>
      </c>
      <c r="B69" s="74" t="s">
        <v>275</v>
      </c>
      <c r="C69" s="88">
        <v>438.24</v>
      </c>
      <c r="D69" s="88">
        <v>73.040000000000006</v>
      </c>
      <c r="E69" s="88">
        <f t="shared" si="0"/>
        <v>511.28000000000003</v>
      </c>
      <c r="F69" s="234">
        <v>-66.069999999999993</v>
      </c>
      <c r="G69" s="88">
        <v>0</v>
      </c>
      <c r="H69" s="88">
        <v>0.15</v>
      </c>
      <c r="I69" s="88">
        <v>0</v>
      </c>
      <c r="J69" s="88">
        <f t="shared" si="1"/>
        <v>-65.919999999999987</v>
      </c>
      <c r="K69" s="88">
        <f t="shared" si="2"/>
        <v>577.20000000000005</v>
      </c>
      <c r="L69" s="88">
        <f t="shared" si="3"/>
        <v>0</v>
      </c>
      <c r="M69" s="72" t="str">
        <f t="shared" si="4"/>
        <v>SI</v>
      </c>
      <c r="N69" s="73" t="s">
        <v>719</v>
      </c>
      <c r="O69" s="74" t="s">
        <v>275</v>
      </c>
      <c r="P69" s="88">
        <v>438.24</v>
      </c>
      <c r="Q69" s="88">
        <v>73.040000000000006</v>
      </c>
      <c r="R69" s="88">
        <v>511.28</v>
      </c>
      <c r="S69" s="234">
        <v>-66.069999999999993</v>
      </c>
      <c r="T69" s="88">
        <v>0</v>
      </c>
      <c r="U69" s="88">
        <v>0.15</v>
      </c>
      <c r="V69" s="88">
        <v>0</v>
      </c>
      <c r="W69" s="88">
        <v>-65.92</v>
      </c>
      <c r="X69" s="88">
        <v>577.20000000000005</v>
      </c>
    </row>
    <row r="70" spans="1:24" s="74" customFormat="1" ht="16.5" x14ac:dyDescent="0.3">
      <c r="A70" s="27" t="s">
        <v>353</v>
      </c>
      <c r="B70" s="27" t="s">
        <v>464</v>
      </c>
      <c r="C70" s="88">
        <v>438.24</v>
      </c>
      <c r="D70" s="88">
        <v>73.040000000000006</v>
      </c>
      <c r="E70" s="88">
        <f t="shared" si="0"/>
        <v>511.28000000000003</v>
      </c>
      <c r="F70" s="234">
        <v>-66.069999999999993</v>
      </c>
      <c r="G70" s="88">
        <v>0</v>
      </c>
      <c r="H70" s="88">
        <v>0.15</v>
      </c>
      <c r="I70" s="88">
        <v>0</v>
      </c>
      <c r="J70" s="88">
        <f t="shared" si="1"/>
        <v>-65.919999999999987</v>
      </c>
      <c r="K70" s="88">
        <f t="shared" si="2"/>
        <v>577.20000000000005</v>
      </c>
      <c r="L70" s="88">
        <f t="shared" si="3"/>
        <v>0</v>
      </c>
      <c r="M70" s="72" t="str">
        <f t="shared" si="4"/>
        <v>SI</v>
      </c>
      <c r="N70" s="73" t="s">
        <v>720</v>
      </c>
      <c r="O70" s="74" t="s">
        <v>464</v>
      </c>
      <c r="P70" s="88">
        <v>438.24</v>
      </c>
      <c r="Q70" s="88">
        <v>73.040000000000006</v>
      </c>
      <c r="R70" s="88">
        <v>511.28</v>
      </c>
      <c r="S70" s="234">
        <v>-66.069999999999993</v>
      </c>
      <c r="T70" s="88">
        <v>0</v>
      </c>
      <c r="U70" s="88">
        <v>0.15</v>
      </c>
      <c r="V70" s="88">
        <v>0</v>
      </c>
      <c r="W70" s="88">
        <v>-65.92</v>
      </c>
      <c r="X70" s="88">
        <v>577.20000000000005</v>
      </c>
    </row>
    <row r="71" spans="1:24" s="74" customFormat="1" ht="16.5" x14ac:dyDescent="0.3">
      <c r="A71" s="73" t="s">
        <v>276</v>
      </c>
      <c r="B71" s="74" t="s">
        <v>277</v>
      </c>
      <c r="C71" s="88">
        <v>438.24</v>
      </c>
      <c r="D71" s="88">
        <v>73.040000000000006</v>
      </c>
      <c r="E71" s="88">
        <f t="shared" si="0"/>
        <v>511.28000000000003</v>
      </c>
      <c r="F71" s="234">
        <v>-66.069999999999993</v>
      </c>
      <c r="G71" s="88">
        <v>0</v>
      </c>
      <c r="H71" s="234">
        <v>-0.05</v>
      </c>
      <c r="I71" s="88">
        <v>0</v>
      </c>
      <c r="J71" s="88">
        <f t="shared" si="1"/>
        <v>-66.11999999999999</v>
      </c>
      <c r="K71" s="88">
        <f t="shared" si="2"/>
        <v>577.4</v>
      </c>
      <c r="L71" s="88">
        <f t="shared" si="3"/>
        <v>0</v>
      </c>
      <c r="M71" s="72" t="str">
        <f t="shared" si="4"/>
        <v>SI</v>
      </c>
      <c r="N71" s="73" t="s">
        <v>276</v>
      </c>
      <c r="O71" s="74" t="s">
        <v>277</v>
      </c>
      <c r="P71" s="88">
        <v>438.24</v>
      </c>
      <c r="Q71" s="88">
        <v>73.040000000000006</v>
      </c>
      <c r="R71" s="88">
        <v>511.28</v>
      </c>
      <c r="S71" s="234">
        <v>-66.069999999999993</v>
      </c>
      <c r="T71" s="88">
        <v>0</v>
      </c>
      <c r="U71" s="234">
        <v>-0.05</v>
      </c>
      <c r="V71" s="88">
        <v>0</v>
      </c>
      <c r="W71" s="88">
        <v>-66.12</v>
      </c>
      <c r="X71" s="88">
        <v>577.4</v>
      </c>
    </row>
    <row r="72" spans="1:24" s="74" customFormat="1" ht="16.5" x14ac:dyDescent="0.3">
      <c r="A72" s="73" t="s">
        <v>278</v>
      </c>
      <c r="B72" s="74" t="s">
        <v>279</v>
      </c>
      <c r="C72" s="88">
        <v>438.24</v>
      </c>
      <c r="D72" s="88">
        <v>73.040000000000006</v>
      </c>
      <c r="E72" s="88">
        <f t="shared" si="0"/>
        <v>511.28000000000003</v>
      </c>
      <c r="F72" s="234">
        <v>-66.069999999999993</v>
      </c>
      <c r="G72" s="88">
        <v>0</v>
      </c>
      <c r="H72" s="234">
        <v>-0.05</v>
      </c>
      <c r="I72" s="88">
        <v>0</v>
      </c>
      <c r="J72" s="88">
        <f t="shared" si="1"/>
        <v>-66.11999999999999</v>
      </c>
      <c r="K72" s="88">
        <f t="shared" si="2"/>
        <v>577.4</v>
      </c>
      <c r="L72" s="88">
        <f t="shared" si="3"/>
        <v>0</v>
      </c>
      <c r="M72" s="72" t="str">
        <f t="shared" si="4"/>
        <v>SI</v>
      </c>
      <c r="N72" s="73" t="s">
        <v>721</v>
      </c>
      <c r="O72" s="74" t="s">
        <v>279</v>
      </c>
      <c r="P72" s="88">
        <v>438.24</v>
      </c>
      <c r="Q72" s="88">
        <v>73.040000000000006</v>
      </c>
      <c r="R72" s="88">
        <v>511.28</v>
      </c>
      <c r="S72" s="234">
        <v>-66.069999999999993</v>
      </c>
      <c r="T72" s="88">
        <v>0</v>
      </c>
      <c r="U72" s="234">
        <v>-0.05</v>
      </c>
      <c r="V72" s="88">
        <v>0</v>
      </c>
      <c r="W72" s="88">
        <v>-66.12</v>
      </c>
      <c r="X72" s="88">
        <v>577.4</v>
      </c>
    </row>
    <row r="73" spans="1:24" s="74" customFormat="1" ht="16.5" x14ac:dyDescent="0.3">
      <c r="A73" s="73" t="s">
        <v>722</v>
      </c>
      <c r="B73" s="74" t="s">
        <v>723</v>
      </c>
      <c r="C73" s="88">
        <v>219.12</v>
      </c>
      <c r="D73" s="88">
        <v>36.520000000000003</v>
      </c>
      <c r="E73" s="88">
        <f t="shared" si="0"/>
        <v>255.64000000000001</v>
      </c>
      <c r="F73" s="234">
        <v>-82.48</v>
      </c>
      <c r="G73" s="88">
        <v>0</v>
      </c>
      <c r="H73" s="234">
        <v>-0.08</v>
      </c>
      <c r="I73" s="88">
        <v>0</v>
      </c>
      <c r="J73" s="88">
        <f t="shared" si="1"/>
        <v>-82.56</v>
      </c>
      <c r="K73" s="88">
        <f t="shared" si="2"/>
        <v>338.20000000000005</v>
      </c>
      <c r="L73" s="88">
        <f t="shared" si="3"/>
        <v>0</v>
      </c>
      <c r="M73" s="72" t="str">
        <f t="shared" si="4"/>
        <v>SI</v>
      </c>
      <c r="N73" s="73" t="s">
        <v>722</v>
      </c>
      <c r="O73" s="74" t="s">
        <v>723</v>
      </c>
      <c r="P73" s="88">
        <v>219.12</v>
      </c>
      <c r="Q73" s="88">
        <v>36.520000000000003</v>
      </c>
      <c r="R73" s="88">
        <v>255.64</v>
      </c>
      <c r="S73" s="234">
        <v>-82.48</v>
      </c>
      <c r="T73" s="88">
        <v>0</v>
      </c>
      <c r="U73" s="234">
        <v>-0.08</v>
      </c>
      <c r="V73" s="88">
        <v>0</v>
      </c>
      <c r="W73" s="88">
        <v>-82.56</v>
      </c>
      <c r="X73" s="88">
        <v>338.2</v>
      </c>
    </row>
    <row r="74" spans="1:24" s="74" customFormat="1" ht="16.5" x14ac:dyDescent="0.3">
      <c r="A74" s="73" t="s">
        <v>280</v>
      </c>
      <c r="B74" s="74" t="s">
        <v>281</v>
      </c>
      <c r="C74" s="88">
        <v>438.24</v>
      </c>
      <c r="D74" s="88">
        <v>73.040000000000006</v>
      </c>
      <c r="E74" s="88">
        <f t="shared" si="0"/>
        <v>511.28000000000003</v>
      </c>
      <c r="F74" s="234">
        <v>-66.069999999999993</v>
      </c>
      <c r="G74" s="88">
        <v>0</v>
      </c>
      <c r="H74" s="88">
        <v>0.15</v>
      </c>
      <c r="I74" s="88">
        <v>0</v>
      </c>
      <c r="J74" s="88">
        <f t="shared" si="1"/>
        <v>-65.919999999999987</v>
      </c>
      <c r="K74" s="88">
        <f t="shared" si="2"/>
        <v>577.20000000000005</v>
      </c>
      <c r="L74" s="88">
        <f t="shared" si="3"/>
        <v>0</v>
      </c>
      <c r="M74" s="72" t="str">
        <f t="shared" si="4"/>
        <v>SI</v>
      </c>
      <c r="N74" s="73" t="s">
        <v>724</v>
      </c>
      <c r="O74" s="74" t="s">
        <v>281</v>
      </c>
      <c r="P74" s="88">
        <v>438.24</v>
      </c>
      <c r="Q74" s="88">
        <v>73.040000000000006</v>
      </c>
      <c r="R74" s="88">
        <v>511.28</v>
      </c>
      <c r="S74" s="234">
        <v>-66.069999999999993</v>
      </c>
      <c r="T74" s="88">
        <v>0</v>
      </c>
      <c r="U74" s="88">
        <v>0.15</v>
      </c>
      <c r="V74" s="88">
        <v>0</v>
      </c>
      <c r="W74" s="88">
        <v>-65.92</v>
      </c>
      <c r="X74" s="88">
        <v>577.20000000000005</v>
      </c>
    </row>
    <row r="75" spans="1:24" s="74" customFormat="1" ht="16.5" x14ac:dyDescent="0.3">
      <c r="A75" s="73" t="s">
        <v>282</v>
      </c>
      <c r="B75" s="74" t="s">
        <v>283</v>
      </c>
      <c r="C75" s="88">
        <v>438.24</v>
      </c>
      <c r="D75" s="88">
        <v>73.040000000000006</v>
      </c>
      <c r="E75" s="88">
        <f t="shared" ref="E75:E93" si="5">SUM(C75:D75)</f>
        <v>511.28000000000003</v>
      </c>
      <c r="F75" s="234">
        <v>-66.069999999999993</v>
      </c>
      <c r="G75" s="88">
        <v>0</v>
      </c>
      <c r="H75" s="234">
        <v>-0.05</v>
      </c>
      <c r="I75" s="88">
        <v>0</v>
      </c>
      <c r="J75" s="88">
        <f t="shared" ref="J75:J92" si="6">SUM(F75:I75)</f>
        <v>-66.11999999999999</v>
      </c>
      <c r="K75" s="88">
        <f t="shared" ref="K75:K92" si="7">+E75-J75</f>
        <v>577.4</v>
      </c>
      <c r="L75" s="88">
        <f t="shared" ref="L75:L93" si="8">+K75-X75</f>
        <v>0</v>
      </c>
      <c r="M75" s="72" t="str">
        <f t="shared" ref="M75:M93" si="9">IF(B75=O75,"SI","NO")</f>
        <v>SI</v>
      </c>
      <c r="N75" s="73" t="s">
        <v>725</v>
      </c>
      <c r="O75" s="74" t="s">
        <v>283</v>
      </c>
      <c r="P75" s="88">
        <v>438.24</v>
      </c>
      <c r="Q75" s="88">
        <v>73.040000000000006</v>
      </c>
      <c r="R75" s="88">
        <v>511.28</v>
      </c>
      <c r="S75" s="234">
        <v>-66.069999999999993</v>
      </c>
      <c r="T75" s="88">
        <v>0</v>
      </c>
      <c r="U75" s="234">
        <v>-0.05</v>
      </c>
      <c r="V75" s="88">
        <v>0</v>
      </c>
      <c r="W75" s="88">
        <v>-66.12</v>
      </c>
      <c r="X75" s="88">
        <v>577.4</v>
      </c>
    </row>
    <row r="76" spans="1:24" s="74" customFormat="1" ht="16.5" x14ac:dyDescent="0.3">
      <c r="A76" s="73" t="s">
        <v>336</v>
      </c>
      <c r="B76" s="74" t="s">
        <v>469</v>
      </c>
      <c r="C76" s="88">
        <v>438.24</v>
      </c>
      <c r="D76" s="88">
        <v>73.040000000000006</v>
      </c>
      <c r="E76" s="88">
        <f t="shared" si="5"/>
        <v>511.28000000000003</v>
      </c>
      <c r="F76" s="234">
        <v>-66.069999999999993</v>
      </c>
      <c r="G76" s="88">
        <v>0</v>
      </c>
      <c r="H76" s="234">
        <v>-0.05</v>
      </c>
      <c r="I76" s="88">
        <v>0</v>
      </c>
      <c r="J76" s="88">
        <f t="shared" si="6"/>
        <v>-66.11999999999999</v>
      </c>
      <c r="K76" s="88">
        <f t="shared" si="7"/>
        <v>577.4</v>
      </c>
      <c r="L76" s="88">
        <f t="shared" si="8"/>
        <v>0</v>
      </c>
      <c r="M76" s="72" t="str">
        <f t="shared" si="9"/>
        <v>SI</v>
      </c>
      <c r="N76" s="73" t="s">
        <v>726</v>
      </c>
      <c r="O76" s="74" t="s">
        <v>469</v>
      </c>
      <c r="P76" s="88">
        <v>438.24</v>
      </c>
      <c r="Q76" s="88">
        <v>73.040000000000006</v>
      </c>
      <c r="R76" s="88">
        <v>511.28</v>
      </c>
      <c r="S76" s="234">
        <v>-66.069999999999993</v>
      </c>
      <c r="T76" s="88">
        <v>0</v>
      </c>
      <c r="U76" s="234">
        <v>-0.05</v>
      </c>
      <c r="V76" s="88">
        <v>0</v>
      </c>
      <c r="W76" s="88">
        <v>-66.12</v>
      </c>
      <c r="X76" s="88">
        <v>577.4</v>
      </c>
    </row>
    <row r="77" spans="1:24" s="74" customFormat="1" ht="16.5" x14ac:dyDescent="0.3">
      <c r="A77" s="73" t="s">
        <v>286</v>
      </c>
      <c r="B77" s="74" t="s">
        <v>287</v>
      </c>
      <c r="C77" s="88">
        <v>438.24</v>
      </c>
      <c r="D77" s="88">
        <v>73.040000000000006</v>
      </c>
      <c r="E77" s="88">
        <f t="shared" si="5"/>
        <v>511.28000000000003</v>
      </c>
      <c r="F77" s="234">
        <v>-66.069999999999993</v>
      </c>
      <c r="G77" s="88">
        <v>0</v>
      </c>
      <c r="H77" s="88">
        <v>0.15</v>
      </c>
      <c r="I77" s="88">
        <v>0</v>
      </c>
      <c r="J77" s="88">
        <f t="shared" si="6"/>
        <v>-65.919999999999987</v>
      </c>
      <c r="K77" s="88">
        <f t="shared" si="7"/>
        <v>577.20000000000005</v>
      </c>
      <c r="L77" s="88">
        <f t="shared" si="8"/>
        <v>0</v>
      </c>
      <c r="M77" s="72" t="str">
        <f t="shared" si="9"/>
        <v>SI</v>
      </c>
      <c r="N77" s="73" t="s">
        <v>727</v>
      </c>
      <c r="O77" s="74" t="s">
        <v>287</v>
      </c>
      <c r="P77" s="88">
        <v>438.24</v>
      </c>
      <c r="Q77" s="88">
        <v>73.040000000000006</v>
      </c>
      <c r="R77" s="88">
        <v>511.28</v>
      </c>
      <c r="S77" s="234">
        <v>-66.069999999999993</v>
      </c>
      <c r="T77" s="88">
        <v>0</v>
      </c>
      <c r="U77" s="88">
        <v>0.15</v>
      </c>
      <c r="V77" s="88">
        <v>0</v>
      </c>
      <c r="W77" s="88">
        <v>-65.92</v>
      </c>
      <c r="X77" s="88">
        <v>577.20000000000005</v>
      </c>
    </row>
    <row r="78" spans="1:24" s="74" customFormat="1" ht="16.5" x14ac:dyDescent="0.3">
      <c r="A78" s="73" t="s">
        <v>288</v>
      </c>
      <c r="B78" s="74" t="s">
        <v>289</v>
      </c>
      <c r="C78" s="88">
        <v>438.24</v>
      </c>
      <c r="D78" s="88">
        <v>73.040000000000006</v>
      </c>
      <c r="E78" s="88">
        <f t="shared" si="5"/>
        <v>511.28000000000003</v>
      </c>
      <c r="F78" s="234">
        <v>-66.069999999999993</v>
      </c>
      <c r="G78" s="88">
        <v>0</v>
      </c>
      <c r="H78" s="234">
        <v>-0.05</v>
      </c>
      <c r="I78" s="88">
        <v>0</v>
      </c>
      <c r="J78" s="88">
        <f t="shared" si="6"/>
        <v>-66.11999999999999</v>
      </c>
      <c r="K78" s="88">
        <f t="shared" si="7"/>
        <v>577.4</v>
      </c>
      <c r="L78" s="88">
        <f t="shared" si="8"/>
        <v>0</v>
      </c>
      <c r="M78" s="72" t="str">
        <f t="shared" si="9"/>
        <v>SI</v>
      </c>
      <c r="N78" s="73" t="s">
        <v>728</v>
      </c>
      <c r="O78" s="74" t="s">
        <v>289</v>
      </c>
      <c r="P78" s="88">
        <v>438.24</v>
      </c>
      <c r="Q78" s="88">
        <v>73.040000000000006</v>
      </c>
      <c r="R78" s="88">
        <v>511.28</v>
      </c>
      <c r="S78" s="234">
        <v>-66.069999999999993</v>
      </c>
      <c r="T78" s="88">
        <v>0</v>
      </c>
      <c r="U78" s="234">
        <v>-0.05</v>
      </c>
      <c r="V78" s="88">
        <v>0</v>
      </c>
      <c r="W78" s="88">
        <v>-66.12</v>
      </c>
      <c r="X78" s="88">
        <v>577.4</v>
      </c>
    </row>
    <row r="79" spans="1:24" s="74" customFormat="1" ht="16.5" x14ac:dyDescent="0.3">
      <c r="A79" s="73" t="s">
        <v>290</v>
      </c>
      <c r="B79" s="74" t="s">
        <v>291</v>
      </c>
      <c r="C79" s="88">
        <v>438.24</v>
      </c>
      <c r="D79" s="88">
        <v>73.040000000000006</v>
      </c>
      <c r="E79" s="88">
        <f t="shared" si="5"/>
        <v>511.28000000000003</v>
      </c>
      <c r="F79" s="234">
        <v>-66.069999999999993</v>
      </c>
      <c r="G79" s="88">
        <v>0</v>
      </c>
      <c r="H79" s="234">
        <v>-0.05</v>
      </c>
      <c r="I79" s="88">
        <v>0</v>
      </c>
      <c r="J79" s="88">
        <f t="shared" si="6"/>
        <v>-66.11999999999999</v>
      </c>
      <c r="K79" s="88">
        <f t="shared" si="7"/>
        <v>577.4</v>
      </c>
      <c r="L79" s="88">
        <f t="shared" si="8"/>
        <v>0</v>
      </c>
      <c r="M79" s="72" t="str">
        <f t="shared" si="9"/>
        <v>SI</v>
      </c>
      <c r="N79" s="73" t="s">
        <v>290</v>
      </c>
      <c r="O79" s="74" t="s">
        <v>291</v>
      </c>
      <c r="P79" s="88">
        <v>438.24</v>
      </c>
      <c r="Q79" s="88">
        <v>73.040000000000006</v>
      </c>
      <c r="R79" s="88">
        <v>511.28</v>
      </c>
      <c r="S79" s="234">
        <v>-66.069999999999993</v>
      </c>
      <c r="T79" s="88">
        <v>0</v>
      </c>
      <c r="U79" s="234">
        <v>-0.05</v>
      </c>
      <c r="V79" s="88">
        <v>0</v>
      </c>
      <c r="W79" s="88">
        <v>-66.12</v>
      </c>
      <c r="X79" s="88">
        <v>577.4</v>
      </c>
    </row>
    <row r="80" spans="1:24" s="74" customFormat="1" ht="16.5" x14ac:dyDescent="0.3">
      <c r="A80" s="73" t="s">
        <v>292</v>
      </c>
      <c r="B80" s="74" t="s">
        <v>293</v>
      </c>
      <c r="C80" s="88">
        <v>438.24</v>
      </c>
      <c r="D80" s="88">
        <v>73.040000000000006</v>
      </c>
      <c r="E80" s="88">
        <f t="shared" si="5"/>
        <v>511.28000000000003</v>
      </c>
      <c r="F80" s="234">
        <v>-66.069999999999993</v>
      </c>
      <c r="G80" s="88">
        <v>0</v>
      </c>
      <c r="H80" s="234">
        <v>-0.05</v>
      </c>
      <c r="I80" s="88">
        <v>0</v>
      </c>
      <c r="J80" s="88">
        <f t="shared" si="6"/>
        <v>-66.11999999999999</v>
      </c>
      <c r="K80" s="88">
        <f t="shared" si="7"/>
        <v>577.4</v>
      </c>
      <c r="L80" s="88">
        <f t="shared" si="8"/>
        <v>0</v>
      </c>
      <c r="M80" s="72" t="str">
        <f t="shared" si="9"/>
        <v>SI</v>
      </c>
      <c r="N80" s="73" t="s">
        <v>729</v>
      </c>
      <c r="O80" s="74" t="s">
        <v>293</v>
      </c>
      <c r="P80" s="88">
        <v>438.24</v>
      </c>
      <c r="Q80" s="88">
        <v>73.040000000000006</v>
      </c>
      <c r="R80" s="88">
        <v>511.28</v>
      </c>
      <c r="S80" s="234">
        <v>-66.069999999999993</v>
      </c>
      <c r="T80" s="88">
        <v>0</v>
      </c>
      <c r="U80" s="234">
        <v>-0.05</v>
      </c>
      <c r="V80" s="88">
        <v>0</v>
      </c>
      <c r="W80" s="88">
        <v>-66.12</v>
      </c>
      <c r="X80" s="88">
        <v>577.4</v>
      </c>
    </row>
    <row r="81" spans="1:24" s="74" customFormat="1" ht="16.5" x14ac:dyDescent="0.3">
      <c r="A81" s="73" t="s">
        <v>472</v>
      </c>
      <c r="B81" s="74" t="s">
        <v>294</v>
      </c>
      <c r="C81" s="88">
        <v>438.24</v>
      </c>
      <c r="D81" s="88">
        <v>73.040000000000006</v>
      </c>
      <c r="E81" s="88">
        <f t="shared" si="5"/>
        <v>511.28000000000003</v>
      </c>
      <c r="F81" s="234">
        <v>-66.069999999999993</v>
      </c>
      <c r="G81" s="88">
        <v>0</v>
      </c>
      <c r="H81" s="88">
        <v>0.15</v>
      </c>
      <c r="I81" s="88">
        <v>0</v>
      </c>
      <c r="J81" s="88">
        <f t="shared" si="6"/>
        <v>-65.919999999999987</v>
      </c>
      <c r="K81" s="88">
        <f t="shared" si="7"/>
        <v>577.20000000000005</v>
      </c>
      <c r="L81" s="88">
        <f t="shared" si="8"/>
        <v>0</v>
      </c>
      <c r="M81" s="72" t="str">
        <f t="shared" si="9"/>
        <v>SI</v>
      </c>
      <c r="N81" s="73" t="s">
        <v>472</v>
      </c>
      <c r="O81" s="74" t="s">
        <v>294</v>
      </c>
      <c r="P81" s="88">
        <v>438.24</v>
      </c>
      <c r="Q81" s="88">
        <v>73.040000000000006</v>
      </c>
      <c r="R81" s="88">
        <v>511.28</v>
      </c>
      <c r="S81" s="234">
        <v>-66.069999999999993</v>
      </c>
      <c r="T81" s="88">
        <v>0</v>
      </c>
      <c r="U81" s="88">
        <v>0.15</v>
      </c>
      <c r="V81" s="88">
        <v>0</v>
      </c>
      <c r="W81" s="88">
        <v>-65.92</v>
      </c>
      <c r="X81" s="88">
        <v>577.20000000000005</v>
      </c>
    </row>
    <row r="82" spans="1:24" s="74" customFormat="1" ht="16.5" x14ac:dyDescent="0.3">
      <c r="A82" s="73" t="s">
        <v>295</v>
      </c>
      <c r="B82" s="74" t="s">
        <v>296</v>
      </c>
      <c r="C82" s="88">
        <v>438.24</v>
      </c>
      <c r="D82" s="88">
        <v>73.040000000000006</v>
      </c>
      <c r="E82" s="88">
        <f t="shared" si="5"/>
        <v>511.28000000000003</v>
      </c>
      <c r="F82" s="234">
        <v>-66.069999999999993</v>
      </c>
      <c r="G82" s="88">
        <v>0</v>
      </c>
      <c r="H82" s="88">
        <v>0.15</v>
      </c>
      <c r="I82" s="88">
        <v>0</v>
      </c>
      <c r="J82" s="88">
        <f t="shared" si="6"/>
        <v>-65.919999999999987</v>
      </c>
      <c r="K82" s="88">
        <f t="shared" si="7"/>
        <v>577.20000000000005</v>
      </c>
      <c r="L82" s="88">
        <f t="shared" si="8"/>
        <v>0</v>
      </c>
      <c r="M82" s="72" t="str">
        <f t="shared" si="9"/>
        <v>SI</v>
      </c>
      <c r="N82" s="73" t="s">
        <v>730</v>
      </c>
      <c r="O82" s="74" t="s">
        <v>296</v>
      </c>
      <c r="P82" s="88">
        <v>438.24</v>
      </c>
      <c r="Q82" s="88">
        <v>73.040000000000006</v>
      </c>
      <c r="R82" s="88">
        <v>511.28</v>
      </c>
      <c r="S82" s="234">
        <v>-66.069999999999993</v>
      </c>
      <c r="T82" s="88">
        <v>0</v>
      </c>
      <c r="U82" s="88">
        <v>0.15</v>
      </c>
      <c r="V82" s="88">
        <v>0</v>
      </c>
      <c r="W82" s="88">
        <v>-65.92</v>
      </c>
      <c r="X82" s="88">
        <v>577.20000000000005</v>
      </c>
    </row>
    <row r="83" spans="1:24" s="74" customFormat="1" ht="16.5" x14ac:dyDescent="0.3">
      <c r="A83" s="73" t="s">
        <v>731</v>
      </c>
      <c r="B83" s="74" t="s">
        <v>732</v>
      </c>
      <c r="C83" s="88">
        <v>438.24</v>
      </c>
      <c r="D83" s="88">
        <v>73.040000000000006</v>
      </c>
      <c r="E83" s="88">
        <f t="shared" si="5"/>
        <v>511.28000000000003</v>
      </c>
      <c r="F83" s="234">
        <v>-66.069999999999993</v>
      </c>
      <c r="G83" s="88">
        <v>0</v>
      </c>
      <c r="H83" s="234">
        <v>-0.05</v>
      </c>
      <c r="I83" s="88">
        <v>0</v>
      </c>
      <c r="J83" s="88">
        <f t="shared" si="6"/>
        <v>-66.11999999999999</v>
      </c>
      <c r="K83" s="88">
        <f t="shared" si="7"/>
        <v>577.4</v>
      </c>
      <c r="L83" s="88">
        <f t="shared" si="8"/>
        <v>0</v>
      </c>
      <c r="M83" s="72" t="str">
        <f t="shared" si="9"/>
        <v>SI</v>
      </c>
      <c r="N83" s="73" t="s">
        <v>731</v>
      </c>
      <c r="O83" s="74" t="s">
        <v>732</v>
      </c>
      <c r="P83" s="88">
        <v>438.24</v>
      </c>
      <c r="Q83" s="88">
        <v>73.040000000000006</v>
      </c>
      <c r="R83" s="88">
        <v>511.28</v>
      </c>
      <c r="S83" s="234">
        <v>-66.069999999999993</v>
      </c>
      <c r="T83" s="88">
        <v>0</v>
      </c>
      <c r="U83" s="234">
        <v>-0.05</v>
      </c>
      <c r="V83" s="88">
        <v>0</v>
      </c>
      <c r="W83" s="88">
        <v>-66.12</v>
      </c>
      <c r="X83" s="88">
        <v>577.4</v>
      </c>
    </row>
    <row r="84" spans="1:24" s="74" customFormat="1" ht="16.5" x14ac:dyDescent="0.3">
      <c r="A84" s="73" t="s">
        <v>297</v>
      </c>
      <c r="B84" s="74" t="s">
        <v>298</v>
      </c>
      <c r="C84" s="88">
        <v>438.24</v>
      </c>
      <c r="D84" s="88">
        <v>73.040000000000006</v>
      </c>
      <c r="E84" s="88">
        <f t="shared" si="5"/>
        <v>511.28000000000003</v>
      </c>
      <c r="F84" s="234">
        <v>-66.069999999999993</v>
      </c>
      <c r="G84" s="88">
        <v>0</v>
      </c>
      <c r="H84" s="234">
        <v>-0.05</v>
      </c>
      <c r="I84" s="88">
        <v>0</v>
      </c>
      <c r="J84" s="88">
        <f t="shared" si="6"/>
        <v>-66.11999999999999</v>
      </c>
      <c r="K84" s="88">
        <f t="shared" si="7"/>
        <v>577.4</v>
      </c>
      <c r="L84" s="88">
        <f t="shared" si="8"/>
        <v>0</v>
      </c>
      <c r="M84" s="72" t="str">
        <f t="shared" si="9"/>
        <v>SI</v>
      </c>
      <c r="N84" s="73" t="s">
        <v>733</v>
      </c>
      <c r="O84" s="74" t="s">
        <v>298</v>
      </c>
      <c r="P84" s="88">
        <v>438.24</v>
      </c>
      <c r="Q84" s="88">
        <v>73.040000000000006</v>
      </c>
      <c r="R84" s="88">
        <v>511.28</v>
      </c>
      <c r="S84" s="234">
        <v>-66.069999999999993</v>
      </c>
      <c r="T84" s="88">
        <v>0</v>
      </c>
      <c r="U84" s="234">
        <v>-0.05</v>
      </c>
      <c r="V84" s="88">
        <v>0</v>
      </c>
      <c r="W84" s="88">
        <v>-66.12</v>
      </c>
      <c r="X84" s="88">
        <v>577.4</v>
      </c>
    </row>
    <row r="85" spans="1:24" s="74" customFormat="1" ht="16.5" x14ac:dyDescent="0.3">
      <c r="A85" s="73" t="s">
        <v>299</v>
      </c>
      <c r="B85" s="74" t="s">
        <v>300</v>
      </c>
      <c r="C85" s="88">
        <v>438.24</v>
      </c>
      <c r="D85" s="88">
        <v>73.040000000000006</v>
      </c>
      <c r="E85" s="88">
        <f t="shared" si="5"/>
        <v>511.28000000000003</v>
      </c>
      <c r="F85" s="234">
        <v>-66.069999999999993</v>
      </c>
      <c r="G85" s="88">
        <v>0</v>
      </c>
      <c r="H85" s="88">
        <v>0.15</v>
      </c>
      <c r="I85" s="88">
        <v>0</v>
      </c>
      <c r="J85" s="88">
        <f t="shared" si="6"/>
        <v>-65.919999999999987</v>
      </c>
      <c r="K85" s="88">
        <f t="shared" si="7"/>
        <v>577.20000000000005</v>
      </c>
      <c r="L85" s="88">
        <f t="shared" si="8"/>
        <v>0</v>
      </c>
      <c r="M85" s="72" t="str">
        <f t="shared" si="9"/>
        <v>SI</v>
      </c>
      <c r="N85" s="73" t="s">
        <v>734</v>
      </c>
      <c r="O85" s="74" t="s">
        <v>300</v>
      </c>
      <c r="P85" s="88">
        <v>438.24</v>
      </c>
      <c r="Q85" s="88">
        <v>73.040000000000006</v>
      </c>
      <c r="R85" s="88">
        <v>511.28</v>
      </c>
      <c r="S85" s="234">
        <v>-66.069999999999993</v>
      </c>
      <c r="T85" s="88">
        <v>0</v>
      </c>
      <c r="U85" s="88">
        <v>0.15</v>
      </c>
      <c r="V85" s="88">
        <v>0</v>
      </c>
      <c r="W85" s="88">
        <v>-65.92</v>
      </c>
      <c r="X85" s="88">
        <v>577.20000000000005</v>
      </c>
    </row>
    <row r="86" spans="1:24" s="74" customFormat="1" ht="16.5" x14ac:dyDescent="0.3">
      <c r="A86" s="73" t="s">
        <v>301</v>
      </c>
      <c r="B86" s="74" t="s">
        <v>302</v>
      </c>
      <c r="C86" s="88">
        <v>438.24</v>
      </c>
      <c r="D86" s="88">
        <v>73.040000000000006</v>
      </c>
      <c r="E86" s="88">
        <f t="shared" si="5"/>
        <v>511.28000000000003</v>
      </c>
      <c r="F86" s="234">
        <v>-66.069999999999993</v>
      </c>
      <c r="G86" s="88">
        <v>0</v>
      </c>
      <c r="H86" s="234">
        <v>-0.05</v>
      </c>
      <c r="I86" s="88">
        <v>0</v>
      </c>
      <c r="J86" s="88">
        <f t="shared" si="6"/>
        <v>-66.11999999999999</v>
      </c>
      <c r="K86" s="88">
        <f t="shared" si="7"/>
        <v>577.4</v>
      </c>
      <c r="L86" s="88">
        <f t="shared" si="8"/>
        <v>0</v>
      </c>
      <c r="M86" s="72" t="str">
        <f t="shared" si="9"/>
        <v>SI</v>
      </c>
      <c r="N86" s="73" t="s">
        <v>735</v>
      </c>
      <c r="O86" s="74" t="s">
        <v>302</v>
      </c>
      <c r="P86" s="88">
        <v>438.24</v>
      </c>
      <c r="Q86" s="88">
        <v>73.040000000000006</v>
      </c>
      <c r="R86" s="88">
        <v>511.28</v>
      </c>
      <c r="S86" s="234">
        <v>-66.069999999999993</v>
      </c>
      <c r="T86" s="88">
        <v>0</v>
      </c>
      <c r="U86" s="234">
        <v>-0.05</v>
      </c>
      <c r="V86" s="88">
        <v>0</v>
      </c>
      <c r="W86" s="88">
        <v>-66.12</v>
      </c>
      <c r="X86" s="88">
        <v>577.4</v>
      </c>
    </row>
    <row r="87" spans="1:24" s="74" customFormat="1" ht="16.5" x14ac:dyDescent="0.3">
      <c r="A87" s="73" t="s">
        <v>303</v>
      </c>
      <c r="B87" s="74" t="s">
        <v>304</v>
      </c>
      <c r="C87" s="88">
        <v>438.24</v>
      </c>
      <c r="D87" s="88">
        <v>73.040000000000006</v>
      </c>
      <c r="E87" s="88">
        <f t="shared" si="5"/>
        <v>511.28000000000003</v>
      </c>
      <c r="F87" s="234">
        <v>-66.069999999999993</v>
      </c>
      <c r="G87" s="88">
        <v>0</v>
      </c>
      <c r="H87" s="234">
        <v>-0.05</v>
      </c>
      <c r="I87" s="88">
        <v>0</v>
      </c>
      <c r="J87" s="88">
        <f t="shared" si="6"/>
        <v>-66.11999999999999</v>
      </c>
      <c r="K87" s="88">
        <f t="shared" si="7"/>
        <v>577.4</v>
      </c>
      <c r="L87" s="88">
        <f t="shared" si="8"/>
        <v>0</v>
      </c>
      <c r="M87" s="72" t="str">
        <f t="shared" si="9"/>
        <v>SI</v>
      </c>
      <c r="N87" s="73" t="s">
        <v>736</v>
      </c>
      <c r="O87" s="74" t="s">
        <v>304</v>
      </c>
      <c r="P87" s="88">
        <v>438.24</v>
      </c>
      <c r="Q87" s="88">
        <v>73.040000000000006</v>
      </c>
      <c r="R87" s="88">
        <v>511.28</v>
      </c>
      <c r="S87" s="234">
        <v>-66.069999999999993</v>
      </c>
      <c r="T87" s="88">
        <v>0</v>
      </c>
      <c r="U87" s="234">
        <v>-0.05</v>
      </c>
      <c r="V87" s="88">
        <v>0</v>
      </c>
      <c r="W87" s="88">
        <v>-66.12</v>
      </c>
      <c r="X87" s="88">
        <v>577.4</v>
      </c>
    </row>
    <row r="88" spans="1:24" s="74" customFormat="1" ht="16.5" x14ac:dyDescent="0.3">
      <c r="A88" s="73" t="s">
        <v>305</v>
      </c>
      <c r="B88" s="74" t="s">
        <v>306</v>
      </c>
      <c r="C88" s="88">
        <v>438.24</v>
      </c>
      <c r="D88" s="88">
        <v>73.040000000000006</v>
      </c>
      <c r="E88" s="88">
        <f t="shared" si="5"/>
        <v>511.28000000000003</v>
      </c>
      <c r="F88" s="234">
        <v>-66.069999999999993</v>
      </c>
      <c r="G88" s="88">
        <v>0</v>
      </c>
      <c r="H88" s="234">
        <v>-0.05</v>
      </c>
      <c r="I88" s="88">
        <v>0</v>
      </c>
      <c r="J88" s="88">
        <f t="shared" si="6"/>
        <v>-66.11999999999999</v>
      </c>
      <c r="K88" s="88">
        <f t="shared" si="7"/>
        <v>577.4</v>
      </c>
      <c r="L88" s="88">
        <f t="shared" si="8"/>
        <v>0</v>
      </c>
      <c r="M88" s="72" t="str">
        <f t="shared" si="9"/>
        <v>SI</v>
      </c>
      <c r="N88" s="73" t="s">
        <v>305</v>
      </c>
      <c r="O88" s="74" t="s">
        <v>306</v>
      </c>
      <c r="P88" s="88">
        <v>438.24</v>
      </c>
      <c r="Q88" s="88">
        <v>73.040000000000006</v>
      </c>
      <c r="R88" s="88">
        <v>511.28</v>
      </c>
      <c r="S88" s="234">
        <v>-66.069999999999993</v>
      </c>
      <c r="T88" s="88">
        <v>0</v>
      </c>
      <c r="U88" s="234">
        <v>-0.05</v>
      </c>
      <c r="V88" s="88">
        <v>0</v>
      </c>
      <c r="W88" s="88">
        <v>-66.12</v>
      </c>
      <c r="X88" s="88">
        <v>577.4</v>
      </c>
    </row>
    <row r="89" spans="1:24" s="74" customFormat="1" ht="16.5" x14ac:dyDescent="0.3">
      <c r="A89" s="73" t="s">
        <v>307</v>
      </c>
      <c r="B89" s="74" t="s">
        <v>308</v>
      </c>
      <c r="C89" s="88">
        <v>438.24</v>
      </c>
      <c r="D89" s="88">
        <v>73.040000000000006</v>
      </c>
      <c r="E89" s="88">
        <f t="shared" si="5"/>
        <v>511.28000000000003</v>
      </c>
      <c r="F89" s="234">
        <v>-66.069999999999993</v>
      </c>
      <c r="G89" s="88">
        <v>0</v>
      </c>
      <c r="H89" s="88">
        <v>0.15</v>
      </c>
      <c r="I89" s="88">
        <v>0</v>
      </c>
      <c r="J89" s="88">
        <f t="shared" si="6"/>
        <v>-65.919999999999987</v>
      </c>
      <c r="K89" s="88">
        <f t="shared" si="7"/>
        <v>577.20000000000005</v>
      </c>
      <c r="L89" s="88">
        <f t="shared" si="8"/>
        <v>0</v>
      </c>
      <c r="M89" s="72" t="str">
        <f t="shared" si="9"/>
        <v>SI</v>
      </c>
      <c r="N89" s="73" t="s">
        <v>737</v>
      </c>
      <c r="O89" s="74" t="s">
        <v>308</v>
      </c>
      <c r="P89" s="88">
        <v>438.24</v>
      </c>
      <c r="Q89" s="88">
        <v>73.040000000000006</v>
      </c>
      <c r="R89" s="88">
        <v>511.28</v>
      </c>
      <c r="S89" s="234">
        <v>-66.069999999999993</v>
      </c>
      <c r="T89" s="88">
        <v>0</v>
      </c>
      <c r="U89" s="88">
        <v>0.15</v>
      </c>
      <c r="V89" s="88">
        <v>0</v>
      </c>
      <c r="W89" s="88">
        <v>-65.92</v>
      </c>
      <c r="X89" s="88">
        <v>577.20000000000005</v>
      </c>
    </row>
    <row r="90" spans="1:24" s="74" customFormat="1" ht="16.5" x14ac:dyDescent="0.3">
      <c r="A90" s="73" t="s">
        <v>309</v>
      </c>
      <c r="B90" s="74" t="s">
        <v>310</v>
      </c>
      <c r="C90" s="88">
        <v>438.24</v>
      </c>
      <c r="D90" s="88">
        <v>73.040000000000006</v>
      </c>
      <c r="E90" s="88">
        <f t="shared" si="5"/>
        <v>511.28000000000003</v>
      </c>
      <c r="F90" s="234">
        <v>-66.069999999999993</v>
      </c>
      <c r="G90" s="88">
        <v>0</v>
      </c>
      <c r="H90" s="234">
        <v>-0.05</v>
      </c>
      <c r="I90" s="88">
        <v>0</v>
      </c>
      <c r="J90" s="88">
        <f t="shared" si="6"/>
        <v>-66.11999999999999</v>
      </c>
      <c r="K90" s="88">
        <f t="shared" si="7"/>
        <v>577.4</v>
      </c>
      <c r="L90" s="88">
        <f t="shared" si="8"/>
        <v>0</v>
      </c>
      <c r="M90" s="72" t="str">
        <f t="shared" si="9"/>
        <v>SI</v>
      </c>
      <c r="N90" s="73" t="s">
        <v>738</v>
      </c>
      <c r="O90" s="74" t="s">
        <v>310</v>
      </c>
      <c r="P90" s="88">
        <v>438.24</v>
      </c>
      <c r="Q90" s="88">
        <v>73.040000000000006</v>
      </c>
      <c r="R90" s="88">
        <v>511.28</v>
      </c>
      <c r="S90" s="234">
        <v>-66.069999999999993</v>
      </c>
      <c r="T90" s="88">
        <v>0</v>
      </c>
      <c r="U90" s="234">
        <v>-0.05</v>
      </c>
      <c r="V90" s="88">
        <v>0</v>
      </c>
      <c r="W90" s="88">
        <v>-66.12</v>
      </c>
      <c r="X90" s="88">
        <v>577.4</v>
      </c>
    </row>
    <row r="91" spans="1:24" s="74" customFormat="1" ht="16.5" x14ac:dyDescent="0.3">
      <c r="A91" s="73" t="s">
        <v>311</v>
      </c>
      <c r="B91" s="74" t="s">
        <v>312</v>
      </c>
      <c r="C91" s="88">
        <v>438.24</v>
      </c>
      <c r="D91" s="88">
        <v>73.040000000000006</v>
      </c>
      <c r="E91" s="88">
        <f t="shared" si="5"/>
        <v>511.28000000000003</v>
      </c>
      <c r="F91" s="234">
        <v>-66.069999999999993</v>
      </c>
      <c r="G91" s="88">
        <v>0</v>
      </c>
      <c r="H91" s="234">
        <v>-0.05</v>
      </c>
      <c r="I91" s="88">
        <v>0</v>
      </c>
      <c r="J91" s="88">
        <f t="shared" si="6"/>
        <v>-66.11999999999999</v>
      </c>
      <c r="K91" s="88">
        <f t="shared" si="7"/>
        <v>577.4</v>
      </c>
      <c r="L91" s="88">
        <f t="shared" si="8"/>
        <v>0</v>
      </c>
      <c r="M91" s="72" t="str">
        <f t="shared" si="9"/>
        <v>SI</v>
      </c>
      <c r="N91" s="73" t="s">
        <v>739</v>
      </c>
      <c r="O91" s="74" t="s">
        <v>312</v>
      </c>
      <c r="P91" s="88">
        <v>438.24</v>
      </c>
      <c r="Q91" s="88">
        <v>73.040000000000006</v>
      </c>
      <c r="R91" s="88">
        <v>511.28</v>
      </c>
      <c r="S91" s="234">
        <v>-66.069999999999993</v>
      </c>
      <c r="T91" s="88">
        <v>0</v>
      </c>
      <c r="U91" s="234">
        <v>-0.05</v>
      </c>
      <c r="V91" s="88">
        <v>0</v>
      </c>
      <c r="W91" s="88">
        <v>-66.12</v>
      </c>
      <c r="X91" s="88">
        <v>577.4</v>
      </c>
    </row>
    <row r="92" spans="1:24" s="74" customFormat="1" ht="16.5" x14ac:dyDescent="0.3">
      <c r="A92" s="73" t="s">
        <v>313</v>
      </c>
      <c r="B92" s="74" t="s">
        <v>314</v>
      </c>
      <c r="C92" s="88">
        <v>438.24</v>
      </c>
      <c r="D92" s="88">
        <v>73.040000000000006</v>
      </c>
      <c r="E92" s="88">
        <f t="shared" si="5"/>
        <v>511.28000000000003</v>
      </c>
      <c r="F92" s="234">
        <v>-66.069999999999993</v>
      </c>
      <c r="G92" s="88">
        <v>0</v>
      </c>
      <c r="H92" s="234">
        <v>-0.05</v>
      </c>
      <c r="I92" s="88">
        <v>0</v>
      </c>
      <c r="J92" s="88">
        <f t="shared" si="6"/>
        <v>-66.11999999999999</v>
      </c>
      <c r="K92" s="88">
        <f t="shared" si="7"/>
        <v>577.4</v>
      </c>
      <c r="L92" s="88">
        <f t="shared" si="8"/>
        <v>0</v>
      </c>
      <c r="M92" s="72" t="str">
        <f t="shared" si="9"/>
        <v>SI</v>
      </c>
      <c r="N92" s="73" t="s">
        <v>740</v>
      </c>
      <c r="O92" s="74" t="s">
        <v>314</v>
      </c>
      <c r="P92" s="88">
        <v>438.24</v>
      </c>
      <c r="Q92" s="88">
        <v>73.040000000000006</v>
      </c>
      <c r="R92" s="88">
        <v>511.28</v>
      </c>
      <c r="S92" s="234">
        <v>-66.069999999999993</v>
      </c>
      <c r="T92" s="88">
        <v>0</v>
      </c>
      <c r="U92" s="234">
        <v>-0.05</v>
      </c>
      <c r="V92" s="88">
        <v>0</v>
      </c>
      <c r="W92" s="88">
        <v>-66.12</v>
      </c>
      <c r="X92" s="88">
        <v>577.4</v>
      </c>
    </row>
    <row r="93" spans="1:24" s="74" customFormat="1" ht="16.5" x14ac:dyDescent="0.3">
      <c r="A93" s="73" t="s">
        <v>315</v>
      </c>
      <c r="B93" s="74" t="s">
        <v>316</v>
      </c>
      <c r="C93" s="88">
        <v>438.24</v>
      </c>
      <c r="D93" s="88">
        <v>73.040000000000006</v>
      </c>
      <c r="E93" s="88">
        <f t="shared" si="5"/>
        <v>511.28000000000003</v>
      </c>
      <c r="F93" s="234">
        <v>-66.069999999999993</v>
      </c>
      <c r="G93" s="88">
        <v>0</v>
      </c>
      <c r="H93" s="234">
        <v>-0.05</v>
      </c>
      <c r="I93" s="88">
        <v>0</v>
      </c>
      <c r="J93" s="88">
        <f>SUM(F93:I93)</f>
        <v>-66.11999999999999</v>
      </c>
      <c r="K93" s="88">
        <f>+E93-J93</f>
        <v>577.4</v>
      </c>
      <c r="L93" s="88">
        <f t="shared" si="8"/>
        <v>0</v>
      </c>
      <c r="M93" s="72" t="str">
        <f t="shared" si="9"/>
        <v>SI</v>
      </c>
      <c r="N93" s="73" t="s">
        <v>741</v>
      </c>
      <c r="O93" s="74" t="s">
        <v>316</v>
      </c>
      <c r="P93" s="88">
        <v>438.24</v>
      </c>
      <c r="Q93" s="88">
        <v>73.040000000000006</v>
      </c>
      <c r="R93" s="88">
        <v>511.28</v>
      </c>
      <c r="S93" s="234">
        <v>-66.069999999999993</v>
      </c>
      <c r="T93" s="88">
        <v>0</v>
      </c>
      <c r="U93" s="234">
        <v>-0.05</v>
      </c>
      <c r="V93" s="88">
        <v>0</v>
      </c>
      <c r="W93" s="88">
        <v>-66.12</v>
      </c>
      <c r="X93" s="88">
        <v>577.4</v>
      </c>
    </row>
    <row r="94" spans="1:24" s="74" customFormat="1" ht="12.75" thickBot="1" x14ac:dyDescent="0.25">
      <c r="A94" s="73"/>
      <c r="C94" s="245">
        <f t="shared" ref="C94:K94" si="10">SUM(C10:C93)</f>
        <v>35424.400000000038</v>
      </c>
      <c r="D94" s="245">
        <f t="shared" si="10"/>
        <v>5879.7199999999984</v>
      </c>
      <c r="E94" s="245">
        <f t="shared" si="10"/>
        <v>41304.119999999952</v>
      </c>
      <c r="F94" s="245">
        <f t="shared" si="10"/>
        <v>-5485.9299999999976</v>
      </c>
      <c r="G94" s="245">
        <f t="shared" si="10"/>
        <v>0</v>
      </c>
      <c r="H94" s="245">
        <f t="shared" si="10"/>
        <v>-0.83000000000000185</v>
      </c>
      <c r="I94" s="245">
        <f t="shared" si="10"/>
        <v>335.5</v>
      </c>
      <c r="J94" s="245">
        <f t="shared" si="10"/>
        <v>-5151.2599999999957</v>
      </c>
      <c r="K94" s="245">
        <f t="shared" si="10"/>
        <v>46455.380000000034</v>
      </c>
      <c r="L94" s="88"/>
      <c r="N94" s="73"/>
    </row>
    <row r="95" spans="1:24" s="74" customFormat="1" ht="12" thickTop="1" x14ac:dyDescent="0.2">
      <c r="A95" s="73"/>
      <c r="K95" s="88"/>
      <c r="N95" s="73"/>
    </row>
    <row r="96" spans="1:24" s="74" customFormat="1" x14ac:dyDescent="0.2">
      <c r="A96" s="73"/>
      <c r="K96" s="88"/>
      <c r="N96" s="246"/>
      <c r="O96" s="91"/>
      <c r="P96" s="91" t="s">
        <v>17</v>
      </c>
      <c r="Q96" s="91" t="s">
        <v>17</v>
      </c>
      <c r="R96" s="91" t="s">
        <v>17</v>
      </c>
      <c r="S96" s="91" t="s">
        <v>17</v>
      </c>
      <c r="T96" s="91" t="s">
        <v>17</v>
      </c>
      <c r="U96" s="91" t="s">
        <v>17</v>
      </c>
      <c r="V96" s="91" t="s">
        <v>17</v>
      </c>
      <c r="W96" s="91" t="s">
        <v>17</v>
      </c>
      <c r="X96" s="91" t="s">
        <v>17</v>
      </c>
    </row>
    <row r="97" spans="1:24" s="74" customFormat="1" x14ac:dyDescent="0.2">
      <c r="A97" s="73"/>
      <c r="N97" s="247" t="s">
        <v>18</v>
      </c>
      <c r="O97" s="74" t="s">
        <v>19</v>
      </c>
      <c r="P97" s="248">
        <v>35278.32</v>
      </c>
      <c r="Q97" s="248">
        <v>5879.72</v>
      </c>
      <c r="R97" s="248">
        <v>41158.04</v>
      </c>
      <c r="S97" s="249">
        <v>-5466.97</v>
      </c>
      <c r="T97" s="248">
        <v>205.29</v>
      </c>
      <c r="U97" s="249">
        <v>-0.57999999999999996</v>
      </c>
      <c r="V97" s="248">
        <v>335.5</v>
      </c>
      <c r="W97" s="248">
        <v>-4926.76</v>
      </c>
      <c r="X97" s="248">
        <f>SUM(X10:X93)</f>
        <v>46455.400000000031</v>
      </c>
    </row>
    <row r="98" spans="1:24" x14ac:dyDescent="0.2">
      <c r="N98" s="105"/>
      <c r="O98" s="104"/>
      <c r="P98" s="104"/>
      <c r="Q98" s="104"/>
      <c r="R98" s="104"/>
      <c r="S98" s="104"/>
      <c r="T98" s="104"/>
      <c r="U98" s="104"/>
      <c r="V98" s="104"/>
      <c r="W98" s="104"/>
      <c r="X98" s="106">
        <f>+X97-K94</f>
        <v>1.9999999996798579E-2</v>
      </c>
    </row>
    <row r="103" spans="1:24" x14ac:dyDescent="0.2">
      <c r="A103" s="105"/>
      <c r="B103" s="104"/>
      <c r="C103" s="106"/>
      <c r="D103" s="106"/>
      <c r="E103" s="106"/>
      <c r="F103" s="57"/>
      <c r="G103" s="106"/>
      <c r="H103" s="106"/>
      <c r="I103" s="106"/>
      <c r="J103" s="106"/>
      <c r="K103" s="106"/>
    </row>
    <row r="104" spans="1:24" x14ac:dyDescent="0.2">
      <c r="A104" s="105"/>
      <c r="B104" s="104"/>
      <c r="C104" s="106"/>
      <c r="D104" s="106"/>
      <c r="E104" s="106"/>
      <c r="F104" s="57"/>
      <c r="G104" s="106"/>
      <c r="H104" s="106"/>
      <c r="I104" s="106"/>
      <c r="J104" s="106"/>
      <c r="K104" s="106"/>
    </row>
    <row r="105" spans="1:24" x14ac:dyDescent="0.2">
      <c r="A105" s="46" t="s">
        <v>236</v>
      </c>
      <c r="B105" s="47" t="s">
        <v>237</v>
      </c>
      <c r="C105" s="62">
        <v>438.24</v>
      </c>
      <c r="D105" s="62">
        <v>73.040000000000006</v>
      </c>
      <c r="E105" s="62">
        <f>SUM(C105:D105)</f>
        <v>511.28000000000003</v>
      </c>
      <c r="F105" s="63">
        <v>-66.069999999999993</v>
      </c>
      <c r="G105" s="62">
        <v>577</v>
      </c>
      <c r="H105" s="63">
        <v>-0.05</v>
      </c>
      <c r="I105" s="62">
        <v>0</v>
      </c>
      <c r="J105" s="62">
        <f>SUM(F105:I105)</f>
        <v>510.88</v>
      </c>
      <c r="K105" s="62">
        <f>+E105-J105</f>
        <v>0.40000000000003411</v>
      </c>
    </row>
    <row r="106" spans="1:24" x14ac:dyDescent="0.2">
      <c r="A106" s="54" t="s">
        <v>284</v>
      </c>
      <c r="B106" s="53" t="s">
        <v>285</v>
      </c>
      <c r="C106" s="56">
        <v>438.24</v>
      </c>
      <c r="D106" s="56">
        <v>73.040000000000006</v>
      </c>
      <c r="E106" s="56">
        <f>SUM(C106:D106)</f>
        <v>511.28000000000003</v>
      </c>
      <c r="F106" s="57">
        <v>-66.069999999999993</v>
      </c>
      <c r="G106" s="56">
        <v>0</v>
      </c>
      <c r="H106" s="57">
        <v>-0.05</v>
      </c>
      <c r="I106" s="56">
        <v>0</v>
      </c>
      <c r="J106" s="56">
        <f>SUM(F106:I106)</f>
        <v>-66.11999999999999</v>
      </c>
      <c r="K106" s="56">
        <f>+E106-J106</f>
        <v>577.4</v>
      </c>
    </row>
  </sheetData>
  <mergeCells count="8">
    <mergeCell ref="B2:F2"/>
    <mergeCell ref="B3:F3"/>
    <mergeCell ref="B4:F4"/>
    <mergeCell ref="B1:C1"/>
    <mergeCell ref="O1:Q1"/>
    <mergeCell ref="O2:Q2"/>
    <mergeCell ref="O3:Q3"/>
    <mergeCell ref="O4:Q4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zoomScale="115" zoomScaleNormal="115" workbookViewId="0">
      <pane xSplit="2" ySplit="9" topLeftCell="F10" activePane="bottomRight" state="frozen"/>
      <selection pane="topRight" activeCell="C1" sqref="C1"/>
      <selection pane="bottomLeft" activeCell="A10" sqref="A10"/>
      <selection pane="bottomRight" activeCell="C10" sqref="C10:C9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" style="1" bestFit="1" customWidth="1"/>
    <col min="4" max="4" width="13.5703125" style="1" bestFit="1" customWidth="1"/>
    <col min="5" max="5" width="13" style="1" bestFit="1" customWidth="1"/>
    <col min="6" max="9" width="13" style="104" customWidth="1"/>
    <col min="10" max="13" width="13" style="1" bestFit="1" customWidth="1"/>
    <col min="14" max="14" width="12.7109375" style="1" customWidth="1"/>
    <col min="15" max="15" width="12.28515625" style="1" hidden="1" customWidth="1"/>
    <col min="16" max="16" width="6" style="1" hidden="1" customWidth="1"/>
    <col min="17" max="17" width="26.5703125" style="1" hidden="1" customWidth="1"/>
    <col min="18" max="21" width="11.42578125" style="1" hidden="1" customWidth="1"/>
    <col min="22" max="16384" width="11.42578125" style="1"/>
  </cols>
  <sheetData>
    <row r="1" spans="1:20" ht="18" customHeight="1" x14ac:dyDescent="0.25">
      <c r="A1" s="3" t="s">
        <v>0</v>
      </c>
      <c r="B1" s="272" t="s">
        <v>19</v>
      </c>
      <c r="C1" s="267"/>
    </row>
    <row r="2" spans="1:20" ht="24.95" customHeight="1" x14ac:dyDescent="0.2">
      <c r="A2" s="4" t="s">
        <v>1</v>
      </c>
      <c r="B2" s="11" t="s">
        <v>2</v>
      </c>
      <c r="C2" s="12"/>
    </row>
    <row r="3" spans="1:20" ht="15.75" x14ac:dyDescent="0.25">
      <c r="B3" s="266" t="s">
        <v>3</v>
      </c>
      <c r="C3" s="267"/>
    </row>
    <row r="4" spans="1:20" ht="15" x14ac:dyDescent="0.25">
      <c r="B4" s="13" t="str">
        <f>+FACTURACIÓN!B4</f>
        <v>Periodo 7 al 7 Semanal del 10/02/2016 al 16/02/2016</v>
      </c>
      <c r="C4" s="14"/>
    </row>
    <row r="5" spans="1:20" x14ac:dyDescent="0.2">
      <c r="B5" s="6" t="s">
        <v>4</v>
      </c>
    </row>
    <row r="6" spans="1:20" x14ac:dyDescent="0.2">
      <c r="B6" s="6" t="s">
        <v>5</v>
      </c>
    </row>
    <row r="8" spans="1:20" s="5" customFormat="1" ht="34.5" thickBot="1" x14ac:dyDescent="0.25">
      <c r="A8" s="8" t="s">
        <v>6</v>
      </c>
      <c r="B8" s="9" t="s">
        <v>7</v>
      </c>
      <c r="C8" s="19" t="s">
        <v>33</v>
      </c>
      <c r="D8" s="19" t="s">
        <v>34</v>
      </c>
      <c r="E8" s="18" t="s">
        <v>9</v>
      </c>
      <c r="F8" s="25" t="s">
        <v>536</v>
      </c>
      <c r="G8" s="25" t="s">
        <v>530</v>
      </c>
      <c r="H8" s="25" t="s">
        <v>531</v>
      </c>
      <c r="I8" s="25" t="s">
        <v>532</v>
      </c>
      <c r="J8" s="25" t="s">
        <v>533</v>
      </c>
      <c r="K8" s="25" t="s">
        <v>489</v>
      </c>
      <c r="L8" s="25" t="s">
        <v>748</v>
      </c>
      <c r="M8" s="18" t="s">
        <v>12</v>
      </c>
      <c r="N8" s="34" t="s">
        <v>13</v>
      </c>
    </row>
    <row r="9" spans="1:20" ht="12" thickTop="1" x14ac:dyDescent="0.2"/>
    <row r="10" spans="1:20" s="74" customFormat="1" x14ac:dyDescent="0.2">
      <c r="A10" s="73" t="s">
        <v>172</v>
      </c>
      <c r="B10" s="74" t="s">
        <v>173</v>
      </c>
      <c r="C10" s="87">
        <f>+FACTURACIÓN!N10-'C&amp;A'!K10+F10+G10+H10+I10+J10+K10-'C&amp;A'!G10-'C&amp;A'!I10</f>
        <v>2043.6999999999998</v>
      </c>
      <c r="D10" s="88">
        <v>0</v>
      </c>
      <c r="E10" s="89">
        <f>SUM(C10:D10)</f>
        <v>2043.6999999999998</v>
      </c>
      <c r="F10" s="89">
        <f>+FACTURACIÓN!G10</f>
        <v>0</v>
      </c>
      <c r="G10" s="89">
        <f>+FACTURACIÓN!H10</f>
        <v>0</v>
      </c>
      <c r="H10" s="89">
        <f>+FACTURACIÓN!I10</f>
        <v>0</v>
      </c>
      <c r="I10" s="89">
        <f>+FACTURACIÓN!J10</f>
        <v>0</v>
      </c>
      <c r="J10" s="89">
        <f>+FACTURACIÓN!K10</f>
        <v>0</v>
      </c>
      <c r="K10" s="89">
        <f>+FACTURACIÓN!L10</f>
        <v>0</v>
      </c>
      <c r="L10" s="89">
        <f>+FACTURACIÓN!M10</f>
        <v>0</v>
      </c>
      <c r="M10" s="88">
        <f>SUM(F10:L10)</f>
        <v>0</v>
      </c>
      <c r="N10" s="94">
        <f>+E10-M10</f>
        <v>2043.6999999999998</v>
      </c>
      <c r="O10" s="28"/>
      <c r="P10" s="46" t="s">
        <v>669</v>
      </c>
      <c r="Q10" s="47" t="s">
        <v>173</v>
      </c>
      <c r="R10" s="106">
        <v>1579.8</v>
      </c>
      <c r="S10" s="74" t="str">
        <f t="shared" ref="S10:S41" si="0">IF(B10=Q10,"SI","NO")</f>
        <v>SI</v>
      </c>
      <c r="T10" s="94">
        <f>+R10-N10</f>
        <v>-463.89999999999986</v>
      </c>
    </row>
    <row r="11" spans="1:20" s="74" customFormat="1" x14ac:dyDescent="0.2">
      <c r="A11" s="73" t="s">
        <v>174</v>
      </c>
      <c r="B11" s="74" t="s">
        <v>175</v>
      </c>
      <c r="C11" s="87">
        <f>+FACTURACIÓN!N11-'C&amp;A'!K11+F11+G11+H11+I11+J11+K11-'C&amp;A'!G11-'C&amp;A'!I11</f>
        <v>8966.2180000000008</v>
      </c>
      <c r="D11" s="88">
        <v>0</v>
      </c>
      <c r="E11" s="89">
        <f t="shared" ref="E11:E74" si="1">SUM(C11:D11)</f>
        <v>8966.2180000000008</v>
      </c>
      <c r="F11" s="89">
        <f>+FACTURACIÓN!G11</f>
        <v>0</v>
      </c>
      <c r="G11" s="89">
        <f>+FACTURACIÓN!H11</f>
        <v>0</v>
      </c>
      <c r="H11" s="89">
        <f>+FACTURACIÓN!I11</f>
        <v>0</v>
      </c>
      <c r="I11" s="89">
        <f>+FACTURACIÓN!J11</f>
        <v>0</v>
      </c>
      <c r="J11" s="89">
        <f>+FACTURACIÓN!K11</f>
        <v>0</v>
      </c>
      <c r="K11" s="89">
        <f>+FACTURACIÓN!L11</f>
        <v>0</v>
      </c>
      <c r="L11" s="89">
        <f>+FACTURACIÓN!M11</f>
        <v>1060.402</v>
      </c>
      <c r="M11" s="88">
        <f t="shared" ref="M11:M74" si="2">SUM(F11:L11)</f>
        <v>1060.402</v>
      </c>
      <c r="N11" s="94">
        <f t="shared" ref="N11:N74" si="3">+E11-M11</f>
        <v>7905.8160000000007</v>
      </c>
      <c r="O11" s="28"/>
      <c r="P11" s="46" t="s">
        <v>670</v>
      </c>
      <c r="Q11" s="47" t="s">
        <v>175</v>
      </c>
      <c r="R11" s="106">
        <v>6590.4</v>
      </c>
      <c r="S11" s="74" t="str">
        <f t="shared" si="0"/>
        <v>SI</v>
      </c>
      <c r="T11" s="94">
        <f t="shared" ref="T11:T16" si="4">+R11-N11</f>
        <v>-1315.4160000000011</v>
      </c>
    </row>
    <row r="12" spans="1:20" s="74" customFormat="1" x14ac:dyDescent="0.2">
      <c r="A12" s="73" t="s">
        <v>176</v>
      </c>
      <c r="B12" s="74" t="s">
        <v>177</v>
      </c>
      <c r="C12" s="87">
        <f>+FACTURACIÓN!N12-'C&amp;A'!K12+F12+G12+H12+I12+J12+K12-'C&amp;A'!G12-'C&amp;A'!I12</f>
        <v>5555.2810000000009</v>
      </c>
      <c r="D12" s="88">
        <v>0</v>
      </c>
      <c r="E12" s="89">
        <f t="shared" si="1"/>
        <v>5555.2810000000009</v>
      </c>
      <c r="F12" s="89">
        <f>+FACTURACIÓN!G12</f>
        <v>0</v>
      </c>
      <c r="G12" s="89">
        <f>+FACTURACIÓN!H12</f>
        <v>0</v>
      </c>
      <c r="H12" s="89">
        <f>+FACTURACIÓN!I12</f>
        <v>68.140900000000002</v>
      </c>
      <c r="I12" s="89">
        <f>+FACTURACIÓN!J12</f>
        <v>333.89041000000003</v>
      </c>
      <c r="J12" s="89">
        <f>+FACTURACIÓN!K12</f>
        <v>0</v>
      </c>
      <c r="K12" s="89">
        <f>+FACTURACIÓN!L12</f>
        <v>0</v>
      </c>
      <c r="L12" s="89">
        <f>+FACTURACIÓN!M12</f>
        <v>681.40900000000011</v>
      </c>
      <c r="M12" s="88">
        <f t="shared" si="2"/>
        <v>1083.4403100000002</v>
      </c>
      <c r="N12" s="94">
        <f t="shared" si="3"/>
        <v>4471.8406900000009</v>
      </c>
      <c r="O12" s="28"/>
      <c r="P12" s="46" t="s">
        <v>671</v>
      </c>
      <c r="Q12" s="47" t="s">
        <v>177</v>
      </c>
      <c r="R12" s="106">
        <v>4562.3999999999996</v>
      </c>
      <c r="S12" s="74" t="str">
        <f t="shared" si="0"/>
        <v>SI</v>
      </c>
      <c r="T12" s="94">
        <f t="shared" si="4"/>
        <v>90.559309999998732</v>
      </c>
    </row>
    <row r="13" spans="1:20" s="74" customFormat="1" x14ac:dyDescent="0.2">
      <c r="A13" s="73" t="s">
        <v>444</v>
      </c>
      <c r="B13" s="74" t="s">
        <v>319</v>
      </c>
      <c r="C13" s="87">
        <f>+FACTURACIÓN!N13-'C&amp;A'!K13+F13+G13+H13+I13+J13+K13-'C&amp;A'!G13-'C&amp;A'!I13</f>
        <v>2401.9</v>
      </c>
      <c r="D13" s="88">
        <v>0</v>
      </c>
      <c r="E13" s="89">
        <f t="shared" si="1"/>
        <v>2401.9</v>
      </c>
      <c r="F13" s="89">
        <f>+FACTURACIÓN!G13</f>
        <v>0</v>
      </c>
      <c r="G13" s="89">
        <f>+FACTURACIÓN!H13</f>
        <v>0</v>
      </c>
      <c r="H13" s="89">
        <f>+FACTURACIÓN!I13</f>
        <v>0</v>
      </c>
      <c r="I13" s="89">
        <f>+FACTURACIÓN!J13</f>
        <v>0</v>
      </c>
      <c r="J13" s="89">
        <f>+FACTURACIÓN!K13</f>
        <v>0</v>
      </c>
      <c r="K13" s="89">
        <f>+FACTURACIÓN!L13</f>
        <v>0</v>
      </c>
      <c r="L13" s="89">
        <f>+FACTURACIÓN!M13</f>
        <v>0</v>
      </c>
      <c r="M13" s="88">
        <f t="shared" si="2"/>
        <v>0</v>
      </c>
      <c r="N13" s="94">
        <f t="shared" si="3"/>
        <v>2401.9</v>
      </c>
      <c r="O13" s="28"/>
      <c r="P13" s="46" t="s">
        <v>672</v>
      </c>
      <c r="Q13" s="47" t="s">
        <v>319</v>
      </c>
      <c r="R13" s="106">
        <v>1108.4000000000001</v>
      </c>
      <c r="S13" s="74" t="str">
        <f t="shared" si="0"/>
        <v>SI</v>
      </c>
      <c r="T13" s="94">
        <f t="shared" si="4"/>
        <v>-1293.5</v>
      </c>
    </row>
    <row r="14" spans="1:20" s="74" customFormat="1" x14ac:dyDescent="0.2">
      <c r="A14" s="73" t="s">
        <v>178</v>
      </c>
      <c r="B14" s="74" t="s">
        <v>179</v>
      </c>
      <c r="C14" s="87">
        <f>+FACTURACIÓN!N14-'C&amp;A'!K14+F14+G14+H14+I14+J14+K14-'C&amp;A'!G14-'C&amp;A'!I14</f>
        <v>1258.94</v>
      </c>
      <c r="D14" s="88">
        <v>0</v>
      </c>
      <c r="E14" s="89">
        <f t="shared" si="1"/>
        <v>1258.94</v>
      </c>
      <c r="F14" s="89">
        <f>+FACTURACIÓN!G14</f>
        <v>0</v>
      </c>
      <c r="G14" s="89">
        <f>+FACTURACIÓN!H14</f>
        <v>0</v>
      </c>
      <c r="H14" s="89">
        <f>+FACTURACIÓN!I14</f>
        <v>0</v>
      </c>
      <c r="I14" s="89">
        <f>+FACTURACIÓN!J14</f>
        <v>0</v>
      </c>
      <c r="J14" s="89">
        <f>+FACTURACIÓN!K14</f>
        <v>0</v>
      </c>
      <c r="K14" s="89">
        <f>+FACTURACIÓN!L14</f>
        <v>0</v>
      </c>
      <c r="L14" s="89">
        <f>+FACTURACIÓN!M14</f>
        <v>0</v>
      </c>
      <c r="M14" s="88">
        <f t="shared" si="2"/>
        <v>0</v>
      </c>
      <c r="N14" s="94">
        <f t="shared" si="3"/>
        <v>1258.94</v>
      </c>
      <c r="O14" s="28"/>
      <c r="P14" s="46" t="s">
        <v>178</v>
      </c>
      <c r="Q14" s="47" t="s">
        <v>179</v>
      </c>
      <c r="R14" s="106">
        <v>2492.4</v>
      </c>
      <c r="S14" s="74" t="str">
        <f t="shared" si="0"/>
        <v>SI</v>
      </c>
      <c r="T14" s="94">
        <f t="shared" si="4"/>
        <v>1233.46</v>
      </c>
    </row>
    <row r="15" spans="1:20" s="74" customFormat="1" x14ac:dyDescent="0.2">
      <c r="A15" s="73" t="s">
        <v>180</v>
      </c>
      <c r="B15" s="74" t="s">
        <v>181</v>
      </c>
      <c r="C15" s="87">
        <f>+FACTURACIÓN!N15-'C&amp;A'!K15+F15+G15+H15+I15+J15+K15-'C&amp;A'!G15-'C&amp;A'!I15</f>
        <v>1862.2199999999998</v>
      </c>
      <c r="D15" s="88">
        <v>0</v>
      </c>
      <c r="E15" s="89">
        <f t="shared" si="1"/>
        <v>1862.2199999999998</v>
      </c>
      <c r="F15" s="89">
        <f>+FACTURACIÓN!G15</f>
        <v>0</v>
      </c>
      <c r="G15" s="89">
        <f>+FACTURACIÓN!H15</f>
        <v>0</v>
      </c>
      <c r="H15" s="89">
        <f>+FACTURACIÓN!I15</f>
        <v>0</v>
      </c>
      <c r="I15" s="89">
        <f>+FACTURACIÓN!J15</f>
        <v>0</v>
      </c>
      <c r="J15" s="89">
        <f>+FACTURACIÓN!K15</f>
        <v>0</v>
      </c>
      <c r="K15" s="89">
        <f>+FACTURACIÓN!L15</f>
        <v>0</v>
      </c>
      <c r="L15" s="89">
        <f>+FACTURACIÓN!M15</f>
        <v>0</v>
      </c>
      <c r="M15" s="88">
        <f t="shared" si="2"/>
        <v>0</v>
      </c>
      <c r="N15" s="94">
        <f t="shared" si="3"/>
        <v>1862.2199999999998</v>
      </c>
      <c r="O15" s="28"/>
      <c r="P15" s="46" t="s">
        <v>180</v>
      </c>
      <c r="Q15" s="47" t="s">
        <v>181</v>
      </c>
      <c r="R15" s="106">
        <v>2818.8</v>
      </c>
      <c r="S15" s="74" t="str">
        <f t="shared" si="0"/>
        <v>SI</v>
      </c>
      <c r="T15" s="94">
        <f t="shared" si="4"/>
        <v>956.58000000000038</v>
      </c>
    </row>
    <row r="16" spans="1:20" s="74" customFormat="1" x14ac:dyDescent="0.2">
      <c r="A16" s="73" t="s">
        <v>182</v>
      </c>
      <c r="B16" s="74" t="s">
        <v>183</v>
      </c>
      <c r="C16" s="87">
        <f>+FACTURACIÓN!N16-'C&amp;A'!K16+F16+G16+H16+I16+J16+K16-'C&amp;A'!G16-'C&amp;A'!I16</f>
        <v>5864.6759999999995</v>
      </c>
      <c r="D16" s="88">
        <v>0</v>
      </c>
      <c r="E16" s="89">
        <f t="shared" si="1"/>
        <v>5864.6759999999995</v>
      </c>
      <c r="F16" s="89">
        <f>+FACTURACIÓN!G16</f>
        <v>0</v>
      </c>
      <c r="G16" s="89">
        <f>+FACTURACIÓN!H16</f>
        <v>0</v>
      </c>
      <c r="H16" s="89">
        <f>+FACTURACIÓN!I16</f>
        <v>0</v>
      </c>
      <c r="I16" s="89">
        <f>+FACTURACIÓN!J16</f>
        <v>0</v>
      </c>
      <c r="J16" s="89">
        <f>+FACTURACIÓN!K16</f>
        <v>0</v>
      </c>
      <c r="K16" s="89">
        <f>+FACTURACIÓN!L16</f>
        <v>368.35</v>
      </c>
      <c r="L16" s="89">
        <f>+FACTURACIÓN!M16</f>
        <v>715.76400000000001</v>
      </c>
      <c r="M16" s="88">
        <f t="shared" si="2"/>
        <v>1084.114</v>
      </c>
      <c r="N16" s="94">
        <f t="shared" si="3"/>
        <v>4780.5619999999999</v>
      </c>
      <c r="O16" s="28"/>
      <c r="P16" s="46" t="s">
        <v>673</v>
      </c>
      <c r="Q16" s="47" t="s">
        <v>183</v>
      </c>
      <c r="R16" s="106">
        <v>13000.8</v>
      </c>
      <c r="S16" s="74" t="str">
        <f t="shared" si="0"/>
        <v>SI</v>
      </c>
      <c r="T16" s="94">
        <f t="shared" si="4"/>
        <v>8220.2379999999994</v>
      </c>
    </row>
    <row r="17" spans="1:20" s="74" customFormat="1" x14ac:dyDescent="0.2">
      <c r="A17" s="46" t="s">
        <v>745</v>
      </c>
      <c r="B17" s="47" t="s">
        <v>744</v>
      </c>
      <c r="C17" s="87">
        <f>+FACTURACIÓN!N17-'C&amp;A'!K17+F17+G17+H17+I17+J17+K17-'C&amp;A'!G17-'C&amp;A'!I17</f>
        <v>1084.0600000000002</v>
      </c>
      <c r="D17" s="88">
        <v>0</v>
      </c>
      <c r="E17" s="89">
        <f t="shared" si="1"/>
        <v>1084.0600000000002</v>
      </c>
      <c r="F17" s="89">
        <f>+FACTURACIÓN!G17</f>
        <v>0</v>
      </c>
      <c r="G17" s="89">
        <f>+FACTURACIÓN!H17</f>
        <v>0</v>
      </c>
      <c r="H17" s="89">
        <f>+FACTURACIÓN!I17</f>
        <v>0</v>
      </c>
      <c r="I17" s="89">
        <f>+FACTURACIÓN!J17</f>
        <v>0</v>
      </c>
      <c r="J17" s="89">
        <f>+FACTURACIÓN!K17</f>
        <v>0</v>
      </c>
      <c r="K17" s="89">
        <f>+FACTURACIÓN!L17</f>
        <v>0</v>
      </c>
      <c r="L17" s="89">
        <f>+FACTURACIÓN!M17</f>
        <v>0</v>
      </c>
      <c r="M17" s="88">
        <f t="shared" si="2"/>
        <v>0</v>
      </c>
      <c r="N17" s="94">
        <f t="shared" si="3"/>
        <v>1084.0600000000002</v>
      </c>
      <c r="O17" s="28"/>
      <c r="P17" s="46" t="s">
        <v>745</v>
      </c>
      <c r="Q17" s="47" t="s">
        <v>744</v>
      </c>
      <c r="R17" s="106">
        <v>693.4</v>
      </c>
      <c r="S17" s="74" t="str">
        <f t="shared" si="0"/>
        <v>SI</v>
      </c>
      <c r="T17" s="94">
        <f t="shared" ref="T17:T35" si="5">+R17-N18</f>
        <v>-112.52185999999995</v>
      </c>
    </row>
    <row r="18" spans="1:20" s="112" customFormat="1" x14ac:dyDescent="0.2">
      <c r="A18" s="73" t="s">
        <v>445</v>
      </c>
      <c r="B18" s="74" t="s">
        <v>184</v>
      </c>
      <c r="C18" s="87">
        <f>+FACTURACIÓN!N18-'C&amp;A'!K18+F18+G18+H18+I18+J18+K18-'C&amp;A'!G18-'C&amp;A'!I18</f>
        <v>1052.06</v>
      </c>
      <c r="D18" s="88">
        <v>0</v>
      </c>
      <c r="E18" s="89">
        <f t="shared" si="1"/>
        <v>1052.06</v>
      </c>
      <c r="F18" s="89">
        <f>+FACTURACIÓN!G18</f>
        <v>0</v>
      </c>
      <c r="G18" s="89">
        <f>+FACTURACIÓN!H18</f>
        <v>150</v>
      </c>
      <c r="H18" s="89">
        <f>+FACTURACIÓN!I18</f>
        <v>16.294599999999999</v>
      </c>
      <c r="I18" s="89">
        <f>+FACTURACIÓN!J18</f>
        <v>79.843540000000004</v>
      </c>
      <c r="J18" s="89">
        <f>+FACTURACIÓN!K18</f>
        <v>0</v>
      </c>
      <c r="K18" s="89">
        <f>+FACTURACIÓN!L18</f>
        <v>0</v>
      </c>
      <c r="L18" s="89">
        <f>+FACTURACIÓN!M18</f>
        <v>0</v>
      </c>
      <c r="M18" s="88">
        <f t="shared" si="2"/>
        <v>246.13814000000002</v>
      </c>
      <c r="N18" s="94">
        <f t="shared" si="3"/>
        <v>805.92185999999992</v>
      </c>
      <c r="O18" s="28"/>
      <c r="P18" s="46" t="s">
        <v>445</v>
      </c>
      <c r="Q18" s="47" t="s">
        <v>184</v>
      </c>
      <c r="R18" s="113">
        <v>10.199999999999999</v>
      </c>
      <c r="S18" s="74" t="str">
        <f t="shared" si="0"/>
        <v>SI</v>
      </c>
      <c r="T18" s="114">
        <f t="shared" si="5"/>
        <v>-1565.73</v>
      </c>
    </row>
    <row r="19" spans="1:20" s="74" customFormat="1" x14ac:dyDescent="0.2">
      <c r="A19" s="111" t="s">
        <v>15</v>
      </c>
      <c r="B19" s="112" t="s">
        <v>185</v>
      </c>
      <c r="C19" s="87">
        <f>+FACTURACIÓN!N19-'C&amp;A'!K19+F19+G19+H19+I19+J19+K19-'C&amp;A'!G19-'C&amp;A'!I19</f>
        <v>2742.59</v>
      </c>
      <c r="D19" s="88">
        <v>0</v>
      </c>
      <c r="E19" s="89">
        <f t="shared" si="1"/>
        <v>2742.59</v>
      </c>
      <c r="F19" s="89">
        <f>+FACTURACIÓN!G19</f>
        <v>0</v>
      </c>
      <c r="G19" s="89">
        <f>+FACTURACIÓN!H19</f>
        <v>0</v>
      </c>
      <c r="H19" s="89">
        <f>+FACTURACIÓN!I19</f>
        <v>0</v>
      </c>
      <c r="I19" s="89">
        <f>+FACTURACIÓN!J19</f>
        <v>0</v>
      </c>
      <c r="J19" s="89">
        <f>+FACTURACIÓN!K19</f>
        <v>0</v>
      </c>
      <c r="K19" s="89">
        <f>+FACTURACIÓN!L19</f>
        <v>1166.6600000000001</v>
      </c>
      <c r="L19" s="89">
        <f>+FACTURACIÓN!M19</f>
        <v>0</v>
      </c>
      <c r="M19" s="88">
        <f t="shared" si="2"/>
        <v>1166.6600000000001</v>
      </c>
      <c r="N19" s="94">
        <f t="shared" si="3"/>
        <v>1575.93</v>
      </c>
      <c r="O19" s="110"/>
      <c r="P19" s="46" t="s">
        <v>674</v>
      </c>
      <c r="Q19" s="47" t="s">
        <v>185</v>
      </c>
      <c r="R19" s="106">
        <v>645.6</v>
      </c>
      <c r="S19" s="74" t="str">
        <f t="shared" si="0"/>
        <v>SI</v>
      </c>
      <c r="T19" s="94">
        <f t="shared" si="5"/>
        <v>-260.32999999999993</v>
      </c>
    </row>
    <row r="20" spans="1:20" s="74" customFormat="1" x14ac:dyDescent="0.2">
      <c r="A20" s="73" t="s">
        <v>186</v>
      </c>
      <c r="B20" s="74" t="s">
        <v>187</v>
      </c>
      <c r="C20" s="87">
        <f>+FACTURACIÓN!N20-'C&amp;A'!K20+F20+G20+H20+I20+J20+K20-'C&amp;A'!G20-'C&amp;A'!I20</f>
        <v>905.93</v>
      </c>
      <c r="D20" s="88">
        <v>0</v>
      </c>
      <c r="E20" s="89">
        <f t="shared" si="1"/>
        <v>905.93</v>
      </c>
      <c r="F20" s="89">
        <f>+FACTURACIÓN!G20</f>
        <v>0</v>
      </c>
      <c r="G20" s="89">
        <f>+FACTURACIÓN!H20</f>
        <v>0</v>
      </c>
      <c r="H20" s="89">
        <f>+FACTURACIÓN!I20</f>
        <v>0</v>
      </c>
      <c r="I20" s="89">
        <f>+FACTURACIÓN!J20</f>
        <v>0</v>
      </c>
      <c r="J20" s="89">
        <f>+FACTURACIÓN!K20</f>
        <v>0</v>
      </c>
      <c r="K20" s="89">
        <f>+FACTURACIÓN!L20</f>
        <v>0</v>
      </c>
      <c r="L20" s="89">
        <f>+FACTURACIÓN!M20</f>
        <v>0</v>
      </c>
      <c r="M20" s="88">
        <f t="shared" si="2"/>
        <v>0</v>
      </c>
      <c r="N20" s="94">
        <f t="shared" si="3"/>
        <v>905.93</v>
      </c>
      <c r="O20" s="28"/>
      <c r="P20" s="46" t="s">
        <v>675</v>
      </c>
      <c r="Q20" s="47" t="s">
        <v>187</v>
      </c>
      <c r="R20" s="106">
        <v>82.4</v>
      </c>
      <c r="S20" s="74" t="str">
        <f t="shared" si="0"/>
        <v>SI</v>
      </c>
      <c r="T20" s="94">
        <f t="shared" si="5"/>
        <v>-512.08000000000004</v>
      </c>
    </row>
    <row r="21" spans="1:20" s="74" customFormat="1" x14ac:dyDescent="0.2">
      <c r="A21" s="73" t="s">
        <v>188</v>
      </c>
      <c r="B21" s="74" t="s">
        <v>189</v>
      </c>
      <c r="C21" s="87">
        <f>+FACTURACIÓN!N21-'C&amp;A'!K21+F21+G21+H21+I21+J21+K21-'C&amp;A'!G21-'C&amp;A'!I21</f>
        <v>2791.54</v>
      </c>
      <c r="D21" s="88">
        <v>0</v>
      </c>
      <c r="E21" s="89">
        <f t="shared" si="1"/>
        <v>2791.54</v>
      </c>
      <c r="F21" s="89">
        <f>+FACTURACIÓN!G21</f>
        <v>0</v>
      </c>
      <c r="G21" s="89">
        <f>+FACTURACIÓN!H21</f>
        <v>500</v>
      </c>
      <c r="H21" s="89">
        <f>+FACTURACIÓN!I21</f>
        <v>0</v>
      </c>
      <c r="I21" s="89">
        <f>+FACTURACIÓN!J21</f>
        <v>0</v>
      </c>
      <c r="J21" s="89">
        <f>+FACTURACIÓN!K21</f>
        <v>0</v>
      </c>
      <c r="K21" s="89">
        <f>+FACTURACIÓN!L21</f>
        <v>1697.06</v>
      </c>
      <c r="L21" s="89">
        <f>+FACTURACIÓN!M21</f>
        <v>0</v>
      </c>
      <c r="M21" s="88">
        <f t="shared" si="2"/>
        <v>2197.06</v>
      </c>
      <c r="N21" s="94">
        <f t="shared" si="3"/>
        <v>594.48</v>
      </c>
      <c r="O21" s="100"/>
      <c r="P21" s="46" t="s">
        <v>188</v>
      </c>
      <c r="Q21" s="47" t="s">
        <v>189</v>
      </c>
      <c r="R21" s="106">
        <v>1295.5999999999999</v>
      </c>
      <c r="S21" s="74" t="str">
        <f t="shared" si="0"/>
        <v>SI</v>
      </c>
      <c r="T21" s="94">
        <f t="shared" si="5"/>
        <v>-338.97000000000025</v>
      </c>
    </row>
    <row r="22" spans="1:20" s="74" customFormat="1" x14ac:dyDescent="0.2">
      <c r="A22" s="73" t="s">
        <v>446</v>
      </c>
      <c r="B22" s="74" t="s">
        <v>190</v>
      </c>
      <c r="C22" s="87">
        <f>+FACTURACIÓN!N22-'C&amp;A'!K22+F22+G22+H22+I22+J22+K22-'C&amp;A'!G22-'C&amp;A'!I22</f>
        <v>1634.5700000000002</v>
      </c>
      <c r="D22" s="88">
        <v>0</v>
      </c>
      <c r="E22" s="89">
        <f t="shared" si="1"/>
        <v>1634.5700000000002</v>
      </c>
      <c r="F22" s="89">
        <f>+FACTURACIÓN!G22</f>
        <v>0</v>
      </c>
      <c r="G22" s="89">
        <f>+FACTURACIÓN!H22</f>
        <v>0</v>
      </c>
      <c r="H22" s="89">
        <f>+FACTURACIÓN!I22</f>
        <v>0</v>
      </c>
      <c r="I22" s="89">
        <f>+FACTURACIÓN!J22</f>
        <v>0</v>
      </c>
      <c r="J22" s="89">
        <f>+FACTURACIÓN!K22</f>
        <v>0</v>
      </c>
      <c r="K22" s="89">
        <f>+FACTURACIÓN!L22</f>
        <v>0</v>
      </c>
      <c r="L22" s="89">
        <f>+FACTURACIÓN!M22</f>
        <v>0</v>
      </c>
      <c r="M22" s="88">
        <f t="shared" si="2"/>
        <v>0</v>
      </c>
      <c r="N22" s="94">
        <f t="shared" si="3"/>
        <v>1634.5700000000002</v>
      </c>
      <c r="O22" s="28"/>
      <c r="P22" s="46" t="s">
        <v>446</v>
      </c>
      <c r="Q22" s="47" t="s">
        <v>190</v>
      </c>
      <c r="R22" s="106">
        <v>2078</v>
      </c>
      <c r="S22" s="74" t="str">
        <f t="shared" si="0"/>
        <v>SI</v>
      </c>
      <c r="T22" s="94">
        <f t="shared" si="5"/>
        <v>867.60112000000004</v>
      </c>
    </row>
    <row r="23" spans="1:20" s="74" customFormat="1" x14ac:dyDescent="0.2">
      <c r="A23" s="73" t="s">
        <v>191</v>
      </c>
      <c r="B23" s="74" t="s">
        <v>192</v>
      </c>
      <c r="C23" s="87">
        <f>+FACTURACIÓN!N23-'C&amp;A'!K23+F23+G23+H23+I23+J23+K23-'C&amp;A'!G23-'C&amp;A'!I23</f>
        <v>1322.48</v>
      </c>
      <c r="D23" s="88">
        <v>0</v>
      </c>
      <c r="E23" s="89">
        <f t="shared" si="1"/>
        <v>1322.48</v>
      </c>
      <c r="F23" s="89">
        <f>+FACTURACIÓN!G23</f>
        <v>0</v>
      </c>
      <c r="G23" s="89">
        <f>+FACTURACIÓN!H23</f>
        <v>0</v>
      </c>
      <c r="H23" s="89">
        <f>+FACTURACIÓN!I23</f>
        <v>18.9968</v>
      </c>
      <c r="I23" s="89">
        <f>+FACTURACIÓN!J23</f>
        <v>93.084320000000005</v>
      </c>
      <c r="J23" s="89">
        <f>+FACTURACIÓN!K23</f>
        <v>0</v>
      </c>
      <c r="K23" s="89">
        <f>+FACTURACIÓN!L23</f>
        <v>0</v>
      </c>
      <c r="L23" s="89">
        <f>+FACTURACIÓN!M23</f>
        <v>0</v>
      </c>
      <c r="M23" s="88">
        <f t="shared" si="2"/>
        <v>112.08112</v>
      </c>
      <c r="N23" s="94">
        <f t="shared" si="3"/>
        <v>1210.39888</v>
      </c>
      <c r="O23" s="28"/>
      <c r="P23" s="46" t="s">
        <v>676</v>
      </c>
      <c r="Q23" s="47" t="s">
        <v>192</v>
      </c>
      <c r="R23" s="106">
        <v>10754.4</v>
      </c>
      <c r="S23" s="74" t="str">
        <f t="shared" si="0"/>
        <v>SI</v>
      </c>
      <c r="T23" s="94">
        <f t="shared" si="5"/>
        <v>5907.6119999999992</v>
      </c>
    </row>
    <row r="24" spans="1:20" s="74" customFormat="1" x14ac:dyDescent="0.2">
      <c r="A24" s="73" t="s">
        <v>16</v>
      </c>
      <c r="B24" s="74" t="s">
        <v>193</v>
      </c>
      <c r="C24" s="87">
        <f>+FACTURACIÓN!N24-'C&amp;A'!K24+F24+G24+H24+I24+J24+K24-'C&amp;A'!G24-'C&amp;A'!I24</f>
        <v>6543.7240000000002</v>
      </c>
      <c r="D24" s="88">
        <v>0</v>
      </c>
      <c r="E24" s="89">
        <f t="shared" si="1"/>
        <v>6543.7240000000002</v>
      </c>
      <c r="F24" s="89">
        <f>+FACTURACIÓN!G24</f>
        <v>205.7</v>
      </c>
      <c r="G24" s="89">
        <f>+FACTURACIÓN!H24</f>
        <v>700</v>
      </c>
      <c r="H24" s="89">
        <f>+FACTURACIÓN!I24</f>
        <v>0</v>
      </c>
      <c r="I24" s="89">
        <f>+FACTURACIÓN!J24</f>
        <v>0</v>
      </c>
      <c r="J24" s="89">
        <f>+FACTURACIÓN!K24</f>
        <v>0</v>
      </c>
      <c r="K24" s="89">
        <f>+FACTURACIÓN!L24</f>
        <v>0</v>
      </c>
      <c r="L24" s="89">
        <f>+FACTURACIÓN!M24</f>
        <v>791.23599999999999</v>
      </c>
      <c r="M24" s="88">
        <f t="shared" si="2"/>
        <v>1696.9360000000001</v>
      </c>
      <c r="N24" s="94">
        <f t="shared" si="3"/>
        <v>4846.7880000000005</v>
      </c>
      <c r="O24" s="28"/>
      <c r="P24" s="46" t="s">
        <v>677</v>
      </c>
      <c r="Q24" s="47" t="s">
        <v>193</v>
      </c>
      <c r="R24" s="106">
        <v>597.4</v>
      </c>
      <c r="S24" s="74" t="str">
        <f t="shared" si="0"/>
        <v>SI</v>
      </c>
      <c r="T24" s="94">
        <f t="shared" si="5"/>
        <v>74.799999999999955</v>
      </c>
    </row>
    <row r="25" spans="1:20" s="74" customFormat="1" x14ac:dyDescent="0.2">
      <c r="A25" s="73" t="s">
        <v>194</v>
      </c>
      <c r="B25" s="74" t="s">
        <v>195</v>
      </c>
      <c r="C25" s="87">
        <f>+FACTURACIÓN!N25-'C&amp;A'!K25+F25+G25+H25+I25+J25+K25-'C&amp;A'!G25-'C&amp;A'!I25</f>
        <v>522.6</v>
      </c>
      <c r="D25" s="88">
        <v>0</v>
      </c>
      <c r="E25" s="89">
        <f t="shared" si="1"/>
        <v>522.6</v>
      </c>
      <c r="F25" s="89">
        <f>+FACTURACIÓN!G25</f>
        <v>0</v>
      </c>
      <c r="G25" s="89">
        <f>+FACTURACIÓN!H25</f>
        <v>0</v>
      </c>
      <c r="H25" s="89">
        <f>+FACTURACIÓN!I25</f>
        <v>0</v>
      </c>
      <c r="I25" s="89">
        <f>+FACTURACIÓN!J25</f>
        <v>0</v>
      </c>
      <c r="J25" s="89">
        <f>+FACTURACIÓN!K25</f>
        <v>0</v>
      </c>
      <c r="K25" s="89">
        <f>+FACTURACIÓN!L25</f>
        <v>0</v>
      </c>
      <c r="L25" s="89">
        <f>+FACTURACIÓN!M25</f>
        <v>0</v>
      </c>
      <c r="M25" s="88">
        <f t="shared" si="2"/>
        <v>0</v>
      </c>
      <c r="N25" s="94">
        <f t="shared" si="3"/>
        <v>522.6</v>
      </c>
      <c r="O25" s="28"/>
      <c r="P25" s="46" t="s">
        <v>678</v>
      </c>
      <c r="Q25" s="47" t="s">
        <v>195</v>
      </c>
      <c r="R25" s="106">
        <v>320.8</v>
      </c>
      <c r="S25" s="74" t="str">
        <f t="shared" si="0"/>
        <v>SI</v>
      </c>
      <c r="T25" s="94">
        <f t="shared" si="5"/>
        <v>-227.39999999999992</v>
      </c>
    </row>
    <row r="26" spans="1:20" s="74" customFormat="1" x14ac:dyDescent="0.2">
      <c r="A26" s="73" t="s">
        <v>196</v>
      </c>
      <c r="B26" s="74" t="s">
        <v>197</v>
      </c>
      <c r="C26" s="87">
        <f>+FACTURACIÓN!N26-'C&amp;A'!K26+F26+G26+H26+I26+J26+K26-'C&amp;A'!G26-'C&amp;A'!I26</f>
        <v>905.93</v>
      </c>
      <c r="D26" s="88">
        <v>0</v>
      </c>
      <c r="E26" s="89">
        <f t="shared" si="1"/>
        <v>905.93</v>
      </c>
      <c r="F26" s="89">
        <f>+FACTURACIÓN!G26</f>
        <v>0</v>
      </c>
      <c r="G26" s="89">
        <f>+FACTURACIÓN!H26</f>
        <v>0</v>
      </c>
      <c r="H26" s="89">
        <f>+FACTURACIÓN!I26</f>
        <v>0</v>
      </c>
      <c r="I26" s="89">
        <f>+FACTURACIÓN!J26</f>
        <v>0</v>
      </c>
      <c r="J26" s="89">
        <f>+FACTURACIÓN!K26</f>
        <v>0</v>
      </c>
      <c r="K26" s="89">
        <f>+FACTURACIÓN!L26</f>
        <v>357.73</v>
      </c>
      <c r="L26" s="89">
        <f>+FACTURACIÓN!M26</f>
        <v>0</v>
      </c>
      <c r="M26" s="88">
        <f t="shared" si="2"/>
        <v>357.73</v>
      </c>
      <c r="N26" s="94">
        <f t="shared" si="3"/>
        <v>548.19999999999993</v>
      </c>
      <c r="O26" s="28"/>
      <c r="P26" s="46" t="s">
        <v>679</v>
      </c>
      <c r="Q26" s="47" t="s">
        <v>197</v>
      </c>
      <c r="R26" s="106"/>
      <c r="S26" s="74" t="str">
        <f t="shared" si="0"/>
        <v>SI</v>
      </c>
      <c r="T26" s="94">
        <f t="shared" si="5"/>
        <v>-744.51</v>
      </c>
    </row>
    <row r="27" spans="1:20" s="74" customFormat="1" x14ac:dyDescent="0.2">
      <c r="A27" s="73" t="s">
        <v>198</v>
      </c>
      <c r="B27" s="74" t="s">
        <v>199</v>
      </c>
      <c r="C27" s="87">
        <f>+FACTURACIÓN!N27-'C&amp;A'!K27+F27+G27+H27+I27+J27+K27-'C&amp;A'!G27-'C&amp;A'!I27</f>
        <v>1826.42</v>
      </c>
      <c r="D27" s="88">
        <v>0</v>
      </c>
      <c r="E27" s="89">
        <f t="shared" si="1"/>
        <v>1826.42</v>
      </c>
      <c r="F27" s="89">
        <f>+FACTURACIÓN!G27</f>
        <v>0</v>
      </c>
      <c r="G27" s="89">
        <f>+FACTURACIÓN!H27</f>
        <v>0</v>
      </c>
      <c r="H27" s="89">
        <f>+FACTURACIÓN!I27</f>
        <v>0</v>
      </c>
      <c r="I27" s="89">
        <f>+FACTURACIÓN!J27</f>
        <v>0</v>
      </c>
      <c r="J27" s="89">
        <f>+FACTURACIÓN!K27</f>
        <v>0</v>
      </c>
      <c r="K27" s="89">
        <f>+FACTURACIÓN!L27</f>
        <v>1081.9100000000001</v>
      </c>
      <c r="L27" s="89">
        <f>+FACTURACIÓN!M27</f>
        <v>0</v>
      </c>
      <c r="M27" s="88">
        <f t="shared" si="2"/>
        <v>1081.9100000000001</v>
      </c>
      <c r="N27" s="94">
        <f t="shared" si="3"/>
        <v>744.51</v>
      </c>
      <c r="O27" s="28"/>
      <c r="P27" s="46" t="s">
        <v>680</v>
      </c>
      <c r="Q27" s="47" t="s">
        <v>199</v>
      </c>
      <c r="R27" s="106">
        <v>1781.4</v>
      </c>
      <c r="S27" s="74" t="str">
        <f t="shared" si="0"/>
        <v>SI</v>
      </c>
      <c r="T27" s="94">
        <f t="shared" si="5"/>
        <v>-1370.902</v>
      </c>
    </row>
    <row r="28" spans="1:20" s="74" customFormat="1" x14ac:dyDescent="0.2">
      <c r="A28" s="73" t="s">
        <v>200</v>
      </c>
      <c r="B28" s="74" t="s">
        <v>201</v>
      </c>
      <c r="C28" s="87">
        <f>+FACTURACIÓN!N28-'C&amp;A'!K28+F28+G28+H28+I28+J28+K28-'C&amp;A'!G28-'C&amp;A'!I28</f>
        <v>3152.3020000000001</v>
      </c>
      <c r="D28" s="88">
        <v>0</v>
      </c>
      <c r="E28" s="89">
        <f t="shared" si="1"/>
        <v>3152.3020000000001</v>
      </c>
      <c r="F28" s="89">
        <f>+FACTURACIÓN!G28</f>
        <v>0</v>
      </c>
      <c r="G28" s="89">
        <f>+FACTURACIÓN!H28</f>
        <v>0</v>
      </c>
      <c r="H28" s="89">
        <f>+FACTURACIÓN!I28</f>
        <v>0</v>
      </c>
      <c r="I28" s="89">
        <f>+FACTURACIÓN!J28</f>
        <v>0</v>
      </c>
      <c r="J28" s="89">
        <f>+FACTURACIÓN!K28</f>
        <v>0</v>
      </c>
      <c r="K28" s="89">
        <f>+FACTURACIÓN!L28</f>
        <v>0</v>
      </c>
      <c r="L28" s="89">
        <f>+FACTURACIÓN!M28</f>
        <v>0</v>
      </c>
      <c r="M28" s="88">
        <f t="shared" si="2"/>
        <v>0</v>
      </c>
      <c r="N28" s="94">
        <f t="shared" si="3"/>
        <v>3152.3020000000001</v>
      </c>
      <c r="O28" s="28"/>
      <c r="P28" s="46" t="s">
        <v>681</v>
      </c>
      <c r="Q28" s="47" t="s">
        <v>201</v>
      </c>
      <c r="R28" s="106">
        <v>1459</v>
      </c>
      <c r="S28" s="74" t="str">
        <f t="shared" si="0"/>
        <v>SI</v>
      </c>
      <c r="T28" s="94">
        <f t="shared" si="5"/>
        <v>522.87000000000012</v>
      </c>
    </row>
    <row r="29" spans="1:20" s="74" customFormat="1" x14ac:dyDescent="0.2">
      <c r="A29" s="73" t="s">
        <v>202</v>
      </c>
      <c r="B29" s="74" t="s">
        <v>203</v>
      </c>
      <c r="C29" s="87">
        <f>+FACTURACIÓN!N29-'C&amp;A'!K29+F29+G29+H29+I29+J29+K29-'C&amp;A'!G29-'C&amp;A'!I29</f>
        <v>936.12999999999988</v>
      </c>
      <c r="D29" s="88">
        <v>0</v>
      </c>
      <c r="E29" s="89">
        <f t="shared" si="1"/>
        <v>936.12999999999988</v>
      </c>
      <c r="F29" s="89">
        <f>+FACTURACIÓN!G29</f>
        <v>0</v>
      </c>
      <c r="G29" s="89">
        <f>+FACTURACIÓN!H29</f>
        <v>0</v>
      </c>
      <c r="H29" s="89">
        <f>+FACTURACIÓN!I29</f>
        <v>0</v>
      </c>
      <c r="I29" s="89">
        <f>+FACTURACIÓN!J29</f>
        <v>0</v>
      </c>
      <c r="J29" s="89">
        <f>+FACTURACIÓN!K29</f>
        <v>0</v>
      </c>
      <c r="K29" s="89">
        <f>+FACTURACIÓN!L29</f>
        <v>0</v>
      </c>
      <c r="L29" s="89">
        <f>+FACTURACIÓN!M29</f>
        <v>0</v>
      </c>
      <c r="M29" s="88">
        <f t="shared" si="2"/>
        <v>0</v>
      </c>
      <c r="N29" s="94">
        <f t="shared" si="3"/>
        <v>936.12999999999988</v>
      </c>
      <c r="O29" s="28"/>
      <c r="P29" s="46" t="s">
        <v>682</v>
      </c>
      <c r="Q29" s="47" t="s">
        <v>203</v>
      </c>
      <c r="R29" s="106">
        <v>597.4</v>
      </c>
      <c r="S29" s="74" t="str">
        <f t="shared" si="0"/>
        <v>SI</v>
      </c>
      <c r="T29" s="94">
        <f t="shared" si="5"/>
        <v>74.600000000000023</v>
      </c>
    </row>
    <row r="30" spans="1:20" s="74" customFormat="1" x14ac:dyDescent="0.2">
      <c r="A30" s="73" t="s">
        <v>204</v>
      </c>
      <c r="B30" s="74" t="s">
        <v>205</v>
      </c>
      <c r="C30" s="87">
        <f>+FACTURACIÓN!N30-'C&amp;A'!K30+F30+G30+H30+I30+J30+K30-'C&amp;A'!G30-'C&amp;A'!I30</f>
        <v>522.79999999999995</v>
      </c>
      <c r="D30" s="88">
        <v>0</v>
      </c>
      <c r="E30" s="89">
        <f t="shared" si="1"/>
        <v>522.79999999999995</v>
      </c>
      <c r="F30" s="89">
        <f>+FACTURACIÓN!G30</f>
        <v>0</v>
      </c>
      <c r="G30" s="89">
        <f>+FACTURACIÓN!H30</f>
        <v>0</v>
      </c>
      <c r="H30" s="89">
        <f>+FACTURACIÓN!I30</f>
        <v>0</v>
      </c>
      <c r="I30" s="89">
        <f>+FACTURACIÓN!J30</f>
        <v>0</v>
      </c>
      <c r="J30" s="89">
        <f>+FACTURACIÓN!K30</f>
        <v>0</v>
      </c>
      <c r="K30" s="89">
        <f>+FACTURACIÓN!L30</f>
        <v>0</v>
      </c>
      <c r="L30" s="89">
        <f>+FACTURACIÓN!M30</f>
        <v>0</v>
      </c>
      <c r="M30" s="88">
        <f t="shared" si="2"/>
        <v>0</v>
      </c>
      <c r="N30" s="94">
        <f t="shared" si="3"/>
        <v>522.79999999999995</v>
      </c>
      <c r="O30" s="28"/>
      <c r="P30" s="46" t="s">
        <v>683</v>
      </c>
      <c r="Q30" s="47" t="s">
        <v>205</v>
      </c>
      <c r="R30" s="106">
        <v>678.6</v>
      </c>
      <c r="S30" s="74" t="str">
        <f t="shared" si="0"/>
        <v>SI</v>
      </c>
      <c r="T30" s="94">
        <f t="shared" si="5"/>
        <v>-227.52999999999986</v>
      </c>
    </row>
    <row r="31" spans="1:20" s="74" customFormat="1" x14ac:dyDescent="0.2">
      <c r="A31" s="73" t="s">
        <v>206</v>
      </c>
      <c r="B31" s="74" t="s">
        <v>207</v>
      </c>
      <c r="C31" s="87">
        <f>+FACTURACIÓN!N31-'C&amp;A'!K31+F31+G31+H31+I31+J31+K31-'C&amp;A'!G31-'C&amp;A'!I31</f>
        <v>906.12999999999988</v>
      </c>
      <c r="D31" s="88">
        <v>0</v>
      </c>
      <c r="E31" s="89">
        <f t="shared" si="1"/>
        <v>906.12999999999988</v>
      </c>
      <c r="F31" s="89">
        <f>+FACTURACIÓN!G31</f>
        <v>0</v>
      </c>
      <c r="G31" s="89">
        <f>+FACTURACIÓN!H31</f>
        <v>0</v>
      </c>
      <c r="H31" s="89">
        <f>+FACTURACIÓN!I31</f>
        <v>0</v>
      </c>
      <c r="I31" s="89">
        <f>+FACTURACIÓN!J31</f>
        <v>0</v>
      </c>
      <c r="J31" s="89">
        <f>+FACTURACIÓN!K31</f>
        <v>0</v>
      </c>
      <c r="K31" s="89">
        <f>+FACTURACIÓN!L31</f>
        <v>0</v>
      </c>
      <c r="L31" s="89">
        <f>+FACTURACIÓN!M31</f>
        <v>0</v>
      </c>
      <c r="M31" s="88">
        <f t="shared" si="2"/>
        <v>0</v>
      </c>
      <c r="N31" s="94">
        <f t="shared" si="3"/>
        <v>906.12999999999988</v>
      </c>
      <c r="O31" s="28"/>
      <c r="P31" s="46" t="s">
        <v>684</v>
      </c>
      <c r="Q31" s="47" t="s">
        <v>207</v>
      </c>
      <c r="R31" s="106">
        <v>894.4</v>
      </c>
      <c r="S31" s="74" t="str">
        <f t="shared" si="0"/>
        <v>SI</v>
      </c>
      <c r="T31" s="94">
        <f t="shared" si="5"/>
        <v>155.18999999999994</v>
      </c>
    </row>
    <row r="32" spans="1:20" s="74" customFormat="1" x14ac:dyDescent="0.2">
      <c r="A32" s="73" t="s">
        <v>208</v>
      </c>
      <c r="B32" s="74" t="s">
        <v>209</v>
      </c>
      <c r="C32" s="87">
        <f>+FACTURACIÓN!N32-'C&amp;A'!K32+F32+G32+H32+I32+J32+K32-'C&amp;A'!G32-'C&amp;A'!I32</f>
        <v>939.21</v>
      </c>
      <c r="D32" s="88">
        <v>0</v>
      </c>
      <c r="E32" s="89">
        <f t="shared" si="1"/>
        <v>939.21</v>
      </c>
      <c r="F32" s="89">
        <f>+FACTURACIÓN!G32</f>
        <v>0</v>
      </c>
      <c r="G32" s="89">
        <f>+FACTURACIÓN!H32</f>
        <v>200</v>
      </c>
      <c r="H32" s="89">
        <f>+FACTURACIÓN!I32</f>
        <v>0</v>
      </c>
      <c r="I32" s="89">
        <f>+FACTURACIÓN!J32</f>
        <v>0</v>
      </c>
      <c r="J32" s="89">
        <f>+FACTURACIÓN!K32</f>
        <v>0</v>
      </c>
      <c r="K32" s="89">
        <f>+FACTURACIÓN!L32</f>
        <v>0</v>
      </c>
      <c r="L32" s="89">
        <f>+FACTURACIÓN!M32</f>
        <v>0</v>
      </c>
      <c r="M32" s="88">
        <f t="shared" si="2"/>
        <v>200</v>
      </c>
      <c r="N32" s="94">
        <f t="shared" si="3"/>
        <v>739.21</v>
      </c>
      <c r="O32" s="100"/>
      <c r="P32" s="46" t="s">
        <v>685</v>
      </c>
      <c r="Q32" s="47" t="s">
        <v>209</v>
      </c>
      <c r="R32" s="106">
        <v>3177</v>
      </c>
      <c r="S32" s="74" t="str">
        <f t="shared" si="0"/>
        <v>SI</v>
      </c>
      <c r="T32" s="94">
        <f t="shared" si="5"/>
        <v>227.80600000000004</v>
      </c>
    </row>
    <row r="33" spans="1:20" s="74" customFormat="1" x14ac:dyDescent="0.2">
      <c r="A33" s="73" t="s">
        <v>210</v>
      </c>
      <c r="B33" s="74" t="s">
        <v>211</v>
      </c>
      <c r="C33" s="87">
        <f>+FACTURACIÓN!N33-'C&amp;A'!K33+F33+G33+H33+I33+J33+K33-'C&amp;A'!G33-'C&amp;A'!I33</f>
        <v>4313.2</v>
      </c>
      <c r="D33" s="88">
        <v>0</v>
      </c>
      <c r="E33" s="89">
        <f t="shared" si="1"/>
        <v>4313.2</v>
      </c>
      <c r="F33" s="89">
        <f>+FACTURACIÓN!G33</f>
        <v>0</v>
      </c>
      <c r="G33" s="89">
        <f>+FACTURACIÓN!H33</f>
        <v>500</v>
      </c>
      <c r="H33" s="89">
        <f>+FACTURACIÓN!I33</f>
        <v>54.34</v>
      </c>
      <c r="I33" s="89">
        <f>+FACTURACIÓN!J33</f>
        <v>266.26600000000002</v>
      </c>
      <c r="J33" s="89">
        <f>+FACTURACIÓN!K33</f>
        <v>0</v>
      </c>
      <c r="K33" s="89">
        <f>+FACTURACIÓN!L33</f>
        <v>0</v>
      </c>
      <c r="L33" s="89">
        <f>+FACTURACIÓN!M33</f>
        <v>543.4</v>
      </c>
      <c r="M33" s="88">
        <f t="shared" si="2"/>
        <v>1364.0059999999999</v>
      </c>
      <c r="N33" s="94">
        <f t="shared" si="3"/>
        <v>2949.194</v>
      </c>
      <c r="O33" s="28"/>
      <c r="P33" s="46" t="s">
        <v>686</v>
      </c>
      <c r="Q33" s="47" t="s">
        <v>211</v>
      </c>
      <c r="R33" s="106">
        <v>31.6</v>
      </c>
      <c r="S33" s="74" t="str">
        <f t="shared" si="0"/>
        <v>SI</v>
      </c>
      <c r="T33" s="94">
        <f t="shared" si="5"/>
        <v>-6293.159999999998</v>
      </c>
    </row>
    <row r="34" spans="1:20" s="74" customFormat="1" x14ac:dyDescent="0.2">
      <c r="A34" s="73" t="s">
        <v>212</v>
      </c>
      <c r="B34" s="74" t="s">
        <v>213</v>
      </c>
      <c r="C34" s="87">
        <f>+FACTURACIÓN!N34-'C&amp;A'!K34+F34+G34+H34+I34+J34+K34-'C&amp;A'!G34-'C&amp;A'!I34</f>
        <v>7784.0949999999984</v>
      </c>
      <c r="D34" s="88">
        <v>0</v>
      </c>
      <c r="E34" s="89">
        <f t="shared" si="1"/>
        <v>7784.0949999999984</v>
      </c>
      <c r="F34" s="89">
        <f>+FACTURACIÓN!G34</f>
        <v>0</v>
      </c>
      <c r="G34" s="89">
        <f>+FACTURACIÓN!H34</f>
        <v>0</v>
      </c>
      <c r="H34" s="89">
        <f>+FACTURACIÓN!I34</f>
        <v>0</v>
      </c>
      <c r="I34" s="89">
        <f>+FACTURACIÓN!J34</f>
        <v>0</v>
      </c>
      <c r="J34" s="89">
        <f>+FACTURACIÓN!K34</f>
        <v>0</v>
      </c>
      <c r="K34" s="89">
        <f>+FACTURACIÓN!L34</f>
        <v>530.28</v>
      </c>
      <c r="L34" s="89">
        <f>+FACTURACIÓN!M34</f>
        <v>929.05499999999995</v>
      </c>
      <c r="M34" s="88">
        <f t="shared" si="2"/>
        <v>1459.335</v>
      </c>
      <c r="N34" s="94">
        <f t="shared" si="3"/>
        <v>6324.7599999999984</v>
      </c>
      <c r="O34" s="28"/>
      <c r="P34" s="46" t="s">
        <v>687</v>
      </c>
      <c r="Q34" s="47" t="s">
        <v>213</v>
      </c>
      <c r="R34" s="106">
        <v>2922.8</v>
      </c>
      <c r="S34" s="74" t="str">
        <f t="shared" si="0"/>
        <v>SI</v>
      </c>
      <c r="T34" s="94">
        <f t="shared" si="5"/>
        <v>1088.8303400000004</v>
      </c>
    </row>
    <row r="35" spans="1:20" s="74" customFormat="1" x14ac:dyDescent="0.2">
      <c r="A35" s="73" t="s">
        <v>214</v>
      </c>
      <c r="B35" s="74" t="s">
        <v>215</v>
      </c>
      <c r="C35" s="87">
        <f>+FACTURACIÓN!N35-'C&amp;A'!K35+F35+G35+H35+I35+J35+K35-'C&amp;A'!G35-'C&amp;A'!I35</f>
        <v>3047.8599999999997</v>
      </c>
      <c r="D35" s="88">
        <v>0</v>
      </c>
      <c r="E35" s="89">
        <f t="shared" si="1"/>
        <v>3047.8599999999997</v>
      </c>
      <c r="F35" s="89">
        <f>+FACTURACIÓN!G35</f>
        <v>0</v>
      </c>
      <c r="G35" s="89">
        <f>+FACTURACIÓN!H35</f>
        <v>1000</v>
      </c>
      <c r="H35" s="89">
        <f>+FACTURACIÓN!I35</f>
        <v>36.252600000000001</v>
      </c>
      <c r="I35" s="89">
        <f>+FACTURACIÓN!J35</f>
        <v>177.63774000000001</v>
      </c>
      <c r="J35" s="89">
        <f>+FACTURACIÓN!K35</f>
        <v>0</v>
      </c>
      <c r="K35" s="89">
        <f>+FACTURACIÓN!L35</f>
        <v>0</v>
      </c>
      <c r="L35" s="89">
        <f>+FACTURACIÓN!M35</f>
        <v>0</v>
      </c>
      <c r="M35" s="88">
        <f t="shared" si="2"/>
        <v>1213.8903399999999</v>
      </c>
      <c r="N35" s="94">
        <f t="shared" si="3"/>
        <v>1833.9696599999997</v>
      </c>
      <c r="O35" s="28"/>
      <c r="P35" s="46" t="s">
        <v>688</v>
      </c>
      <c r="Q35" s="47" t="s">
        <v>215</v>
      </c>
      <c r="R35" s="106">
        <v>2357.1999999999998</v>
      </c>
      <c r="S35" s="74" t="str">
        <f t="shared" si="0"/>
        <v>SI</v>
      </c>
      <c r="T35" s="94">
        <f t="shared" si="5"/>
        <v>259.04999999999973</v>
      </c>
    </row>
    <row r="36" spans="1:20" s="74" customFormat="1" x14ac:dyDescent="0.2">
      <c r="A36" s="73" t="s">
        <v>216</v>
      </c>
      <c r="B36" s="74" t="s">
        <v>217</v>
      </c>
      <c r="C36" s="87">
        <f>+FACTURACIÓN!N36-'C&amp;A'!K36+F36+G36+H36+I36+J36+K36-'C&amp;A'!G36-'C&amp;A'!I36</f>
        <v>2098.15</v>
      </c>
      <c r="D36" s="88">
        <v>0</v>
      </c>
      <c r="E36" s="89">
        <f t="shared" si="1"/>
        <v>2098.15</v>
      </c>
      <c r="F36" s="89">
        <f>+FACTURACIÓN!G36</f>
        <v>0</v>
      </c>
      <c r="G36" s="89">
        <f>+FACTURACIÓN!H36</f>
        <v>0</v>
      </c>
      <c r="H36" s="89">
        <f>+FACTURACIÓN!I36</f>
        <v>0</v>
      </c>
      <c r="I36" s="89">
        <f>+FACTURACIÓN!J36</f>
        <v>0</v>
      </c>
      <c r="J36" s="89">
        <f>+FACTURACIÓN!K36</f>
        <v>0</v>
      </c>
      <c r="K36" s="89">
        <f>+FACTURACIÓN!L36</f>
        <v>0</v>
      </c>
      <c r="L36" s="89">
        <f>+FACTURACIÓN!M36</f>
        <v>0</v>
      </c>
      <c r="M36" s="88">
        <f t="shared" si="2"/>
        <v>0</v>
      </c>
      <c r="N36" s="94">
        <f t="shared" si="3"/>
        <v>2098.15</v>
      </c>
      <c r="O36" s="28"/>
      <c r="P36" s="46" t="s">
        <v>689</v>
      </c>
      <c r="Q36" s="47" t="s">
        <v>217</v>
      </c>
      <c r="R36" s="106">
        <v>21228.2</v>
      </c>
      <c r="S36" s="74" t="str">
        <f t="shared" si="0"/>
        <v>SI</v>
      </c>
      <c r="T36" s="94">
        <f t="shared" ref="T36:T45" si="6">+R36-N38</f>
        <v>14975.126</v>
      </c>
    </row>
    <row r="37" spans="1:20" s="74" customFormat="1" x14ac:dyDescent="0.2">
      <c r="A37" s="46" t="s">
        <v>690</v>
      </c>
      <c r="B37" s="47" t="s">
        <v>691</v>
      </c>
      <c r="C37" s="87">
        <f>+FACTURACIÓN!N37-'C&amp;A'!K37+F37+G37+H37+I37+J37+K37-'C&amp;A'!G37-'C&amp;A'!I37</f>
        <v>828.46</v>
      </c>
      <c r="D37" s="88">
        <v>0</v>
      </c>
      <c r="E37" s="89">
        <f t="shared" si="1"/>
        <v>828.46</v>
      </c>
      <c r="F37" s="89">
        <f>+FACTURACIÓN!G37</f>
        <v>0</v>
      </c>
      <c r="G37" s="89">
        <f>+FACTURACIÓN!H37</f>
        <v>0</v>
      </c>
      <c r="H37" s="89">
        <f>+FACTURACIÓN!I37</f>
        <v>0</v>
      </c>
      <c r="I37" s="89">
        <f>+FACTURACIÓN!J37</f>
        <v>0</v>
      </c>
      <c r="J37" s="89">
        <f>+FACTURACIÓN!K37</f>
        <v>0</v>
      </c>
      <c r="K37" s="89">
        <f>+FACTURACIÓN!L37</f>
        <v>0</v>
      </c>
      <c r="L37" s="89">
        <f>+FACTURACIÓN!M37</f>
        <v>0</v>
      </c>
      <c r="M37" s="88">
        <f t="shared" si="2"/>
        <v>0</v>
      </c>
      <c r="N37" s="94">
        <f t="shared" si="3"/>
        <v>828.46</v>
      </c>
      <c r="O37" s="28"/>
      <c r="P37" s="46" t="s">
        <v>690</v>
      </c>
      <c r="Q37" s="47" t="s">
        <v>691</v>
      </c>
      <c r="R37" s="106">
        <v>6227</v>
      </c>
      <c r="S37" s="74" t="str">
        <f t="shared" si="0"/>
        <v>SI</v>
      </c>
      <c r="T37" s="94">
        <f t="shared" si="6"/>
        <v>-2583.4320000000007</v>
      </c>
    </row>
    <row r="38" spans="1:20" s="74" customFormat="1" x14ac:dyDescent="0.2">
      <c r="A38" s="73" t="s">
        <v>218</v>
      </c>
      <c r="B38" s="74" t="s">
        <v>219</v>
      </c>
      <c r="C38" s="87">
        <f>+FACTURACIÓN!N38-'C&amp;A'!K38+F38+G38+H38+I38+J38+K38-'C&amp;A'!G38-'C&amp;A'!I38</f>
        <v>7499.5870000000004</v>
      </c>
      <c r="D38" s="88">
        <v>0</v>
      </c>
      <c r="E38" s="89">
        <f t="shared" si="1"/>
        <v>7499.5870000000004</v>
      </c>
      <c r="F38" s="89">
        <f>+FACTURACIÓN!G38</f>
        <v>0</v>
      </c>
      <c r="G38" s="89">
        <f>+FACTURACIÓN!H38</f>
        <v>0</v>
      </c>
      <c r="H38" s="89">
        <f>+FACTURACIÓN!I38</f>
        <v>0</v>
      </c>
      <c r="I38" s="89">
        <f>+FACTURACIÓN!J38</f>
        <v>0</v>
      </c>
      <c r="J38" s="89">
        <f>+FACTURACIÓN!K38</f>
        <v>0</v>
      </c>
      <c r="K38" s="89">
        <f>+FACTURACIÓN!L38</f>
        <v>349.07</v>
      </c>
      <c r="L38" s="89">
        <f>+FACTURACIÓN!M38</f>
        <v>897.4430000000001</v>
      </c>
      <c r="M38" s="88">
        <f t="shared" si="2"/>
        <v>1246.5130000000001</v>
      </c>
      <c r="N38" s="94">
        <f t="shared" si="3"/>
        <v>6253.0740000000005</v>
      </c>
      <c r="O38" s="28"/>
      <c r="P38" s="46" t="s">
        <v>218</v>
      </c>
      <c r="Q38" s="47" t="s">
        <v>219</v>
      </c>
      <c r="R38" s="106">
        <v>741.4</v>
      </c>
      <c r="S38" s="74" t="str">
        <f t="shared" si="0"/>
        <v>SI</v>
      </c>
      <c r="T38" s="94">
        <f t="shared" si="6"/>
        <v>152.53999999999996</v>
      </c>
    </row>
    <row r="39" spans="1:20" s="74" customFormat="1" x14ac:dyDescent="0.2">
      <c r="A39" s="73" t="s">
        <v>220</v>
      </c>
      <c r="B39" s="74" t="s">
        <v>221</v>
      </c>
      <c r="C39" s="87">
        <f>+FACTURACIÓN!N39-'C&amp;A'!K39+F39+G39+H39+I39+J39+K39-'C&amp;A'!G39-'C&amp;A'!I39</f>
        <v>9983.9110000000001</v>
      </c>
      <c r="D39" s="88">
        <v>0</v>
      </c>
      <c r="E39" s="89">
        <f t="shared" si="1"/>
        <v>9983.9110000000001</v>
      </c>
      <c r="F39" s="89">
        <f>+FACTURACIÓN!G39</f>
        <v>0</v>
      </c>
      <c r="G39" s="89">
        <f>+FACTURACIÓN!H39</f>
        <v>0</v>
      </c>
      <c r="H39" s="89">
        <f>+FACTURACIÓN!I39</f>
        <v>0</v>
      </c>
      <c r="I39" s="89">
        <f>+FACTURACIÓN!J39</f>
        <v>0</v>
      </c>
      <c r="J39" s="89">
        <f>+FACTURACIÓN!K39</f>
        <v>0</v>
      </c>
      <c r="K39" s="89">
        <f>+FACTURACIÓN!L39</f>
        <v>0</v>
      </c>
      <c r="L39" s="89">
        <f>+FACTURACIÓN!M39</f>
        <v>1173.479</v>
      </c>
      <c r="M39" s="88">
        <f t="shared" si="2"/>
        <v>1173.479</v>
      </c>
      <c r="N39" s="94">
        <f t="shared" si="3"/>
        <v>8810.4320000000007</v>
      </c>
      <c r="O39" s="28"/>
      <c r="P39" s="46" t="s">
        <v>220</v>
      </c>
      <c r="Q39" s="47" t="s">
        <v>221</v>
      </c>
      <c r="R39" s="106">
        <v>14.4</v>
      </c>
      <c r="S39" s="74" t="str">
        <f t="shared" si="0"/>
        <v>SI</v>
      </c>
      <c r="T39" s="94">
        <f t="shared" si="6"/>
        <v>-3712.7519999999995</v>
      </c>
    </row>
    <row r="40" spans="1:20" s="74" customFormat="1" x14ac:dyDescent="0.2">
      <c r="A40" s="73" t="s">
        <v>351</v>
      </c>
      <c r="B40" s="74" t="s">
        <v>352</v>
      </c>
      <c r="C40" s="87">
        <f>+FACTURACIÓN!N40-'C&amp;A'!K40+F40+G40+H40+I40+J40+K40-'C&amp;A'!G40-'C&amp;A'!I40</f>
        <v>588.86</v>
      </c>
      <c r="D40" s="88">
        <v>0</v>
      </c>
      <c r="E40" s="89">
        <f t="shared" si="1"/>
        <v>588.86</v>
      </c>
      <c r="F40" s="89">
        <f>+FACTURACIÓN!G40</f>
        <v>0</v>
      </c>
      <c r="G40" s="89">
        <f>+FACTURACIÓN!H40</f>
        <v>0</v>
      </c>
      <c r="H40" s="89">
        <f>+FACTURACIÓN!I40</f>
        <v>0</v>
      </c>
      <c r="I40" s="89">
        <f>+FACTURACIÓN!J40</f>
        <v>0</v>
      </c>
      <c r="J40" s="89">
        <f>+FACTURACIÓN!K40</f>
        <v>0</v>
      </c>
      <c r="K40" s="89">
        <f>+FACTURACIÓN!L40</f>
        <v>0</v>
      </c>
      <c r="L40" s="89">
        <f>+FACTURACIÓN!M40</f>
        <v>0</v>
      </c>
      <c r="M40" s="88">
        <f t="shared" si="2"/>
        <v>0</v>
      </c>
      <c r="N40" s="94">
        <f t="shared" si="3"/>
        <v>588.86</v>
      </c>
      <c r="O40" s="28"/>
      <c r="P40" s="46" t="s">
        <v>692</v>
      </c>
      <c r="Q40" s="47" t="s">
        <v>352</v>
      </c>
      <c r="R40" s="106">
        <v>1175.5999999999999</v>
      </c>
      <c r="S40" s="74" t="str">
        <f t="shared" si="0"/>
        <v>SI</v>
      </c>
      <c r="T40" s="94">
        <f t="shared" si="6"/>
        <v>-1081.846</v>
      </c>
    </row>
    <row r="41" spans="1:20" s="74" customFormat="1" x14ac:dyDescent="0.2">
      <c r="A41" s="73" t="s">
        <v>222</v>
      </c>
      <c r="B41" s="74" t="s">
        <v>223</v>
      </c>
      <c r="C41" s="87">
        <f>+FACTURACIÓN!N41-'C&amp;A'!K41+F41+G41+H41+I41+J41+K41-'C&amp;A'!G41-'C&amp;A'!I41</f>
        <v>4265.2209999999995</v>
      </c>
      <c r="D41" s="88">
        <v>0</v>
      </c>
      <c r="E41" s="89">
        <f t="shared" si="1"/>
        <v>4265.2209999999995</v>
      </c>
      <c r="F41" s="89">
        <f>+FACTURACIÓN!G41</f>
        <v>0</v>
      </c>
      <c r="G41" s="89">
        <f>+FACTURACIÓN!H41</f>
        <v>0</v>
      </c>
      <c r="H41" s="89">
        <f>+FACTURACIÓN!I41</f>
        <v>0</v>
      </c>
      <c r="I41" s="89">
        <f>+FACTURACIÓN!J41</f>
        <v>0</v>
      </c>
      <c r="J41" s="89">
        <f>+FACTURACIÓN!K41</f>
        <v>0</v>
      </c>
      <c r="K41" s="89">
        <f>+FACTURACIÓN!L41</f>
        <v>0</v>
      </c>
      <c r="L41" s="89">
        <f>+FACTURACIÓN!M41</f>
        <v>538.06899999999996</v>
      </c>
      <c r="M41" s="88">
        <f t="shared" si="2"/>
        <v>538.06899999999996</v>
      </c>
      <c r="N41" s="94">
        <f t="shared" si="3"/>
        <v>3727.1519999999996</v>
      </c>
      <c r="O41" s="28"/>
      <c r="P41" s="46" t="s">
        <v>693</v>
      </c>
      <c r="Q41" s="47" t="s">
        <v>223</v>
      </c>
      <c r="R41" s="106">
        <v>12240.4</v>
      </c>
      <c r="S41" s="74" t="str">
        <f t="shared" si="0"/>
        <v>SI</v>
      </c>
      <c r="T41" s="94">
        <f t="shared" si="6"/>
        <v>7795.735999999999</v>
      </c>
    </row>
    <row r="42" spans="1:20" s="74" customFormat="1" x14ac:dyDescent="0.2">
      <c r="A42" s="73" t="s">
        <v>224</v>
      </c>
      <c r="B42" s="74" t="s">
        <v>225</v>
      </c>
      <c r="C42" s="87">
        <f>+FACTURACIÓN!N42-'C&amp;A'!K42+F42+G42+H42+I42+J42+K42-'C&amp;A'!G42-'C&amp;A'!I42</f>
        <v>2257.4459999999999</v>
      </c>
      <c r="D42" s="88">
        <v>0</v>
      </c>
      <c r="E42" s="89">
        <f t="shared" si="1"/>
        <v>2257.4459999999999</v>
      </c>
      <c r="F42" s="89">
        <f>+FACTURACIÓN!G42</f>
        <v>0</v>
      </c>
      <c r="G42" s="89">
        <f>+FACTURACIÓN!H42</f>
        <v>0</v>
      </c>
      <c r="H42" s="89">
        <f>+FACTURACIÓN!I42</f>
        <v>0</v>
      </c>
      <c r="I42" s="89">
        <f>+FACTURACIÓN!J42</f>
        <v>0</v>
      </c>
      <c r="J42" s="89">
        <f>+FACTURACIÓN!K42</f>
        <v>0</v>
      </c>
      <c r="K42" s="89">
        <f>+FACTURACIÓN!L42</f>
        <v>0</v>
      </c>
      <c r="L42" s="89">
        <f>+FACTURACIÓN!M42</f>
        <v>0</v>
      </c>
      <c r="M42" s="88">
        <f t="shared" si="2"/>
        <v>0</v>
      </c>
      <c r="N42" s="94">
        <f t="shared" si="3"/>
        <v>2257.4459999999999</v>
      </c>
      <c r="O42" s="28"/>
      <c r="P42" s="46" t="s">
        <v>694</v>
      </c>
      <c r="Q42" s="47" t="s">
        <v>225</v>
      </c>
      <c r="R42" s="106">
        <v>3.8</v>
      </c>
      <c r="S42" s="74" t="str">
        <f t="shared" ref="S42:S73" si="7">IF(B42=Q42,"SI","NO")</f>
        <v>SI</v>
      </c>
      <c r="T42" s="94">
        <f t="shared" si="6"/>
        <v>1.7799999999999043</v>
      </c>
    </row>
    <row r="43" spans="1:20" s="47" customFormat="1" x14ac:dyDescent="0.2">
      <c r="A43" s="73" t="s">
        <v>226</v>
      </c>
      <c r="B43" s="74" t="s">
        <v>227</v>
      </c>
      <c r="C43" s="87">
        <f>+FACTURACIÓN!N43-'C&amp;A'!K43+F43+G43+H43+I43+J43+K43-'C&amp;A'!G43-'C&amp;A'!I43</f>
        <v>5072.4220000000005</v>
      </c>
      <c r="D43" s="88">
        <v>0</v>
      </c>
      <c r="E43" s="89">
        <f t="shared" si="1"/>
        <v>5072.4220000000005</v>
      </c>
      <c r="F43" s="89">
        <f>+FACTURACIÓN!G43</f>
        <v>0</v>
      </c>
      <c r="G43" s="89">
        <f>+FACTURACIÓN!H43</f>
        <v>0</v>
      </c>
      <c r="H43" s="89">
        <f>+FACTURACIÓN!I43</f>
        <v>0</v>
      </c>
      <c r="I43" s="89">
        <f>+FACTURACIÓN!J43</f>
        <v>0</v>
      </c>
      <c r="J43" s="89">
        <f>+FACTURACIÓN!K43</f>
        <v>0</v>
      </c>
      <c r="K43" s="89">
        <f>+FACTURACIÓN!L43</f>
        <v>0</v>
      </c>
      <c r="L43" s="89">
        <f>+FACTURACIÓN!M43</f>
        <v>627.75800000000004</v>
      </c>
      <c r="M43" s="88">
        <f t="shared" si="2"/>
        <v>627.75800000000004</v>
      </c>
      <c r="N43" s="94">
        <f t="shared" si="3"/>
        <v>4444.6640000000007</v>
      </c>
      <c r="O43" s="28"/>
      <c r="P43" s="46" t="s">
        <v>695</v>
      </c>
      <c r="Q43" s="47" t="s">
        <v>227</v>
      </c>
      <c r="R43" s="106">
        <v>4.5999999999999996</v>
      </c>
      <c r="S43" s="74" t="str">
        <f t="shared" si="7"/>
        <v>SI</v>
      </c>
      <c r="T43" s="94">
        <f t="shared" si="6"/>
        <v>-2431.33</v>
      </c>
    </row>
    <row r="44" spans="1:20" s="74" customFormat="1" x14ac:dyDescent="0.2">
      <c r="A44" s="73" t="s">
        <v>228</v>
      </c>
      <c r="B44" s="74" t="s">
        <v>229</v>
      </c>
      <c r="C44" s="87">
        <f>+FACTURACIÓN!N44-'C&amp;A'!K44+F44+G44+H44+I44+J44+K44-'C&amp;A'!G44-'C&amp;A'!I44</f>
        <v>2.0200000000000955</v>
      </c>
      <c r="D44" s="88">
        <v>0</v>
      </c>
      <c r="E44" s="89">
        <f t="shared" si="1"/>
        <v>2.0200000000000955</v>
      </c>
      <c r="F44" s="89">
        <f>+FACTURACIÓN!G44</f>
        <v>0</v>
      </c>
      <c r="G44" s="89">
        <f>+FACTURACIÓN!H44</f>
        <v>0</v>
      </c>
      <c r="H44" s="89">
        <f>+FACTURACIÓN!I44</f>
        <v>0</v>
      </c>
      <c r="I44" s="89">
        <f>+FACTURACIÓN!J44</f>
        <v>0</v>
      </c>
      <c r="J44" s="89">
        <f>+FACTURACIÓN!K44</f>
        <v>0</v>
      </c>
      <c r="K44" s="89">
        <f>+FACTURACIÓN!L44</f>
        <v>0</v>
      </c>
      <c r="L44" s="89">
        <f>+FACTURACIÓN!M44</f>
        <v>0</v>
      </c>
      <c r="M44" s="88">
        <f t="shared" si="2"/>
        <v>0</v>
      </c>
      <c r="N44" s="94">
        <f t="shared" si="3"/>
        <v>2.0200000000000955</v>
      </c>
      <c r="O44" s="28"/>
      <c r="P44" s="46" t="s">
        <v>696</v>
      </c>
      <c r="Q44" s="47" t="s">
        <v>229</v>
      </c>
      <c r="R44" s="106">
        <v>1121.8</v>
      </c>
      <c r="S44" s="74" t="str">
        <f t="shared" si="7"/>
        <v>SI</v>
      </c>
      <c r="T44" s="94">
        <f t="shared" si="6"/>
        <v>1119.5999999999999</v>
      </c>
    </row>
    <row r="45" spans="1:20" s="74" customFormat="1" x14ac:dyDescent="0.2">
      <c r="A45" s="46" t="s">
        <v>230</v>
      </c>
      <c r="B45" s="47" t="s">
        <v>231</v>
      </c>
      <c r="C45" s="87">
        <f>+FACTURACIÓN!N45-'C&amp;A'!K45+F45+G45+H45+I45+J45+K45-'C&amp;A'!G45-'C&amp;A'!I45</f>
        <v>2435.9299999999998</v>
      </c>
      <c r="D45" s="88">
        <v>0</v>
      </c>
      <c r="E45" s="89">
        <f t="shared" si="1"/>
        <v>2435.9299999999998</v>
      </c>
      <c r="F45" s="89">
        <f>+FACTURACIÓN!G45</f>
        <v>0</v>
      </c>
      <c r="G45" s="89">
        <f>+FACTURACIÓN!H45</f>
        <v>0</v>
      </c>
      <c r="H45" s="89">
        <f>+FACTURACIÓN!I45</f>
        <v>0</v>
      </c>
      <c r="I45" s="89">
        <f>+FACTURACIÓN!J45</f>
        <v>0</v>
      </c>
      <c r="J45" s="89">
        <f>+FACTURACIÓN!K45</f>
        <v>0</v>
      </c>
      <c r="K45" s="89">
        <f>+FACTURACIÓN!L45</f>
        <v>0</v>
      </c>
      <c r="L45" s="89">
        <f>+FACTURACIÓN!M45</f>
        <v>0</v>
      </c>
      <c r="M45" s="88">
        <f t="shared" si="2"/>
        <v>0</v>
      </c>
      <c r="N45" s="94">
        <f t="shared" si="3"/>
        <v>2435.9299999999998</v>
      </c>
      <c r="O45" s="44"/>
      <c r="P45" s="46" t="s">
        <v>697</v>
      </c>
      <c r="Q45" s="47" t="s">
        <v>231</v>
      </c>
      <c r="R45" s="106">
        <v>1114.5999999999999</v>
      </c>
      <c r="S45" s="74" t="str">
        <f t="shared" si="7"/>
        <v>SI</v>
      </c>
      <c r="T45" s="94">
        <f t="shared" si="6"/>
        <v>58.670000000000073</v>
      </c>
    </row>
    <row r="46" spans="1:20" s="74" customFormat="1" x14ac:dyDescent="0.2">
      <c r="A46" s="73" t="s">
        <v>232</v>
      </c>
      <c r="B46" s="74" t="s">
        <v>233</v>
      </c>
      <c r="C46" s="87">
        <f>+FACTURACIÓN!N46-'C&amp;A'!K46+F46+G46+H46+I46+J46+K46-'C&amp;A'!G46-'C&amp;A'!I46</f>
        <v>2.2000000000000455</v>
      </c>
      <c r="D46" s="88">
        <v>0</v>
      </c>
      <c r="E46" s="89">
        <f t="shared" si="1"/>
        <v>2.2000000000000455</v>
      </c>
      <c r="F46" s="89">
        <f>+FACTURACIÓN!G46</f>
        <v>0</v>
      </c>
      <c r="G46" s="89">
        <f>+FACTURACIÓN!H46</f>
        <v>0</v>
      </c>
      <c r="H46" s="89">
        <f>+FACTURACIÓN!I46</f>
        <v>0</v>
      </c>
      <c r="I46" s="89">
        <f>+FACTURACIÓN!J46</f>
        <v>0</v>
      </c>
      <c r="J46" s="89">
        <f>+FACTURACIÓN!K46</f>
        <v>0</v>
      </c>
      <c r="K46" s="89">
        <f>+FACTURACIÓN!L46</f>
        <v>0</v>
      </c>
      <c r="L46" s="89">
        <f>+FACTURACIÓN!M46</f>
        <v>0</v>
      </c>
      <c r="M46" s="88">
        <f t="shared" si="2"/>
        <v>0</v>
      </c>
      <c r="N46" s="94">
        <f t="shared" si="3"/>
        <v>2.2000000000000455</v>
      </c>
      <c r="O46" s="28"/>
      <c r="P46" s="46" t="s">
        <v>698</v>
      </c>
      <c r="Q46" s="47" t="s">
        <v>233</v>
      </c>
      <c r="R46" s="106">
        <v>10.199999999999999</v>
      </c>
      <c r="S46" s="74" t="str">
        <f t="shared" si="7"/>
        <v>SI</v>
      </c>
      <c r="T46" s="94" t="e">
        <f>+R46-#REF!</f>
        <v>#REF!</v>
      </c>
    </row>
    <row r="47" spans="1:20" s="74" customFormat="1" x14ac:dyDescent="0.2">
      <c r="A47" s="73" t="s">
        <v>234</v>
      </c>
      <c r="B47" s="74" t="s">
        <v>235</v>
      </c>
      <c r="C47" s="87">
        <f>+FACTURACIÓN!N47-'C&amp;A'!K47+F47+G47+H47+I47+J47+K47-'C&amp;A'!G47-'C&amp;A'!I47</f>
        <v>1055.9299999999998</v>
      </c>
      <c r="D47" s="88">
        <v>0</v>
      </c>
      <c r="E47" s="89">
        <f t="shared" si="1"/>
        <v>1055.9299999999998</v>
      </c>
      <c r="F47" s="89">
        <f>+FACTURACIÓN!G47</f>
        <v>0</v>
      </c>
      <c r="G47" s="89">
        <f>+FACTURACIÓN!H47</f>
        <v>0</v>
      </c>
      <c r="H47" s="89">
        <f>+FACTURACIÓN!I47</f>
        <v>0</v>
      </c>
      <c r="I47" s="89">
        <f>+FACTURACIÓN!J47</f>
        <v>0</v>
      </c>
      <c r="J47" s="89">
        <f>+FACTURACIÓN!K47</f>
        <v>0</v>
      </c>
      <c r="K47" s="89">
        <f>+FACTURACIÓN!L47</f>
        <v>0</v>
      </c>
      <c r="L47" s="89">
        <f>+FACTURACIÓN!M47</f>
        <v>0</v>
      </c>
      <c r="M47" s="88">
        <f t="shared" si="2"/>
        <v>0</v>
      </c>
      <c r="N47" s="94">
        <f t="shared" si="3"/>
        <v>1055.9299999999998</v>
      </c>
      <c r="O47" s="28"/>
      <c r="P47" s="46" t="s">
        <v>699</v>
      </c>
      <c r="Q47" s="47" t="s">
        <v>235</v>
      </c>
      <c r="R47" s="106">
        <v>1962</v>
      </c>
      <c r="S47" s="74" t="str">
        <f t="shared" si="7"/>
        <v>SI</v>
      </c>
      <c r="T47" s="94">
        <f>+R47-N48</f>
        <v>1960</v>
      </c>
    </row>
    <row r="48" spans="1:20" s="74" customFormat="1" x14ac:dyDescent="0.2">
      <c r="A48" s="73" t="s">
        <v>238</v>
      </c>
      <c r="B48" s="74" t="s">
        <v>239</v>
      </c>
      <c r="C48" s="87">
        <f>+FACTURACIÓN!N48-'C&amp;A'!K48+F48+G48+H48+I48+J48+K48-'C&amp;A'!G48-'C&amp;A'!I48</f>
        <v>2.0000000000001137</v>
      </c>
      <c r="D48" s="88">
        <v>0</v>
      </c>
      <c r="E48" s="89">
        <f t="shared" si="1"/>
        <v>2.0000000000001137</v>
      </c>
      <c r="F48" s="89">
        <f>+FACTURACIÓN!G48</f>
        <v>0</v>
      </c>
      <c r="G48" s="89">
        <f>+FACTURACIÓN!H48</f>
        <v>0</v>
      </c>
      <c r="H48" s="89">
        <f>+FACTURACIÓN!I48</f>
        <v>0</v>
      </c>
      <c r="I48" s="89">
        <f>+FACTURACIÓN!J48</f>
        <v>0</v>
      </c>
      <c r="J48" s="89">
        <f>+FACTURACIÓN!K48</f>
        <v>0</v>
      </c>
      <c r="K48" s="89">
        <v>0</v>
      </c>
      <c r="L48" s="89">
        <f>+FACTURACIÓN!M48</f>
        <v>0</v>
      </c>
      <c r="M48" s="88">
        <f t="shared" si="2"/>
        <v>0</v>
      </c>
      <c r="N48" s="94">
        <f t="shared" si="3"/>
        <v>2.0000000000001137</v>
      </c>
      <c r="O48" s="28"/>
      <c r="P48" s="46" t="s">
        <v>700</v>
      </c>
      <c r="Q48" s="47" t="s">
        <v>239</v>
      </c>
      <c r="R48" s="106">
        <v>408.4</v>
      </c>
      <c r="S48" s="74" t="str">
        <f t="shared" si="7"/>
        <v>SI</v>
      </c>
      <c r="T48" s="94">
        <f>+R48-N49</f>
        <v>96.37613999999985</v>
      </c>
    </row>
    <row r="49" spans="1:20" s="74" customFormat="1" x14ac:dyDescent="0.2">
      <c r="A49" s="73" t="s">
        <v>240</v>
      </c>
      <c r="B49" s="74" t="s">
        <v>241</v>
      </c>
      <c r="C49" s="87">
        <f>+FACTURACIÓN!N49-'C&amp;A'!K49+F49+G49+H49+I49+J49+K49-'C&amp;A'!G49-'C&amp;A'!I49</f>
        <v>474.06000000000012</v>
      </c>
      <c r="D49" s="88">
        <v>0</v>
      </c>
      <c r="E49" s="89">
        <f t="shared" si="1"/>
        <v>474.06000000000012</v>
      </c>
      <c r="F49" s="89">
        <f>+FACTURACIÓN!G49</f>
        <v>0</v>
      </c>
      <c r="G49" s="89">
        <f>+FACTURACIÓN!H49</f>
        <v>100</v>
      </c>
      <c r="H49" s="89">
        <f>+FACTURACIÓN!I49</f>
        <v>10.5146</v>
      </c>
      <c r="I49" s="89">
        <f>+FACTURACIÓN!J49</f>
        <v>51.521540000000002</v>
      </c>
      <c r="J49" s="89">
        <f>+FACTURACIÓN!K49</f>
        <v>0</v>
      </c>
      <c r="K49" s="89">
        <f>+FACTURACIÓN!L49</f>
        <v>0</v>
      </c>
      <c r="L49" s="89">
        <f>+FACTURACIÓN!M49</f>
        <v>0</v>
      </c>
      <c r="M49" s="88">
        <f t="shared" si="2"/>
        <v>162.03613999999999</v>
      </c>
      <c r="N49" s="94">
        <f t="shared" si="3"/>
        <v>312.02386000000013</v>
      </c>
      <c r="O49" s="28"/>
      <c r="P49" s="46" t="s">
        <v>701</v>
      </c>
      <c r="Q49" s="47" t="s">
        <v>241</v>
      </c>
      <c r="R49" s="106">
        <v>2163.1999999999998</v>
      </c>
      <c r="S49" s="74" t="str">
        <f t="shared" si="7"/>
        <v>SI</v>
      </c>
      <c r="T49" s="94">
        <f>+R49-N50</f>
        <v>-1249.8525909999998</v>
      </c>
    </row>
    <row r="50" spans="1:20" s="74" customFormat="1" x14ac:dyDescent="0.2">
      <c r="A50" s="73" t="s">
        <v>242</v>
      </c>
      <c r="B50" s="74" t="s">
        <v>243</v>
      </c>
      <c r="C50" s="87">
        <f>+FACTURACIÓN!N50-'C&amp;A'!K50+F50+G50+H50+I50+J50+K50-'C&amp;A'!G50-'C&amp;A'!I50</f>
        <v>3663.2509999999997</v>
      </c>
      <c r="D50" s="88">
        <v>0</v>
      </c>
      <c r="E50" s="89">
        <f t="shared" si="1"/>
        <v>3663.2509999999997</v>
      </c>
      <c r="F50" s="89">
        <f>+FACTURACIÓN!G50</f>
        <v>0</v>
      </c>
      <c r="G50" s="89">
        <f>+FACTURACIÓN!H50</f>
        <v>0</v>
      </c>
      <c r="H50" s="89">
        <f>+FACTURACIÓN!I50</f>
        <v>42.406509999999997</v>
      </c>
      <c r="I50" s="89">
        <f>+FACTURACIÓN!J50</f>
        <v>207.791899</v>
      </c>
      <c r="J50" s="89">
        <f>+FACTURACIÓN!K50</f>
        <v>0</v>
      </c>
      <c r="K50" s="89">
        <f>+FACTURACIÓN!L50</f>
        <v>0</v>
      </c>
      <c r="L50" s="89">
        <f>+FACTURACIÓN!M50</f>
        <v>0</v>
      </c>
      <c r="M50" s="88">
        <f t="shared" si="2"/>
        <v>250.198409</v>
      </c>
      <c r="N50" s="94">
        <f t="shared" si="3"/>
        <v>3413.0525909999997</v>
      </c>
      <c r="O50" s="28"/>
      <c r="P50" s="46" t="s">
        <v>702</v>
      </c>
      <c r="Q50" s="47" t="s">
        <v>243</v>
      </c>
      <c r="R50" s="106">
        <v>2609.6</v>
      </c>
      <c r="S50" s="74" t="str">
        <f t="shared" si="7"/>
        <v>SI</v>
      </c>
      <c r="T50" s="94">
        <f>+R50-N51</f>
        <v>-639.61200000000008</v>
      </c>
    </row>
    <row r="51" spans="1:20" s="74" customFormat="1" x14ac:dyDescent="0.2">
      <c r="A51" s="73" t="s">
        <v>244</v>
      </c>
      <c r="B51" s="74" t="s">
        <v>245</v>
      </c>
      <c r="C51" s="87">
        <f>+FACTURACIÓN!N51-'C&amp;A'!K51+F51+G51+H51+I51+J51+K51-'C&amp;A'!G51-'C&amp;A'!I51</f>
        <v>3249.212</v>
      </c>
      <c r="D51" s="88">
        <v>0</v>
      </c>
      <c r="E51" s="89">
        <f t="shared" si="1"/>
        <v>3249.212</v>
      </c>
      <c r="F51" s="89">
        <f>+FACTURACIÓN!G51</f>
        <v>0</v>
      </c>
      <c r="G51" s="89">
        <f>+FACTURACIÓN!H51</f>
        <v>0</v>
      </c>
      <c r="H51" s="89">
        <f>+FACTURACIÓN!I51</f>
        <v>0</v>
      </c>
      <c r="I51" s="89">
        <f>+FACTURACIÓN!J51</f>
        <v>0</v>
      </c>
      <c r="J51" s="89">
        <f>+FACTURACIÓN!K51</f>
        <v>0</v>
      </c>
      <c r="K51" s="89">
        <f>+FACTURACIÓN!L51</f>
        <v>0</v>
      </c>
      <c r="L51" s="89">
        <f>+FACTURACIÓN!M51</f>
        <v>0</v>
      </c>
      <c r="M51" s="88">
        <f t="shared" si="2"/>
        <v>0</v>
      </c>
      <c r="N51" s="94">
        <f t="shared" si="3"/>
        <v>3249.212</v>
      </c>
      <c r="O51" s="28"/>
      <c r="P51" s="46" t="s">
        <v>703</v>
      </c>
      <c r="Q51" s="47" t="s">
        <v>245</v>
      </c>
      <c r="R51" s="106">
        <v>326.2</v>
      </c>
      <c r="S51" s="74" t="str">
        <f t="shared" si="7"/>
        <v>SI</v>
      </c>
      <c r="T51" s="94">
        <f t="shared" ref="T51:T69" si="8">+R51-N54</f>
        <v>324.19999999999987</v>
      </c>
    </row>
    <row r="52" spans="1:20" s="74" customFormat="1" x14ac:dyDescent="0.2">
      <c r="A52" s="46" t="s">
        <v>743</v>
      </c>
      <c r="B52" s="47" t="s">
        <v>742</v>
      </c>
      <c r="C52" s="87">
        <f>+FACTURACIÓN!N52-'C&amp;A'!K52+F52+G52+H52+I52+J52+K52-'C&amp;A'!G52-'C&amp;A'!I52</f>
        <v>1492.15</v>
      </c>
      <c r="D52" s="88">
        <v>0</v>
      </c>
      <c r="E52" s="89">
        <f t="shared" si="1"/>
        <v>1492.15</v>
      </c>
      <c r="F52" s="89">
        <f>+FACTURACIÓN!G52</f>
        <v>0</v>
      </c>
      <c r="G52" s="89">
        <f>+FACTURACIÓN!H52</f>
        <v>0</v>
      </c>
      <c r="H52" s="89">
        <f>+FACTURACIÓN!I52</f>
        <v>0</v>
      </c>
      <c r="I52" s="89">
        <f>+FACTURACIÓN!J52</f>
        <v>15.7475</v>
      </c>
      <c r="J52" s="89">
        <f>+FACTURACIÓN!K52</f>
        <v>0</v>
      </c>
      <c r="K52" s="89">
        <f>+FACTURACIÓN!L52</f>
        <v>0</v>
      </c>
      <c r="L52" s="89">
        <f>+FACTURACIÓN!M52</f>
        <v>0</v>
      </c>
      <c r="M52" s="88">
        <f t="shared" si="2"/>
        <v>15.7475</v>
      </c>
      <c r="N52" s="94">
        <f t="shared" si="3"/>
        <v>1476.4025000000001</v>
      </c>
      <c r="O52" s="28"/>
      <c r="P52" s="46" t="s">
        <v>743</v>
      </c>
      <c r="Q52" s="47" t="s">
        <v>742</v>
      </c>
      <c r="R52" s="106">
        <v>1980.2</v>
      </c>
      <c r="S52" s="74" t="str">
        <f t="shared" si="7"/>
        <v>SI</v>
      </c>
      <c r="T52" s="94">
        <f t="shared" si="8"/>
        <v>-2218.2960000000003</v>
      </c>
    </row>
    <row r="53" spans="1:20" s="74" customFormat="1" x14ac:dyDescent="0.2">
      <c r="A53" s="105" t="s">
        <v>704</v>
      </c>
      <c r="B53" s="104" t="s">
        <v>705</v>
      </c>
      <c r="C53" s="87">
        <f>+FACTURACIÓN!N53-'C&amp;A'!K53+F53+G53+H53+I53+J53+K53-'C&amp;A'!G53-'C&amp;A'!I53</f>
        <v>1061.8</v>
      </c>
      <c r="D53" s="88">
        <v>0</v>
      </c>
      <c r="E53" s="89">
        <f t="shared" si="1"/>
        <v>1061.8</v>
      </c>
      <c r="F53" s="89">
        <f>+FACTURACIÓN!G53</f>
        <v>0</v>
      </c>
      <c r="G53" s="89">
        <f>+FACTURACIÓN!H53</f>
        <v>0</v>
      </c>
      <c r="H53" s="89">
        <f>+FACTURACIÓN!I53</f>
        <v>0</v>
      </c>
      <c r="I53" s="89">
        <f>+FACTURACIÓN!J53</f>
        <v>0</v>
      </c>
      <c r="J53" s="89">
        <f>+FACTURACIÓN!K53</f>
        <v>0</v>
      </c>
      <c r="K53" s="89">
        <f>+FACTURACIÓN!L53</f>
        <v>0</v>
      </c>
      <c r="L53" s="89">
        <f>+FACTURACIÓN!M53</f>
        <v>0</v>
      </c>
      <c r="M53" s="88">
        <f t="shared" si="2"/>
        <v>0</v>
      </c>
      <c r="N53" s="94">
        <f t="shared" si="3"/>
        <v>1061.8</v>
      </c>
      <c r="O53" s="28"/>
      <c r="P53" s="105" t="s">
        <v>704</v>
      </c>
      <c r="Q53" s="104" t="s">
        <v>705</v>
      </c>
      <c r="R53" s="106">
        <v>11</v>
      </c>
      <c r="S53" s="74" t="str">
        <f t="shared" si="7"/>
        <v>SI</v>
      </c>
      <c r="T53" s="94">
        <f t="shared" si="8"/>
        <v>-973.8900000000001</v>
      </c>
    </row>
    <row r="54" spans="1:20" s="74" customFormat="1" x14ac:dyDescent="0.2">
      <c r="A54" s="73" t="s">
        <v>246</v>
      </c>
      <c r="B54" s="74" t="s">
        <v>247</v>
      </c>
      <c r="C54" s="87">
        <f>+FACTURACIÓN!N54-'C&amp;A'!K54+F54+G54+H54+I54+J54+K54-'C&amp;A'!G54-'C&amp;A'!I54</f>
        <v>2.0000000000001137</v>
      </c>
      <c r="D54" s="88">
        <v>0</v>
      </c>
      <c r="E54" s="89">
        <f t="shared" si="1"/>
        <v>2.0000000000001137</v>
      </c>
      <c r="F54" s="89">
        <f>+FACTURACIÓN!G54</f>
        <v>0</v>
      </c>
      <c r="G54" s="89">
        <f>+FACTURACIÓN!H54</f>
        <v>0</v>
      </c>
      <c r="H54" s="89">
        <f>+FACTURACIÓN!I54</f>
        <v>0</v>
      </c>
      <c r="I54" s="89">
        <f>+FACTURACIÓN!J54</f>
        <v>0</v>
      </c>
      <c r="J54" s="89">
        <f>+FACTURACIÓN!K54</f>
        <v>0</v>
      </c>
      <c r="K54" s="89">
        <f>+FACTURACIÓN!L54</f>
        <v>0</v>
      </c>
      <c r="L54" s="89">
        <f>+FACTURACIÓN!M54</f>
        <v>0</v>
      </c>
      <c r="M54" s="88">
        <f t="shared" si="2"/>
        <v>0</v>
      </c>
      <c r="N54" s="94">
        <f t="shared" si="3"/>
        <v>2.0000000000001137</v>
      </c>
      <c r="O54" s="28"/>
      <c r="P54" s="105" t="s">
        <v>706</v>
      </c>
      <c r="Q54" s="104" t="s">
        <v>247</v>
      </c>
      <c r="R54" s="106">
        <v>2245.6</v>
      </c>
      <c r="S54" s="74" t="str">
        <f t="shared" si="7"/>
        <v>SI</v>
      </c>
      <c r="T54" s="94">
        <f t="shared" si="8"/>
        <v>-1832.9920000000006</v>
      </c>
    </row>
    <row r="55" spans="1:20" s="74" customFormat="1" x14ac:dyDescent="0.2">
      <c r="A55" s="73" t="s">
        <v>248</v>
      </c>
      <c r="B55" s="74" t="s">
        <v>249</v>
      </c>
      <c r="C55" s="87">
        <f>+FACTURACIÓN!N55-'C&amp;A'!K55+F55+G55+H55+I55+J55+K55-'C&amp;A'!G55-'C&amp;A'!I55</f>
        <v>4795.4830000000002</v>
      </c>
      <c r="D55" s="88">
        <v>0</v>
      </c>
      <c r="E55" s="89">
        <f t="shared" si="1"/>
        <v>4795.4830000000002</v>
      </c>
      <c r="F55" s="89">
        <f>+FACTURACIÓN!G55</f>
        <v>0</v>
      </c>
      <c r="G55" s="89">
        <f>+FACTURACIÓN!H55</f>
        <v>0</v>
      </c>
      <c r="H55" s="89">
        <f>+FACTURACIÓN!I55</f>
        <v>0</v>
      </c>
      <c r="I55" s="89">
        <f>+FACTURACIÓN!J55</f>
        <v>0</v>
      </c>
      <c r="J55" s="89">
        <f>+FACTURACIÓN!K55</f>
        <v>0</v>
      </c>
      <c r="K55" s="89">
        <f>+FACTURACIÓN!L55</f>
        <v>0</v>
      </c>
      <c r="L55" s="89">
        <f>+FACTURACIÓN!M55</f>
        <v>596.98699999999997</v>
      </c>
      <c r="M55" s="88">
        <f t="shared" si="2"/>
        <v>596.98699999999997</v>
      </c>
      <c r="N55" s="94">
        <f t="shared" si="3"/>
        <v>4198.4960000000001</v>
      </c>
      <c r="O55" s="28"/>
      <c r="P55" s="105" t="s">
        <v>707</v>
      </c>
      <c r="Q55" s="104" t="s">
        <v>249</v>
      </c>
      <c r="R55" s="106">
        <v>3049.4</v>
      </c>
      <c r="S55" s="74" t="str">
        <f t="shared" si="7"/>
        <v>SI</v>
      </c>
      <c r="T55" s="94">
        <f t="shared" si="8"/>
        <v>3047.46</v>
      </c>
    </row>
    <row r="56" spans="1:20" s="74" customFormat="1" x14ac:dyDescent="0.2">
      <c r="A56" s="73" t="s">
        <v>347</v>
      </c>
      <c r="B56" s="74" t="s">
        <v>451</v>
      </c>
      <c r="C56" s="87">
        <f>+FACTURACIÓN!N56-'C&amp;A'!K56+F56+G56+H56+I56+J56+K56-'C&amp;A'!G56-'C&amp;A'!I56</f>
        <v>1242.5900000000001</v>
      </c>
      <c r="D56" s="88">
        <v>0</v>
      </c>
      <c r="E56" s="89">
        <f t="shared" si="1"/>
        <v>1242.5900000000001</v>
      </c>
      <c r="F56" s="89">
        <f>+FACTURACIÓN!G56</f>
        <v>0</v>
      </c>
      <c r="G56" s="89">
        <f>+FACTURACIÓN!H56</f>
        <v>0</v>
      </c>
      <c r="H56" s="89">
        <f>+FACTURACIÓN!I56</f>
        <v>0</v>
      </c>
      <c r="I56" s="89">
        <f>+FACTURACIÓN!J56</f>
        <v>0</v>
      </c>
      <c r="J56" s="89">
        <f>+FACTURACIÓN!K56</f>
        <v>0</v>
      </c>
      <c r="K56" s="89">
        <f>+FACTURACIÓN!L56</f>
        <v>257.7</v>
      </c>
      <c r="L56" s="89">
        <f>+FACTURACIÓN!M56</f>
        <v>0</v>
      </c>
      <c r="M56" s="88">
        <f t="shared" si="2"/>
        <v>257.7</v>
      </c>
      <c r="N56" s="94">
        <f t="shared" si="3"/>
        <v>984.8900000000001</v>
      </c>
      <c r="O56" s="28"/>
      <c r="P56" s="105" t="s">
        <v>708</v>
      </c>
      <c r="Q56" s="104" t="s">
        <v>451</v>
      </c>
      <c r="R56" s="106">
        <v>597.4</v>
      </c>
      <c r="S56" s="74" t="str">
        <f t="shared" si="7"/>
        <v>SI</v>
      </c>
      <c r="T56" s="94">
        <f t="shared" si="8"/>
        <v>74.799999999999955</v>
      </c>
    </row>
    <row r="57" spans="1:20" s="74" customFormat="1" x14ac:dyDescent="0.2">
      <c r="A57" s="73" t="s">
        <v>250</v>
      </c>
      <c r="B57" s="74" t="s">
        <v>251</v>
      </c>
      <c r="C57" s="87">
        <f>+FACTURACIÓN!N57-'C&amp;A'!K57+F57+G57+H57+I57+J57+K57-'C&amp;A'!G57-'C&amp;A'!I57</f>
        <v>4660.5910000000003</v>
      </c>
      <c r="D57" s="88">
        <v>0</v>
      </c>
      <c r="E57" s="89">
        <f t="shared" si="1"/>
        <v>4660.5910000000003</v>
      </c>
      <c r="F57" s="89">
        <f>+FACTURACIÓN!G57</f>
        <v>0</v>
      </c>
      <c r="G57" s="89">
        <f>+FACTURACIÓN!H57</f>
        <v>0</v>
      </c>
      <c r="H57" s="89">
        <f>+FACTURACIÓN!I57</f>
        <v>0</v>
      </c>
      <c r="I57" s="89">
        <f>+FACTURACIÓN!J57</f>
        <v>0</v>
      </c>
      <c r="J57" s="89">
        <f>+FACTURACIÓN!K57</f>
        <v>0</v>
      </c>
      <c r="K57" s="89">
        <f>+FACTURACIÓN!L57</f>
        <v>0</v>
      </c>
      <c r="L57" s="89">
        <f>+FACTURACIÓN!M57</f>
        <v>581.99900000000002</v>
      </c>
      <c r="M57" s="88">
        <f t="shared" si="2"/>
        <v>581.99900000000002</v>
      </c>
      <c r="N57" s="94">
        <f t="shared" si="3"/>
        <v>4078.5920000000006</v>
      </c>
      <c r="O57" s="28"/>
      <c r="P57" s="105" t="s">
        <v>250</v>
      </c>
      <c r="Q57" s="104" t="s">
        <v>251</v>
      </c>
      <c r="R57" s="106">
        <v>2088</v>
      </c>
      <c r="S57" s="74" t="str">
        <f t="shared" si="7"/>
        <v>SI</v>
      </c>
      <c r="T57" s="94">
        <f t="shared" si="8"/>
        <v>450.18241999999964</v>
      </c>
    </row>
    <row r="58" spans="1:20" s="74" customFormat="1" x14ac:dyDescent="0.2">
      <c r="A58" s="73" t="s">
        <v>252</v>
      </c>
      <c r="B58" s="74" t="s">
        <v>253</v>
      </c>
      <c r="C58" s="87">
        <f>+FACTURACIÓN!N58-'C&amp;A'!K58+F58+G58+H58+I58+J58+K58-'C&amp;A'!G58-'C&amp;A'!I58</f>
        <v>1.9400000000000546</v>
      </c>
      <c r="D58" s="88">
        <v>0</v>
      </c>
      <c r="E58" s="89">
        <f t="shared" si="1"/>
        <v>1.9400000000000546</v>
      </c>
      <c r="F58" s="89">
        <f>+FACTURACIÓN!G58</f>
        <v>0</v>
      </c>
      <c r="G58" s="89">
        <f>+FACTURACIÓN!H58</f>
        <v>0</v>
      </c>
      <c r="H58" s="89">
        <f>+FACTURACIÓN!I58</f>
        <v>0</v>
      </c>
      <c r="I58" s="89">
        <f>+FACTURACIÓN!J58</f>
        <v>0</v>
      </c>
      <c r="J58" s="89">
        <f>+FACTURACIÓN!K58</f>
        <v>0</v>
      </c>
      <c r="K58" s="89">
        <f>+FACTURACIÓN!L58</f>
        <v>0</v>
      </c>
      <c r="L58" s="89">
        <f>+FACTURACIÓN!M58</f>
        <v>0</v>
      </c>
      <c r="M58" s="88">
        <f t="shared" si="2"/>
        <v>0</v>
      </c>
      <c r="N58" s="94">
        <f t="shared" si="3"/>
        <v>1.9400000000000546</v>
      </c>
      <c r="O58" s="28"/>
      <c r="P58" s="105" t="s">
        <v>709</v>
      </c>
      <c r="Q58" s="104" t="s">
        <v>253</v>
      </c>
      <c r="R58" s="106">
        <v>1229.2</v>
      </c>
      <c r="S58" s="74" t="str">
        <f t="shared" si="7"/>
        <v>SI</v>
      </c>
      <c r="T58" s="94">
        <f t="shared" si="8"/>
        <v>-1151.74</v>
      </c>
    </row>
    <row r="59" spans="1:20" s="74" customFormat="1" x14ac:dyDescent="0.2">
      <c r="A59" s="73" t="s">
        <v>254</v>
      </c>
      <c r="B59" s="74" t="s">
        <v>255</v>
      </c>
      <c r="C59" s="87">
        <f>+FACTURACIÓN!N59-'C&amp;A'!K59+F59+G59+H59+I59+J59+K59-'C&amp;A'!G59-'C&amp;A'!I59</f>
        <v>522.6</v>
      </c>
      <c r="D59" s="88">
        <v>0</v>
      </c>
      <c r="E59" s="89">
        <f t="shared" si="1"/>
        <v>522.6</v>
      </c>
      <c r="F59" s="89">
        <f>+FACTURACIÓN!G59</f>
        <v>0</v>
      </c>
      <c r="G59" s="89">
        <f>+FACTURACIÓN!H59</f>
        <v>0</v>
      </c>
      <c r="H59" s="89">
        <f>+FACTURACIÓN!I59</f>
        <v>0</v>
      </c>
      <c r="I59" s="89">
        <f>+FACTURACIÓN!J59</f>
        <v>0</v>
      </c>
      <c r="J59" s="89">
        <f>+FACTURACIÓN!K59</f>
        <v>0</v>
      </c>
      <c r="K59" s="89">
        <f>+FACTURACIÓN!L59</f>
        <v>0</v>
      </c>
      <c r="L59" s="89">
        <f>+FACTURACIÓN!M59</f>
        <v>0</v>
      </c>
      <c r="M59" s="88">
        <f t="shared" si="2"/>
        <v>0</v>
      </c>
      <c r="N59" s="94">
        <f t="shared" si="3"/>
        <v>522.6</v>
      </c>
      <c r="O59" s="28"/>
      <c r="P59" s="105" t="s">
        <v>710</v>
      </c>
      <c r="Q59" s="104" t="s">
        <v>255</v>
      </c>
      <c r="R59" s="106">
        <v>4676</v>
      </c>
      <c r="S59" s="74" t="str">
        <f t="shared" si="7"/>
        <v>SI</v>
      </c>
      <c r="T59" s="94">
        <f t="shared" si="8"/>
        <v>3830.6150200000002</v>
      </c>
    </row>
    <row r="60" spans="1:20" s="74" customFormat="1" x14ac:dyDescent="0.2">
      <c r="A60" s="73" t="s">
        <v>260</v>
      </c>
      <c r="B60" s="74" t="s">
        <v>261</v>
      </c>
      <c r="C60" s="87">
        <f>+FACTURACIÓN!N60-'C&amp;A'!K60+F60+G60+H60+I60+J60+K60-'C&amp;A'!G60-'C&amp;A'!I60</f>
        <v>1882.9800000000005</v>
      </c>
      <c r="D60" s="88">
        <v>0</v>
      </c>
      <c r="E60" s="89">
        <f t="shared" si="1"/>
        <v>1882.9800000000005</v>
      </c>
      <c r="F60" s="89">
        <f>+FACTURACIÓN!G60</f>
        <v>0</v>
      </c>
      <c r="G60" s="89">
        <f>+FACTURACIÓN!H60</f>
        <v>100</v>
      </c>
      <c r="H60" s="89">
        <f>+FACTURACIÓN!I60</f>
        <v>24.603800000000003</v>
      </c>
      <c r="I60" s="89">
        <f>+FACTURACIÓN!J60</f>
        <v>120.55862</v>
      </c>
      <c r="J60" s="89">
        <f>+FACTURACIÓN!K60</f>
        <v>0</v>
      </c>
      <c r="K60" s="89">
        <f>+FACTURACIÓN!L60</f>
        <v>0</v>
      </c>
      <c r="L60" s="89">
        <f>+FACTURACIÓN!M60</f>
        <v>0</v>
      </c>
      <c r="M60" s="88">
        <f t="shared" si="2"/>
        <v>245.16242</v>
      </c>
      <c r="N60" s="94">
        <f t="shared" si="3"/>
        <v>1637.8175800000004</v>
      </c>
      <c r="O60" s="28"/>
      <c r="P60" s="105" t="s">
        <v>711</v>
      </c>
      <c r="Q60" s="104" t="s">
        <v>261</v>
      </c>
      <c r="R60" s="106">
        <v>30.6</v>
      </c>
      <c r="S60" s="74" t="str">
        <f t="shared" si="7"/>
        <v>SI</v>
      </c>
      <c r="T60" s="94">
        <f t="shared" si="8"/>
        <v>28.599999999999888</v>
      </c>
    </row>
    <row r="61" spans="1:20" s="74" customFormat="1" x14ac:dyDescent="0.2">
      <c r="A61" s="73" t="s">
        <v>256</v>
      </c>
      <c r="B61" s="74" t="s">
        <v>257</v>
      </c>
      <c r="C61" s="87">
        <f>+FACTURACIÓN!N61-'C&amp;A'!K61+F61+G61+H61+I61+J61+K61-'C&amp;A'!G61-'C&amp;A'!I61</f>
        <v>2380.94</v>
      </c>
      <c r="D61" s="88">
        <v>0</v>
      </c>
      <c r="E61" s="89">
        <f t="shared" si="1"/>
        <v>2380.94</v>
      </c>
      <c r="F61" s="89">
        <f>+FACTURACIÓN!G61</f>
        <v>0</v>
      </c>
      <c r="G61" s="89">
        <f>+FACTURACIÓN!H61</f>
        <v>0</v>
      </c>
      <c r="H61" s="89">
        <f>+FACTURACIÓN!I61</f>
        <v>0</v>
      </c>
      <c r="I61" s="89">
        <f>+FACTURACIÓN!J61</f>
        <v>0</v>
      </c>
      <c r="J61" s="89">
        <f>+FACTURACIÓN!K61</f>
        <v>0</v>
      </c>
      <c r="K61" s="89">
        <f>+FACTURACIÓN!L61</f>
        <v>0</v>
      </c>
      <c r="L61" s="89">
        <f>+FACTURACIÓN!M61</f>
        <v>0</v>
      </c>
      <c r="M61" s="88">
        <f t="shared" si="2"/>
        <v>0</v>
      </c>
      <c r="N61" s="94">
        <f t="shared" si="3"/>
        <v>2380.94</v>
      </c>
      <c r="O61" s="28"/>
      <c r="P61" s="105" t="s">
        <v>712</v>
      </c>
      <c r="Q61" s="104" t="s">
        <v>257</v>
      </c>
      <c r="R61" s="106">
        <v>2244.8000000000002</v>
      </c>
      <c r="S61" s="74" t="str">
        <f t="shared" si="7"/>
        <v>SI</v>
      </c>
      <c r="T61" s="94">
        <f t="shared" si="8"/>
        <v>-963.23200000000043</v>
      </c>
    </row>
    <row r="62" spans="1:20" s="74" customFormat="1" x14ac:dyDescent="0.2">
      <c r="A62" s="73" t="s">
        <v>258</v>
      </c>
      <c r="B62" s="74" t="s">
        <v>259</v>
      </c>
      <c r="C62" s="87">
        <f>+FACTURACIÓN!N62-'C&amp;A'!K62+F62+G62+H62+I62+J62+K62-'C&amp;A'!G62-'C&amp;A'!I62</f>
        <v>934.58</v>
      </c>
      <c r="D62" s="88">
        <v>0</v>
      </c>
      <c r="E62" s="89">
        <f t="shared" si="1"/>
        <v>934.58</v>
      </c>
      <c r="F62" s="89">
        <f>+FACTURACIÓN!G62</f>
        <v>0</v>
      </c>
      <c r="G62" s="89">
        <f>+FACTURACIÓN!H62</f>
        <v>0</v>
      </c>
      <c r="H62" s="89">
        <f>+FACTURACIÓN!I62</f>
        <v>15.117800000000001</v>
      </c>
      <c r="I62" s="89">
        <f>+FACTURACIÓN!J62</f>
        <v>74.077219999999997</v>
      </c>
      <c r="J62" s="89">
        <f>+FACTURACIÓN!K62</f>
        <v>0</v>
      </c>
      <c r="K62" s="89">
        <f>+FACTURACIÓN!L62</f>
        <v>0</v>
      </c>
      <c r="L62" s="89">
        <f>+FACTURACIÓN!M62</f>
        <v>0</v>
      </c>
      <c r="M62" s="88">
        <f t="shared" si="2"/>
        <v>89.19502</v>
      </c>
      <c r="N62" s="94">
        <f t="shared" si="3"/>
        <v>845.38498000000004</v>
      </c>
      <c r="O62" s="28"/>
      <c r="P62" s="105" t="s">
        <v>713</v>
      </c>
      <c r="Q62" s="104" t="s">
        <v>259</v>
      </c>
      <c r="R62" s="106">
        <v>824.8</v>
      </c>
      <c r="S62" s="74" t="str">
        <f t="shared" si="7"/>
        <v>SI</v>
      </c>
      <c r="T62" s="94">
        <f t="shared" si="8"/>
        <v>47.929999999999609</v>
      </c>
    </row>
    <row r="63" spans="1:20" s="74" customFormat="1" x14ac:dyDescent="0.2">
      <c r="A63" s="73" t="s">
        <v>262</v>
      </c>
      <c r="B63" s="74" t="s">
        <v>263</v>
      </c>
      <c r="C63" s="87">
        <f>+FACTURACIÓN!N63-'C&amp;A'!K63+F63+G63+H63+I63+J63+K63-'C&amp;A'!G63-'C&amp;A'!I63</f>
        <v>2.0000000000001137</v>
      </c>
      <c r="D63" s="88">
        <v>0</v>
      </c>
      <c r="E63" s="89">
        <f t="shared" si="1"/>
        <v>2.0000000000001137</v>
      </c>
      <c r="F63" s="89">
        <f>+FACTURACIÓN!G63</f>
        <v>0</v>
      </c>
      <c r="G63" s="89">
        <f>+FACTURACIÓN!H63</f>
        <v>0</v>
      </c>
      <c r="H63" s="89">
        <f>+FACTURACIÓN!I63</f>
        <v>0</v>
      </c>
      <c r="I63" s="89">
        <f>+FACTURACIÓN!J63</f>
        <v>0</v>
      </c>
      <c r="J63" s="89">
        <f>+FACTURACIÓN!K63</f>
        <v>0</v>
      </c>
      <c r="K63" s="89">
        <f>+FACTURACIÓN!L63</f>
        <v>0</v>
      </c>
      <c r="L63" s="89">
        <f>+FACTURACIÓN!M63</f>
        <v>0</v>
      </c>
      <c r="M63" s="88">
        <f t="shared" si="2"/>
        <v>0</v>
      </c>
      <c r="N63" s="94">
        <f t="shared" si="3"/>
        <v>2.0000000000001137</v>
      </c>
      <c r="O63" s="28"/>
      <c r="P63" s="105" t="s">
        <v>714</v>
      </c>
      <c r="Q63" s="104" t="s">
        <v>263</v>
      </c>
      <c r="R63" s="106">
        <v>1940.2</v>
      </c>
      <c r="S63" s="74" t="str">
        <f t="shared" si="7"/>
        <v>SI</v>
      </c>
      <c r="T63" s="94">
        <f t="shared" si="8"/>
        <v>-900.17399999999975</v>
      </c>
    </row>
    <row r="64" spans="1:20" s="74" customFormat="1" x14ac:dyDescent="0.2">
      <c r="A64" s="73" t="s">
        <v>264</v>
      </c>
      <c r="B64" s="74" t="s">
        <v>265</v>
      </c>
      <c r="C64" s="87">
        <f>+FACTURACIÓN!N64-'C&amp;A'!K64+F64+G64+H64+I64+J64+K64-'C&amp;A'!G64-'C&amp;A'!I64</f>
        <v>3681.1860000000006</v>
      </c>
      <c r="D64" s="88">
        <v>0</v>
      </c>
      <c r="E64" s="89">
        <f t="shared" si="1"/>
        <v>3681.1860000000006</v>
      </c>
      <c r="F64" s="89">
        <f>+FACTURACIÓN!G64</f>
        <v>0</v>
      </c>
      <c r="G64" s="89">
        <f>+FACTURACIÓN!H64</f>
        <v>0</v>
      </c>
      <c r="H64" s="89">
        <f>+FACTURACIÓN!I64</f>
        <v>0</v>
      </c>
      <c r="I64" s="89">
        <f>+FACTURACIÓN!J64</f>
        <v>0</v>
      </c>
      <c r="J64" s="89">
        <f>+FACTURACIÓN!K64</f>
        <v>0</v>
      </c>
      <c r="K64" s="89">
        <f>+FACTURACIÓN!L64</f>
        <v>0</v>
      </c>
      <c r="L64" s="89">
        <f>+FACTURACIÓN!M64</f>
        <v>473.154</v>
      </c>
      <c r="M64" s="88">
        <f t="shared" si="2"/>
        <v>473.154</v>
      </c>
      <c r="N64" s="94">
        <f t="shared" si="3"/>
        <v>3208.0320000000006</v>
      </c>
      <c r="O64" s="28"/>
      <c r="P64" s="105" t="s">
        <v>715</v>
      </c>
      <c r="Q64" s="104" t="s">
        <v>265</v>
      </c>
      <c r="R64" s="106">
        <v>2649.6</v>
      </c>
      <c r="S64" s="74" t="str">
        <f t="shared" si="7"/>
        <v>SI</v>
      </c>
      <c r="T64" s="94">
        <f t="shared" si="8"/>
        <v>1286.1592700000003</v>
      </c>
    </row>
    <row r="65" spans="1:20" s="74" customFormat="1" x14ac:dyDescent="0.2">
      <c r="A65" s="73" t="s">
        <v>266</v>
      </c>
      <c r="B65" s="74" t="s">
        <v>267</v>
      </c>
      <c r="C65" s="87">
        <f>+FACTURACIÓN!N65-'C&amp;A'!K65+F65+G65+H65+I65+J65+K65-'C&amp;A'!G65-'C&amp;A'!I65</f>
        <v>2060.9700000000003</v>
      </c>
      <c r="D65" s="88">
        <v>0</v>
      </c>
      <c r="E65" s="89">
        <f t="shared" si="1"/>
        <v>2060.9700000000003</v>
      </c>
      <c r="F65" s="89">
        <f>+FACTURACIÓN!G65</f>
        <v>329</v>
      </c>
      <c r="G65" s="89">
        <f>+FACTURACIÓN!H65</f>
        <v>0</v>
      </c>
      <c r="H65" s="89">
        <f>+FACTURACIÓN!I65</f>
        <v>0</v>
      </c>
      <c r="I65" s="89">
        <f>+FACTURACIÓN!J65</f>
        <v>0</v>
      </c>
      <c r="J65" s="89">
        <f>+FACTURACIÓN!K65</f>
        <v>0</v>
      </c>
      <c r="K65" s="89">
        <f>+FACTURACIÓN!L65</f>
        <v>955.1</v>
      </c>
      <c r="L65" s="89">
        <f>+FACTURACIÓN!M65</f>
        <v>0</v>
      </c>
      <c r="M65" s="88">
        <f t="shared" si="2"/>
        <v>1284.0999999999999</v>
      </c>
      <c r="N65" s="94">
        <f t="shared" si="3"/>
        <v>776.87000000000035</v>
      </c>
      <c r="O65" s="28"/>
      <c r="P65" s="105" t="s">
        <v>716</v>
      </c>
      <c r="Q65" s="104" t="s">
        <v>267</v>
      </c>
      <c r="R65" s="106">
        <v>3656.4</v>
      </c>
      <c r="S65" s="74" t="str">
        <f t="shared" si="7"/>
        <v>SI</v>
      </c>
      <c r="T65" s="94">
        <f t="shared" si="8"/>
        <v>1153.8822610000002</v>
      </c>
    </row>
    <row r="66" spans="1:20" s="74" customFormat="1" x14ac:dyDescent="0.2">
      <c r="A66" s="73" t="s">
        <v>268</v>
      </c>
      <c r="B66" s="74" t="s">
        <v>269</v>
      </c>
      <c r="C66" s="87">
        <f>+FACTURACIÓN!N66-'C&amp;A'!K66+F66+G66+H66+I66+J66+K66-'C&amp;A'!G66-'C&amp;A'!I66</f>
        <v>2840.3739999999998</v>
      </c>
      <c r="D66" s="88">
        <v>0</v>
      </c>
      <c r="E66" s="89">
        <f t="shared" si="1"/>
        <v>2840.3739999999998</v>
      </c>
      <c r="F66" s="89">
        <f>+FACTURACIÓN!G66</f>
        <v>0</v>
      </c>
      <c r="G66" s="89">
        <f>+FACTURACIÓN!H66</f>
        <v>0</v>
      </c>
      <c r="H66" s="89">
        <f>+FACTURACIÓN!I66</f>
        <v>0</v>
      </c>
      <c r="I66" s="89">
        <f>+FACTURACIÓN!J66</f>
        <v>0</v>
      </c>
      <c r="J66" s="89">
        <f>+FACTURACIÓN!K66</f>
        <v>0</v>
      </c>
      <c r="K66" s="89">
        <f>+FACTURACIÓN!L66</f>
        <v>0</v>
      </c>
      <c r="L66" s="89">
        <f>+FACTURACIÓN!M66</f>
        <v>0</v>
      </c>
      <c r="M66" s="88">
        <f t="shared" si="2"/>
        <v>0</v>
      </c>
      <c r="N66" s="94">
        <f t="shared" si="3"/>
        <v>2840.3739999999998</v>
      </c>
      <c r="O66" s="28"/>
      <c r="P66" s="105" t="s">
        <v>717</v>
      </c>
      <c r="Q66" s="104" t="s">
        <v>269</v>
      </c>
      <c r="R66" s="106">
        <v>534.79999999999995</v>
      </c>
      <c r="S66" s="74" t="str">
        <f t="shared" si="7"/>
        <v>SI</v>
      </c>
      <c r="T66" s="94">
        <f t="shared" si="8"/>
        <v>-288</v>
      </c>
    </row>
    <row r="67" spans="1:20" s="74" customFormat="1" x14ac:dyDescent="0.2">
      <c r="A67" s="73" t="s">
        <v>270</v>
      </c>
      <c r="B67" s="74" t="s">
        <v>271</v>
      </c>
      <c r="C67" s="87">
        <f>+FACTURACIÓN!N67-'C&amp;A'!K67+F67+G67+H67+I67+J67+K67-'C&amp;A'!G67-'C&amp;A'!I67</f>
        <v>1485.1299999999997</v>
      </c>
      <c r="D67" s="88">
        <v>0</v>
      </c>
      <c r="E67" s="89">
        <f t="shared" si="1"/>
        <v>1485.1299999999997</v>
      </c>
      <c r="F67" s="89">
        <f>+FACTURACIÓN!G67</f>
        <v>0</v>
      </c>
      <c r="G67" s="89">
        <f>+FACTURACIÓN!H67</f>
        <v>0</v>
      </c>
      <c r="H67" s="89">
        <f>+FACTURACIÓN!I67</f>
        <v>20.625299999999999</v>
      </c>
      <c r="I67" s="89">
        <f>+FACTURACIÓN!J67</f>
        <v>101.06397</v>
      </c>
      <c r="J67" s="89">
        <f>+FACTURACIÓN!K67</f>
        <v>0</v>
      </c>
      <c r="K67" s="89">
        <f>+FACTURACIÓN!L67</f>
        <v>0</v>
      </c>
      <c r="L67" s="89">
        <f>+FACTURACIÓN!M67</f>
        <v>0</v>
      </c>
      <c r="M67" s="88">
        <f t="shared" si="2"/>
        <v>121.68926999999999</v>
      </c>
      <c r="N67" s="94">
        <f t="shared" si="3"/>
        <v>1363.4407299999996</v>
      </c>
      <c r="O67" s="28"/>
      <c r="P67" s="105" t="s">
        <v>270</v>
      </c>
      <c r="Q67" s="104" t="s">
        <v>271</v>
      </c>
      <c r="R67" s="106">
        <v>8778.2000000000007</v>
      </c>
      <c r="S67" s="74" t="str">
        <f t="shared" si="7"/>
        <v>SI</v>
      </c>
      <c r="T67" s="94">
        <f t="shared" si="8"/>
        <v>8480.2400000000016</v>
      </c>
    </row>
    <row r="68" spans="1:20" s="74" customFormat="1" x14ac:dyDescent="0.2">
      <c r="A68" s="73" t="s">
        <v>272</v>
      </c>
      <c r="B68" s="74" t="s">
        <v>273</v>
      </c>
      <c r="C68" s="87">
        <f>+FACTURACIÓN!N68-'C&amp;A'!K68+F68+G68+H68+I68+J68+K68-'C&amp;A'!G68-'C&amp;A'!I68</f>
        <v>3250.0789999999997</v>
      </c>
      <c r="D68" s="88">
        <v>0</v>
      </c>
      <c r="E68" s="89">
        <f t="shared" si="1"/>
        <v>3250.0789999999997</v>
      </c>
      <c r="F68" s="89">
        <f>+FACTURACIÓN!G68</f>
        <v>0</v>
      </c>
      <c r="G68" s="89">
        <f>+FACTURACIÓN!H68</f>
        <v>200</v>
      </c>
      <c r="H68" s="89">
        <f>+FACTURACIÓN!I68</f>
        <v>38.274789999999996</v>
      </c>
      <c r="I68" s="89">
        <f>+FACTURACIÓN!J68</f>
        <v>187.546471</v>
      </c>
      <c r="J68" s="89">
        <f>+FACTURACIÓN!K68</f>
        <v>321.74</v>
      </c>
      <c r="K68" s="89">
        <f>+FACTURACIÓN!L68</f>
        <v>0</v>
      </c>
      <c r="L68" s="89">
        <f>+FACTURACIÓN!M68</f>
        <v>0</v>
      </c>
      <c r="M68" s="88">
        <f t="shared" si="2"/>
        <v>747.56126100000006</v>
      </c>
      <c r="N68" s="94">
        <f t="shared" si="3"/>
        <v>2502.5177389999999</v>
      </c>
      <c r="O68" s="28"/>
      <c r="P68" s="105" t="s">
        <v>718</v>
      </c>
      <c r="Q68" s="104" t="s">
        <v>273</v>
      </c>
      <c r="R68" s="106">
        <v>505.8</v>
      </c>
      <c r="S68" s="74" t="str">
        <f t="shared" si="7"/>
        <v>SI</v>
      </c>
      <c r="T68" s="94">
        <f t="shared" si="8"/>
        <v>128.12263999999982</v>
      </c>
    </row>
    <row r="69" spans="1:20" s="74" customFormat="1" x14ac:dyDescent="0.2">
      <c r="A69" s="73" t="s">
        <v>274</v>
      </c>
      <c r="B69" s="74" t="s">
        <v>275</v>
      </c>
      <c r="C69" s="87">
        <f>+FACTURACIÓN!N69-'C&amp;A'!K69+F69+G69+H69+I69+J69+K69-'C&amp;A'!G69-'C&amp;A'!I69</f>
        <v>822.8</v>
      </c>
      <c r="D69" s="88">
        <v>0</v>
      </c>
      <c r="E69" s="89">
        <f t="shared" si="1"/>
        <v>822.8</v>
      </c>
      <c r="F69" s="89">
        <f>+FACTURACIÓN!G69</f>
        <v>0</v>
      </c>
      <c r="G69" s="89">
        <f>+FACTURACIÓN!H69</f>
        <v>0</v>
      </c>
      <c r="H69" s="89">
        <f>+FACTURACIÓN!I69</f>
        <v>0</v>
      </c>
      <c r="I69" s="89">
        <f>+FACTURACIÓN!J69</f>
        <v>0</v>
      </c>
      <c r="J69" s="89">
        <f>+FACTURACIÓN!K69</f>
        <v>0</v>
      </c>
      <c r="K69" s="89">
        <f>+FACTURACIÓN!L69</f>
        <v>0</v>
      </c>
      <c r="L69" s="89">
        <f>+FACTURACIÓN!M69</f>
        <v>0</v>
      </c>
      <c r="M69" s="88">
        <f t="shared" si="2"/>
        <v>0</v>
      </c>
      <c r="N69" s="94">
        <f t="shared" si="3"/>
        <v>822.8</v>
      </c>
      <c r="O69" s="28"/>
      <c r="P69" s="105" t="s">
        <v>719</v>
      </c>
      <c r="Q69" s="104" t="s">
        <v>275</v>
      </c>
      <c r="R69" s="106">
        <v>822.8</v>
      </c>
      <c r="S69" s="74" t="str">
        <f t="shared" si="7"/>
        <v>SI</v>
      </c>
      <c r="T69" s="94">
        <f t="shared" si="8"/>
        <v>0.19999999999993179</v>
      </c>
    </row>
    <row r="70" spans="1:20" s="91" customFormat="1" x14ac:dyDescent="0.2">
      <c r="A70" s="27" t="s">
        <v>353</v>
      </c>
      <c r="B70" s="27" t="s">
        <v>464</v>
      </c>
      <c r="C70" s="87">
        <f>+FACTURACIÓN!N70-'C&amp;A'!K70+F70+G70+H70+I70+J70+K70-'C&amp;A'!G70-'C&amp;A'!I70</f>
        <v>589.46</v>
      </c>
      <c r="D70" s="88">
        <v>0</v>
      </c>
      <c r="E70" s="89">
        <f t="shared" si="1"/>
        <v>589.46</v>
      </c>
      <c r="F70" s="89">
        <f>+FACTURACIÓN!G70</f>
        <v>0</v>
      </c>
      <c r="G70" s="89">
        <f>+FACTURACIÓN!H70</f>
        <v>0</v>
      </c>
      <c r="H70" s="89">
        <f>+FACTURACIÓN!I70</f>
        <v>0</v>
      </c>
      <c r="I70" s="89">
        <f>+FACTURACIÓN!J70</f>
        <v>0</v>
      </c>
      <c r="J70" s="89">
        <f>+FACTURACIÓN!K70</f>
        <v>0</v>
      </c>
      <c r="K70" s="89">
        <f>+FACTURACIÓN!L70</f>
        <v>291.5</v>
      </c>
      <c r="L70" s="89">
        <f>+FACTURACIÓN!M70</f>
        <v>0</v>
      </c>
      <c r="M70" s="88">
        <f t="shared" si="2"/>
        <v>291.5</v>
      </c>
      <c r="N70" s="94">
        <f t="shared" si="3"/>
        <v>297.96000000000004</v>
      </c>
      <c r="O70" s="28"/>
      <c r="P70" s="105" t="s">
        <v>720</v>
      </c>
      <c r="Q70" s="104" t="s">
        <v>464</v>
      </c>
      <c r="R70" s="106">
        <v>225.4</v>
      </c>
      <c r="S70" s="74" t="str">
        <f t="shared" si="7"/>
        <v>SI</v>
      </c>
      <c r="T70" s="94">
        <f>+R70-N74</f>
        <v>-1065.3500000000004</v>
      </c>
    </row>
    <row r="71" spans="1:20" s="93" customFormat="1" ht="14.25" x14ac:dyDescent="0.2">
      <c r="A71" s="73" t="s">
        <v>276</v>
      </c>
      <c r="B71" s="74" t="s">
        <v>277</v>
      </c>
      <c r="C71" s="87">
        <f>+FACTURACIÓN!N71-'C&amp;A'!K71+F71+G71+H71+I71+J71+K71-'C&amp;A'!G71-'C&amp;A'!I71</f>
        <v>437.56000000000017</v>
      </c>
      <c r="D71" s="88">
        <v>0</v>
      </c>
      <c r="E71" s="89">
        <f t="shared" si="1"/>
        <v>437.56000000000017</v>
      </c>
      <c r="F71" s="89">
        <f>+FACTURACIÓN!G71</f>
        <v>0</v>
      </c>
      <c r="G71" s="89">
        <f>+FACTURACIÓN!H71</f>
        <v>0</v>
      </c>
      <c r="H71" s="89">
        <f>+FACTURACIÓN!I71</f>
        <v>10.149600000000001</v>
      </c>
      <c r="I71" s="89">
        <f>+FACTURACIÓN!J71</f>
        <v>49.733040000000003</v>
      </c>
      <c r="J71" s="89">
        <f>+FACTURACIÓN!K71</f>
        <v>0</v>
      </c>
      <c r="K71" s="89">
        <f>+FACTURACIÓN!L71</f>
        <v>0</v>
      </c>
      <c r="L71" s="89">
        <f>+FACTURACIÓN!M71</f>
        <v>0</v>
      </c>
      <c r="M71" s="88">
        <f t="shared" si="2"/>
        <v>59.882640000000002</v>
      </c>
      <c r="N71" s="94">
        <f t="shared" si="3"/>
        <v>377.67736000000019</v>
      </c>
      <c r="O71" s="28"/>
      <c r="P71" s="105" t="s">
        <v>276</v>
      </c>
      <c r="Q71" s="104" t="s">
        <v>277</v>
      </c>
      <c r="R71" s="106">
        <v>5926.4</v>
      </c>
      <c r="S71" s="74" t="str">
        <f t="shared" si="7"/>
        <v>SI</v>
      </c>
      <c r="T71" s="94">
        <f>+R71-N75</f>
        <v>5337.54</v>
      </c>
    </row>
    <row r="72" spans="1:20" s="74" customFormat="1" x14ac:dyDescent="0.2">
      <c r="A72" s="73" t="s">
        <v>278</v>
      </c>
      <c r="B72" s="74" t="s">
        <v>279</v>
      </c>
      <c r="C72" s="87">
        <f>+FACTURACIÓN!N72-'C&amp;A'!K72+F72+G72+H72+I72+J72+K72-'C&amp;A'!G72-'C&amp;A'!I72</f>
        <v>822.6</v>
      </c>
      <c r="D72" s="88">
        <v>0</v>
      </c>
      <c r="E72" s="89">
        <f t="shared" si="1"/>
        <v>822.6</v>
      </c>
      <c r="F72" s="89">
        <f>+FACTURACIÓN!G72</f>
        <v>0</v>
      </c>
      <c r="G72" s="89">
        <f>+FACTURACIÓN!H72</f>
        <v>0</v>
      </c>
      <c r="H72" s="89">
        <f>+FACTURACIÓN!I72</f>
        <v>0</v>
      </c>
      <c r="I72" s="89">
        <f>+FACTURACIÓN!J72</f>
        <v>0</v>
      </c>
      <c r="J72" s="89">
        <f>+FACTURACIÓN!K72</f>
        <v>0</v>
      </c>
      <c r="K72" s="89">
        <f>+FACTURACIÓN!L72</f>
        <v>0</v>
      </c>
      <c r="L72" s="89">
        <f>+FACTURACIÓN!M72</f>
        <v>0</v>
      </c>
      <c r="M72" s="88">
        <f t="shared" si="2"/>
        <v>0</v>
      </c>
      <c r="N72" s="94">
        <f t="shared" si="3"/>
        <v>822.6</v>
      </c>
      <c r="O72" s="28"/>
      <c r="P72" s="105" t="s">
        <v>721</v>
      </c>
      <c r="Q72" s="104" t="s">
        <v>279</v>
      </c>
      <c r="R72" s="106">
        <v>597.6</v>
      </c>
      <c r="S72" s="74" t="str">
        <f t="shared" si="7"/>
        <v>SI</v>
      </c>
      <c r="T72" s="94">
        <f>+R72-N76</f>
        <v>75</v>
      </c>
    </row>
    <row r="73" spans="1:20" s="74" customFormat="1" x14ac:dyDescent="0.2">
      <c r="A73" s="105" t="s">
        <v>722</v>
      </c>
      <c r="B73" s="104" t="s">
        <v>723</v>
      </c>
      <c r="C73" s="87">
        <f>+FACTURACIÓN!N73-'C&amp;A'!K73+F73+G73+H73+I73+J73+K73-'C&amp;A'!G73-'C&amp;A'!I73</f>
        <v>733.71199999999999</v>
      </c>
      <c r="D73" s="88">
        <v>0</v>
      </c>
      <c r="E73" s="89">
        <f t="shared" si="1"/>
        <v>733.71199999999999</v>
      </c>
      <c r="F73" s="89">
        <f>+FACTURACIÓN!G73</f>
        <v>0</v>
      </c>
      <c r="G73" s="89">
        <f>+FACTURACIÓN!H73</f>
        <v>0</v>
      </c>
      <c r="H73" s="89">
        <f>+FACTURACIÓN!I73</f>
        <v>0</v>
      </c>
      <c r="I73" s="89">
        <f>+FACTURACIÓN!J73</f>
        <v>0</v>
      </c>
      <c r="J73" s="89">
        <f>+FACTURACIÓN!K73</f>
        <v>0</v>
      </c>
      <c r="K73" s="89">
        <f>+FACTURACIÓN!L73</f>
        <v>0</v>
      </c>
      <c r="L73" s="89">
        <f>+FACTURACIÓN!M73</f>
        <v>0</v>
      </c>
      <c r="M73" s="88">
        <f t="shared" si="2"/>
        <v>0</v>
      </c>
      <c r="N73" s="94">
        <f t="shared" si="3"/>
        <v>733.71199999999999</v>
      </c>
      <c r="O73" s="28"/>
      <c r="P73" s="105" t="s">
        <v>722</v>
      </c>
      <c r="Q73" s="104" t="s">
        <v>723</v>
      </c>
      <c r="R73" s="106">
        <v>309.2</v>
      </c>
      <c r="S73" s="74" t="str">
        <f t="shared" si="7"/>
        <v>SI</v>
      </c>
      <c r="T73" s="94" t="e">
        <f>+R73-#REF!</f>
        <v>#REF!</v>
      </c>
    </row>
    <row r="74" spans="1:20" s="74" customFormat="1" x14ac:dyDescent="0.2">
      <c r="A74" s="73" t="s">
        <v>280</v>
      </c>
      <c r="B74" s="74" t="s">
        <v>281</v>
      </c>
      <c r="C74" s="87">
        <f>+FACTURACIÓN!N74-'C&amp;A'!K74+F74+G74+H74+I74+J74+K74-'C&amp;A'!G74-'C&amp;A'!I74</f>
        <v>2422.5200000000004</v>
      </c>
      <c r="D74" s="88">
        <v>0</v>
      </c>
      <c r="E74" s="89">
        <f t="shared" si="1"/>
        <v>2422.5200000000004</v>
      </c>
      <c r="F74" s="89">
        <f>+FACTURACIÓN!G74</f>
        <v>0</v>
      </c>
      <c r="G74" s="89">
        <f>+FACTURACIÓN!H74</f>
        <v>300</v>
      </c>
      <c r="H74" s="89">
        <f>+FACTURACIÓN!I74</f>
        <v>0</v>
      </c>
      <c r="I74" s="89">
        <f>+FACTURACIÓN!J74</f>
        <v>0</v>
      </c>
      <c r="J74" s="89">
        <f>+FACTURACIÓN!K74</f>
        <v>0</v>
      </c>
      <c r="K74" s="89">
        <f>+FACTURACIÓN!L74</f>
        <v>831.77</v>
      </c>
      <c r="L74" s="89">
        <f>+FACTURACIÓN!M74</f>
        <v>0</v>
      </c>
      <c r="M74" s="88">
        <f t="shared" si="2"/>
        <v>1131.77</v>
      </c>
      <c r="N74" s="94">
        <f t="shared" si="3"/>
        <v>1290.7500000000005</v>
      </c>
      <c r="O74" s="28"/>
      <c r="P74" s="105" t="s">
        <v>724</v>
      </c>
      <c r="Q74" s="104" t="s">
        <v>281</v>
      </c>
      <c r="R74" s="106">
        <v>702</v>
      </c>
      <c r="S74" s="74" t="str">
        <f t="shared" ref="S74:S93" si="9">IF(B74=Q74,"SI","NO")</f>
        <v>SI</v>
      </c>
      <c r="T74" s="94">
        <f t="shared" ref="T74:T79" si="10">+R74-N77</f>
        <v>-2335.3100000000004</v>
      </c>
    </row>
    <row r="75" spans="1:20" s="74" customFormat="1" x14ac:dyDescent="0.2">
      <c r="A75" s="73" t="s">
        <v>282</v>
      </c>
      <c r="B75" s="74" t="s">
        <v>283</v>
      </c>
      <c r="C75" s="87">
        <f>+FACTURACIÓN!N75-'C&amp;A'!K75+F75+G75+H75+I75+J75+K75-'C&amp;A'!G75-'C&amp;A'!I75</f>
        <v>588.86</v>
      </c>
      <c r="D75" s="88">
        <v>0</v>
      </c>
      <c r="E75" s="89">
        <f t="shared" ref="E75:E93" si="11">SUM(C75:D75)</f>
        <v>588.86</v>
      </c>
      <c r="F75" s="89">
        <f>+FACTURACIÓN!G75</f>
        <v>0</v>
      </c>
      <c r="G75" s="89">
        <f>+FACTURACIÓN!H75</f>
        <v>0</v>
      </c>
      <c r="H75" s="89">
        <f>+FACTURACIÓN!I75</f>
        <v>0</v>
      </c>
      <c r="I75" s="89">
        <f>+FACTURACIÓN!J75</f>
        <v>0</v>
      </c>
      <c r="J75" s="89">
        <f>+FACTURACIÓN!K75</f>
        <v>0</v>
      </c>
      <c r="K75" s="89">
        <f>+FACTURACIÓN!L75</f>
        <v>0</v>
      </c>
      <c r="L75" s="89">
        <f>+FACTURACIÓN!M75</f>
        <v>0</v>
      </c>
      <c r="M75" s="88">
        <f t="shared" ref="M75:M93" si="12">SUM(F75:L75)</f>
        <v>0</v>
      </c>
      <c r="N75" s="94">
        <f t="shared" ref="N75:N93" si="13">+E75-M75</f>
        <v>588.86</v>
      </c>
      <c r="O75" s="28"/>
      <c r="P75" s="105" t="s">
        <v>725</v>
      </c>
      <c r="Q75" s="104" t="s">
        <v>283</v>
      </c>
      <c r="R75" s="106">
        <v>3521.4</v>
      </c>
      <c r="S75" s="74" t="str">
        <f t="shared" si="9"/>
        <v>SI</v>
      </c>
      <c r="T75" s="94">
        <f t="shared" si="10"/>
        <v>2803.1</v>
      </c>
    </row>
    <row r="76" spans="1:20" s="74" customFormat="1" x14ac:dyDescent="0.2">
      <c r="A76" s="73" t="s">
        <v>336</v>
      </c>
      <c r="B76" s="74" t="s">
        <v>469</v>
      </c>
      <c r="C76" s="87">
        <f>+FACTURACIÓN!N76-'C&amp;A'!K76+F76+G76+H76+I76+J76+K76-'C&amp;A'!G76-'C&amp;A'!I76</f>
        <v>522.6</v>
      </c>
      <c r="D76" s="88">
        <v>0</v>
      </c>
      <c r="E76" s="89">
        <f t="shared" si="11"/>
        <v>522.6</v>
      </c>
      <c r="F76" s="89">
        <f>+FACTURACIÓN!G76</f>
        <v>0</v>
      </c>
      <c r="G76" s="89">
        <f>+FACTURACIÓN!H76</f>
        <v>0</v>
      </c>
      <c r="H76" s="89">
        <f>+FACTURACIÓN!I76</f>
        <v>0</v>
      </c>
      <c r="I76" s="89">
        <f>+FACTURACIÓN!J76</f>
        <v>0</v>
      </c>
      <c r="J76" s="89">
        <f>+FACTURACIÓN!K76</f>
        <v>0</v>
      </c>
      <c r="K76" s="89">
        <f>+FACTURACIÓN!L76</f>
        <v>0</v>
      </c>
      <c r="L76" s="89">
        <f>+FACTURACIÓN!M76</f>
        <v>0</v>
      </c>
      <c r="M76" s="88">
        <f t="shared" si="12"/>
        <v>0</v>
      </c>
      <c r="N76" s="94">
        <f t="shared" si="13"/>
        <v>522.6</v>
      </c>
      <c r="O76" s="28"/>
      <c r="P76" s="105" t="s">
        <v>726</v>
      </c>
      <c r="Q76" s="104" t="s">
        <v>469</v>
      </c>
      <c r="R76" s="106">
        <v>1018.8</v>
      </c>
      <c r="S76" s="74" t="str">
        <f t="shared" si="9"/>
        <v>SI</v>
      </c>
      <c r="T76" s="94">
        <f t="shared" si="10"/>
        <v>-122.91290000000004</v>
      </c>
    </row>
    <row r="77" spans="1:20" s="74" customFormat="1" x14ac:dyDescent="0.2">
      <c r="A77" s="73" t="s">
        <v>286</v>
      </c>
      <c r="B77" s="74" t="s">
        <v>287</v>
      </c>
      <c r="C77" s="87">
        <f>+FACTURACIÓN!N77-'C&amp;A'!K77+F77+G77+H77+I77+J77+K77-'C&amp;A'!G77-'C&amp;A'!I77</f>
        <v>3187.8</v>
      </c>
      <c r="D77" s="88">
        <v>0</v>
      </c>
      <c r="E77" s="89">
        <f t="shared" si="11"/>
        <v>3187.8</v>
      </c>
      <c r="F77" s="89">
        <f>+FACTURACIÓN!G77</f>
        <v>0</v>
      </c>
      <c r="G77" s="89">
        <f>+FACTURACIÓN!H77</f>
        <v>0</v>
      </c>
      <c r="H77" s="89">
        <f>+FACTURACIÓN!I77</f>
        <v>0</v>
      </c>
      <c r="I77" s="89">
        <f>+FACTURACIÓN!J77</f>
        <v>0</v>
      </c>
      <c r="J77" s="89">
        <f>+FACTURACIÓN!K77</f>
        <v>0</v>
      </c>
      <c r="K77" s="89">
        <f>+FACTURACIÓN!L77</f>
        <v>150.49</v>
      </c>
      <c r="L77" s="89">
        <f>+FACTURACIÓN!M77</f>
        <v>0</v>
      </c>
      <c r="M77" s="88">
        <f t="shared" si="12"/>
        <v>150.49</v>
      </c>
      <c r="N77" s="94">
        <f t="shared" si="13"/>
        <v>3037.3100000000004</v>
      </c>
      <c r="O77" s="28"/>
      <c r="P77" s="105" t="s">
        <v>727</v>
      </c>
      <c r="Q77" s="104" t="s">
        <v>287</v>
      </c>
      <c r="R77" s="106">
        <v>1326.8</v>
      </c>
      <c r="S77" s="74" t="str">
        <f t="shared" si="9"/>
        <v>SI</v>
      </c>
      <c r="T77" s="94">
        <f t="shared" si="10"/>
        <v>392.5496389999995</v>
      </c>
    </row>
    <row r="78" spans="1:20" s="74" customFormat="1" x14ac:dyDescent="0.2">
      <c r="A78" s="73" t="s">
        <v>288</v>
      </c>
      <c r="B78" s="74" t="s">
        <v>289</v>
      </c>
      <c r="C78" s="87">
        <f>+FACTURACIÓN!N78-'C&amp;A'!K78+F78+G78+H78+I78+J78+K78-'C&amp;A'!G78-'C&amp;A'!I78</f>
        <v>718.30000000000007</v>
      </c>
      <c r="D78" s="88">
        <v>0</v>
      </c>
      <c r="E78" s="89">
        <f t="shared" si="11"/>
        <v>718.30000000000007</v>
      </c>
      <c r="F78" s="89">
        <f>+FACTURACIÓN!G78</f>
        <v>0</v>
      </c>
      <c r="G78" s="89">
        <f>+FACTURACIÓN!H78</f>
        <v>0</v>
      </c>
      <c r="H78" s="89">
        <f>+FACTURACIÓN!I78</f>
        <v>0</v>
      </c>
      <c r="I78" s="89">
        <f>+FACTURACIÓN!J78</f>
        <v>0</v>
      </c>
      <c r="J78" s="89">
        <f>+FACTURACIÓN!K78</f>
        <v>0</v>
      </c>
      <c r="K78" s="89">
        <f>+FACTURACIÓN!L78</f>
        <v>0</v>
      </c>
      <c r="L78" s="89">
        <f>+FACTURACIÓN!M78</f>
        <v>0</v>
      </c>
      <c r="M78" s="88">
        <f t="shared" si="12"/>
        <v>0</v>
      </c>
      <c r="N78" s="94">
        <f t="shared" si="13"/>
        <v>718.30000000000007</v>
      </c>
      <c r="O78" s="28"/>
      <c r="P78" s="105" t="s">
        <v>728</v>
      </c>
      <c r="Q78" s="104" t="s">
        <v>289</v>
      </c>
      <c r="R78" s="106">
        <v>1344.2</v>
      </c>
      <c r="S78" s="74" t="str">
        <f t="shared" si="9"/>
        <v>SI</v>
      </c>
      <c r="T78" s="94">
        <f t="shared" si="10"/>
        <v>-1063.354</v>
      </c>
    </row>
    <row r="79" spans="1:20" s="74" customFormat="1" x14ac:dyDescent="0.2">
      <c r="A79" s="73" t="s">
        <v>290</v>
      </c>
      <c r="B79" s="74" t="s">
        <v>291</v>
      </c>
      <c r="C79" s="87">
        <f>+FACTURACIÓN!N79-'C&amp;A'!K79+F79+G79+H79+I79+J79+K79-'C&amp;A'!G79-'C&amp;A'!I79</f>
        <v>1249.5</v>
      </c>
      <c r="D79" s="88">
        <v>0</v>
      </c>
      <c r="E79" s="89">
        <f t="shared" si="11"/>
        <v>1249.5</v>
      </c>
      <c r="F79" s="89">
        <f>+FACTURACIÓN!G79</f>
        <v>0</v>
      </c>
      <c r="G79" s="89">
        <f>+FACTURACIÓN!H79</f>
        <v>0</v>
      </c>
      <c r="H79" s="89">
        <f>+FACTURACIÓN!I79</f>
        <v>18.269000000000002</v>
      </c>
      <c r="I79" s="89">
        <f>+FACTURACIÓN!J79</f>
        <v>89.518100000000004</v>
      </c>
      <c r="J79" s="89">
        <f>+FACTURACIÓN!K79</f>
        <v>0</v>
      </c>
      <c r="K79" s="89">
        <f>+FACTURACIÓN!L79</f>
        <v>0</v>
      </c>
      <c r="L79" s="89">
        <f>+FACTURACIÓN!M79</f>
        <v>0</v>
      </c>
      <c r="M79" s="88">
        <f t="shared" si="12"/>
        <v>107.78710000000001</v>
      </c>
      <c r="N79" s="94">
        <f t="shared" si="13"/>
        <v>1141.7129</v>
      </c>
      <c r="O79" s="28"/>
      <c r="P79" s="105" t="s">
        <v>290</v>
      </c>
      <c r="Q79" s="104" t="s">
        <v>291</v>
      </c>
      <c r="R79" s="106">
        <v>466.8</v>
      </c>
      <c r="S79" s="74" t="str">
        <f t="shared" si="9"/>
        <v>SI</v>
      </c>
      <c r="T79" s="94">
        <f t="shared" si="10"/>
        <v>-0.34999999999985221</v>
      </c>
    </row>
    <row r="80" spans="1:20" s="74" customFormat="1" x14ac:dyDescent="0.2">
      <c r="A80" s="73" t="s">
        <v>292</v>
      </c>
      <c r="B80" s="74" t="s">
        <v>293</v>
      </c>
      <c r="C80" s="87">
        <f>+FACTURACIÓN!N80-'C&amp;A'!K80+F80+G80+H80+I80+J80+K80-'C&amp;A'!G80-'C&amp;A'!I80</f>
        <v>1729.2210000000005</v>
      </c>
      <c r="D80" s="88">
        <v>0</v>
      </c>
      <c r="E80" s="89">
        <f t="shared" si="11"/>
        <v>1729.2210000000005</v>
      </c>
      <c r="F80" s="89">
        <f>+FACTURACIÓN!G80</f>
        <v>201.24</v>
      </c>
      <c r="G80" s="89">
        <f>+FACTURACIÓN!H80</f>
        <v>200</v>
      </c>
      <c r="H80" s="89">
        <f>+FACTURACIÓN!I80</f>
        <v>23.066210000000002</v>
      </c>
      <c r="I80" s="89">
        <f>+FACTURACIÓN!J80</f>
        <v>113.02442900000001</v>
      </c>
      <c r="J80" s="89">
        <f>+FACTURACIÓN!K80</f>
        <v>257.64</v>
      </c>
      <c r="K80" s="89">
        <f>+FACTURACIÓN!L80</f>
        <v>0</v>
      </c>
      <c r="L80" s="89">
        <f>+FACTURACIÓN!M80</f>
        <v>0</v>
      </c>
      <c r="M80" s="88">
        <f t="shared" si="12"/>
        <v>794.97063900000001</v>
      </c>
      <c r="N80" s="94">
        <f t="shared" si="13"/>
        <v>934.25036100000045</v>
      </c>
      <c r="O80" s="28"/>
      <c r="P80" s="105" t="s">
        <v>729</v>
      </c>
      <c r="Q80" s="104" t="s">
        <v>293</v>
      </c>
      <c r="R80" s="106">
        <v>217.4</v>
      </c>
      <c r="S80" s="74" t="str">
        <f t="shared" si="9"/>
        <v>SI</v>
      </c>
      <c r="T80" s="94">
        <f t="shared" ref="T80:T89" si="14">+R80-N84</f>
        <v>-1666.58</v>
      </c>
    </row>
    <row r="81" spans="1:20" s="74" customFormat="1" x14ac:dyDescent="0.2">
      <c r="A81" s="73" t="s">
        <v>472</v>
      </c>
      <c r="B81" s="74" t="s">
        <v>294</v>
      </c>
      <c r="C81" s="87">
        <f>+FACTURACIÓN!N81-'C&amp;A'!K81+F81+G81+H81+I81+J81+K81-'C&amp;A'!G81-'C&amp;A'!I81</f>
        <v>2557.5540000000001</v>
      </c>
      <c r="D81" s="88">
        <v>0</v>
      </c>
      <c r="E81" s="89">
        <f t="shared" si="11"/>
        <v>2557.5540000000001</v>
      </c>
      <c r="F81" s="89">
        <f>+FACTURACIÓN!G81</f>
        <v>0</v>
      </c>
      <c r="G81" s="89">
        <f>+FACTURACIÓN!H81</f>
        <v>150</v>
      </c>
      <c r="H81" s="89">
        <f>+FACTURACIÓN!I81</f>
        <v>0</v>
      </c>
      <c r="I81" s="89">
        <f>+FACTURACIÓN!J81</f>
        <v>0</v>
      </c>
      <c r="J81" s="89">
        <f>+FACTURACIÓN!K81</f>
        <v>0</v>
      </c>
      <c r="K81" s="89">
        <f>+FACTURACIÓN!L81</f>
        <v>0</v>
      </c>
      <c r="L81" s="89">
        <f>+FACTURACIÓN!M81</f>
        <v>0</v>
      </c>
      <c r="M81" s="88">
        <f t="shared" si="12"/>
        <v>150</v>
      </c>
      <c r="N81" s="94">
        <f t="shared" si="13"/>
        <v>2407.5540000000001</v>
      </c>
      <c r="O81" s="28"/>
      <c r="P81" s="105" t="s">
        <v>472</v>
      </c>
      <c r="Q81" s="104" t="s">
        <v>294</v>
      </c>
      <c r="R81" s="106">
        <v>1298</v>
      </c>
      <c r="S81" s="74" t="str">
        <f t="shared" si="9"/>
        <v>SI</v>
      </c>
      <c r="T81" s="94">
        <f t="shared" si="14"/>
        <v>-1264.527</v>
      </c>
    </row>
    <row r="82" spans="1:20" s="74" customFormat="1" x14ac:dyDescent="0.2">
      <c r="A82" s="73" t="s">
        <v>295</v>
      </c>
      <c r="B82" s="74" t="s">
        <v>296</v>
      </c>
      <c r="C82" s="87">
        <f>+FACTURACIÓN!N82-'C&amp;A'!K82+F82+G82+H82+I82+J82+K82-'C&amp;A'!G82-'C&amp;A'!I82</f>
        <v>822.79999999999984</v>
      </c>
      <c r="D82" s="88">
        <v>0</v>
      </c>
      <c r="E82" s="89">
        <f t="shared" si="11"/>
        <v>822.79999999999984</v>
      </c>
      <c r="F82" s="89">
        <f>+FACTURACIÓN!G82</f>
        <v>0</v>
      </c>
      <c r="G82" s="89">
        <f>+FACTURACIÓN!H82</f>
        <v>0</v>
      </c>
      <c r="H82" s="89">
        <f>+FACTURACIÓN!I82</f>
        <v>0</v>
      </c>
      <c r="I82" s="89">
        <f>+FACTURACIÓN!J82</f>
        <v>0</v>
      </c>
      <c r="J82" s="89">
        <f>+FACTURACIÓN!K82</f>
        <v>0</v>
      </c>
      <c r="K82" s="89">
        <f>+FACTURACIÓN!L82</f>
        <v>355.65</v>
      </c>
      <c r="L82" s="89">
        <f>+FACTURACIÓN!M82</f>
        <v>0</v>
      </c>
      <c r="M82" s="88">
        <f t="shared" si="12"/>
        <v>355.65</v>
      </c>
      <c r="N82" s="94">
        <f t="shared" si="13"/>
        <v>467.14999999999986</v>
      </c>
      <c r="O82" s="28"/>
      <c r="P82" s="105" t="s">
        <v>730</v>
      </c>
      <c r="Q82" s="104" t="s">
        <v>296</v>
      </c>
      <c r="R82" s="106">
        <v>2680.2</v>
      </c>
      <c r="S82" s="74" t="str">
        <f t="shared" si="9"/>
        <v>SI</v>
      </c>
      <c r="T82" s="94">
        <f t="shared" si="14"/>
        <v>-441.02</v>
      </c>
    </row>
    <row r="83" spans="1:20" s="74" customFormat="1" x14ac:dyDescent="0.2">
      <c r="A83" s="105" t="s">
        <v>731</v>
      </c>
      <c r="B83" s="104" t="s">
        <v>732</v>
      </c>
      <c r="C83" s="87">
        <f>+FACTURACIÓN!N83-'C&amp;A'!K83+F83+G83+H83+I83+J83+K83-'C&amp;A'!G83-'C&amp;A'!I83</f>
        <v>822.6</v>
      </c>
      <c r="D83" s="88">
        <v>0</v>
      </c>
      <c r="E83" s="89">
        <f t="shared" si="11"/>
        <v>822.6</v>
      </c>
      <c r="F83" s="89">
        <f>+FACTURACIÓN!G83</f>
        <v>0</v>
      </c>
      <c r="G83" s="89">
        <f>+FACTURACIÓN!H83</f>
        <v>0</v>
      </c>
      <c r="H83" s="89">
        <f>+FACTURACIÓN!I83</f>
        <v>0</v>
      </c>
      <c r="I83" s="89">
        <f>+FACTURACIÓN!J83</f>
        <v>0</v>
      </c>
      <c r="J83" s="89">
        <f>+FACTURACIÓN!K83</f>
        <v>0</v>
      </c>
      <c r="K83" s="89">
        <f>+FACTURACIÓN!L83</f>
        <v>0</v>
      </c>
      <c r="L83" s="89">
        <f>+FACTURACIÓN!M83</f>
        <v>0</v>
      </c>
      <c r="M83" s="88">
        <f t="shared" si="12"/>
        <v>0</v>
      </c>
      <c r="N83" s="94">
        <f t="shared" si="13"/>
        <v>822.6</v>
      </c>
      <c r="O83" s="28"/>
      <c r="P83" s="105" t="s">
        <v>731</v>
      </c>
      <c r="Q83" s="104" t="s">
        <v>732</v>
      </c>
      <c r="R83" s="106">
        <v>2984.4</v>
      </c>
      <c r="S83" s="74" t="str">
        <f t="shared" si="9"/>
        <v>SI</v>
      </c>
      <c r="T83" s="94">
        <f t="shared" si="14"/>
        <v>-6886.0259999999998</v>
      </c>
    </row>
    <row r="84" spans="1:20" s="74" customFormat="1" x14ac:dyDescent="0.2">
      <c r="A84" s="73" t="s">
        <v>297</v>
      </c>
      <c r="B84" s="74" t="s">
        <v>298</v>
      </c>
      <c r="C84" s="87">
        <f>+FACTURACIÓN!N84-'C&amp;A'!K84+F84+G84+H84+I84+J84+K84-'C&amp;A'!G84-'C&amp;A'!I84</f>
        <v>1883.98</v>
      </c>
      <c r="D84" s="88">
        <v>0</v>
      </c>
      <c r="E84" s="89">
        <f t="shared" si="11"/>
        <v>1883.98</v>
      </c>
      <c r="F84" s="89">
        <f>+FACTURACIÓN!G84</f>
        <v>0</v>
      </c>
      <c r="G84" s="89">
        <f>+FACTURACIÓN!H84</f>
        <v>0</v>
      </c>
      <c r="H84" s="89">
        <f>+FACTURACIÓN!I84</f>
        <v>0</v>
      </c>
      <c r="I84" s="89">
        <f>+FACTURACIÓN!J84</f>
        <v>0</v>
      </c>
      <c r="J84" s="89">
        <f>+FACTURACIÓN!K84</f>
        <v>0</v>
      </c>
      <c r="K84" s="89">
        <f>+FACTURACIÓN!L84</f>
        <v>0</v>
      </c>
      <c r="L84" s="89">
        <f>+FACTURACIÓN!M84</f>
        <v>0</v>
      </c>
      <c r="M84" s="88">
        <f t="shared" si="12"/>
        <v>0</v>
      </c>
      <c r="N84" s="94">
        <f t="shared" si="13"/>
        <v>1883.98</v>
      </c>
      <c r="O84" s="28"/>
      <c r="P84" s="105" t="s">
        <v>733</v>
      </c>
      <c r="Q84" s="104" t="s">
        <v>298</v>
      </c>
      <c r="R84" s="106">
        <v>4589.6000000000004</v>
      </c>
      <c r="S84" s="74" t="str">
        <f t="shared" si="9"/>
        <v>SI</v>
      </c>
      <c r="T84" s="94">
        <f t="shared" si="14"/>
        <v>2500.3300000000004</v>
      </c>
    </row>
    <row r="85" spans="1:20" s="74" customFormat="1" x14ac:dyDescent="0.2">
      <c r="A85" s="73" t="s">
        <v>299</v>
      </c>
      <c r="B85" s="74" t="s">
        <v>300</v>
      </c>
      <c r="C85" s="87">
        <f>+FACTURACIÓN!N85-'C&amp;A'!K85+F85+G85+H85+I85+J85+K85-'C&amp;A'!G85-'C&amp;A'!I85</f>
        <v>2562.527</v>
      </c>
      <c r="D85" s="88">
        <v>0</v>
      </c>
      <c r="E85" s="89">
        <f t="shared" si="11"/>
        <v>2562.527</v>
      </c>
      <c r="F85" s="89">
        <f>+FACTURACIÓN!G85</f>
        <v>0</v>
      </c>
      <c r="G85" s="89">
        <f>+FACTURACIÓN!H85</f>
        <v>0</v>
      </c>
      <c r="H85" s="89">
        <f>+FACTURACIÓN!I85</f>
        <v>0</v>
      </c>
      <c r="I85" s="89">
        <f>+FACTURACIÓN!J85</f>
        <v>0</v>
      </c>
      <c r="J85" s="89">
        <f>+FACTURACIÓN!K85</f>
        <v>0</v>
      </c>
      <c r="K85" s="89">
        <f>+FACTURACIÓN!L85</f>
        <v>0</v>
      </c>
      <c r="L85" s="89">
        <f>+FACTURACIÓN!M85</f>
        <v>0</v>
      </c>
      <c r="M85" s="88">
        <f t="shared" si="12"/>
        <v>0</v>
      </c>
      <c r="N85" s="94">
        <f t="shared" si="13"/>
        <v>2562.527</v>
      </c>
      <c r="O85" s="28"/>
      <c r="P85" s="105" t="s">
        <v>734</v>
      </c>
      <c r="Q85" s="104" t="s">
        <v>300</v>
      </c>
      <c r="R85" s="106">
        <v>3341</v>
      </c>
      <c r="S85" s="74" t="str">
        <f t="shared" si="9"/>
        <v>SI</v>
      </c>
      <c r="T85" s="94">
        <f t="shared" si="14"/>
        <v>852.6571100000001</v>
      </c>
    </row>
    <row r="86" spans="1:20" s="74" customFormat="1" x14ac:dyDescent="0.2">
      <c r="A86" s="73" t="s">
        <v>301</v>
      </c>
      <c r="B86" s="74" t="s">
        <v>302</v>
      </c>
      <c r="C86" s="87">
        <f>+FACTURACIÓN!N86-'C&amp;A'!K86+F86+G86+H86+I86+J86+K86-'C&amp;A'!G86-'C&amp;A'!I86</f>
        <v>3121.22</v>
      </c>
      <c r="D86" s="88">
        <v>0</v>
      </c>
      <c r="E86" s="89">
        <f t="shared" si="11"/>
        <v>3121.22</v>
      </c>
      <c r="F86" s="89">
        <f>+FACTURACIÓN!G86</f>
        <v>0</v>
      </c>
      <c r="G86" s="89">
        <f>+FACTURACIÓN!H86</f>
        <v>0</v>
      </c>
      <c r="H86" s="89">
        <f>+FACTURACIÓN!I86</f>
        <v>0</v>
      </c>
      <c r="I86" s="89">
        <f>+FACTURACIÓN!J86</f>
        <v>0</v>
      </c>
      <c r="J86" s="89">
        <f>+FACTURACIÓN!K86</f>
        <v>0</v>
      </c>
      <c r="K86" s="89">
        <f>+FACTURACIÓN!L86</f>
        <v>0</v>
      </c>
      <c r="L86" s="89">
        <f>+FACTURACIÓN!M86</f>
        <v>0</v>
      </c>
      <c r="M86" s="88">
        <f t="shared" si="12"/>
        <v>0</v>
      </c>
      <c r="N86" s="94">
        <f t="shared" si="13"/>
        <v>3121.22</v>
      </c>
      <c r="O86" s="28"/>
      <c r="P86" s="105" t="s">
        <v>735</v>
      </c>
      <c r="Q86" s="104" t="s">
        <v>302</v>
      </c>
      <c r="R86" s="106">
        <v>597.4</v>
      </c>
      <c r="S86" s="74" t="str">
        <f t="shared" si="9"/>
        <v>SI</v>
      </c>
      <c r="T86" s="94">
        <f t="shared" si="14"/>
        <v>74.799999999999955</v>
      </c>
    </row>
    <row r="87" spans="1:20" s="74" customFormat="1" x14ac:dyDescent="0.2">
      <c r="A87" s="73" t="s">
        <v>303</v>
      </c>
      <c r="B87" s="74" t="s">
        <v>304</v>
      </c>
      <c r="C87" s="87">
        <f>+FACTURACIÓN!N87-'C&amp;A'!K87+F87+G87+H87+I87+J87+K87-'C&amp;A'!G87-'C&amp;A'!I87</f>
        <v>11726.338</v>
      </c>
      <c r="D87" s="88">
        <v>0</v>
      </c>
      <c r="E87" s="89">
        <f t="shared" si="11"/>
        <v>11726.338</v>
      </c>
      <c r="F87" s="89">
        <f>+FACTURACIÓN!G87</f>
        <v>0</v>
      </c>
      <c r="G87" s="89">
        <f>+FACTURACIÓN!H87</f>
        <v>0</v>
      </c>
      <c r="H87" s="89">
        <f>+FACTURACIÓN!I87</f>
        <v>0</v>
      </c>
      <c r="I87" s="89">
        <f>+FACTURACIÓN!J87</f>
        <v>0</v>
      </c>
      <c r="J87" s="89">
        <f>+FACTURACIÓN!K87</f>
        <v>0</v>
      </c>
      <c r="K87" s="89">
        <f>+FACTURACIÓN!L87</f>
        <v>488.83</v>
      </c>
      <c r="L87" s="89">
        <f>+FACTURACIÓN!M87</f>
        <v>1367.0820000000001</v>
      </c>
      <c r="M87" s="88">
        <f t="shared" si="12"/>
        <v>1855.912</v>
      </c>
      <c r="N87" s="94">
        <f t="shared" si="13"/>
        <v>9870.4259999999995</v>
      </c>
      <c r="O87" s="28"/>
      <c r="P87" s="105" t="s">
        <v>736</v>
      </c>
      <c r="Q87" s="104" t="s">
        <v>304</v>
      </c>
      <c r="R87" s="106">
        <v>30.8</v>
      </c>
      <c r="S87" s="74" t="str">
        <f t="shared" si="9"/>
        <v>SI</v>
      </c>
      <c r="T87" s="94">
        <f t="shared" si="14"/>
        <v>-558.46000000000015</v>
      </c>
    </row>
    <row r="88" spans="1:20" s="74" customFormat="1" x14ac:dyDescent="0.2">
      <c r="A88" s="73" t="s">
        <v>305</v>
      </c>
      <c r="B88" s="74" t="s">
        <v>306</v>
      </c>
      <c r="C88" s="87">
        <f>+FACTURACIÓN!N88-'C&amp;A'!K88+F88+G88+H88+I88+J88+K88-'C&amp;A'!G88-'C&amp;A'!I88</f>
        <v>2089.27</v>
      </c>
      <c r="D88" s="88">
        <v>0</v>
      </c>
      <c r="E88" s="89">
        <f t="shared" si="11"/>
        <v>2089.27</v>
      </c>
      <c r="F88" s="89">
        <f>+FACTURACIÓN!G88</f>
        <v>0</v>
      </c>
      <c r="G88" s="89">
        <f>+FACTURACIÓN!H88</f>
        <v>0</v>
      </c>
      <c r="H88" s="89">
        <f>+FACTURACIÓN!I88</f>
        <v>0</v>
      </c>
      <c r="I88" s="89">
        <f>+FACTURACIÓN!J88</f>
        <v>0</v>
      </c>
      <c r="J88" s="89">
        <f>+FACTURACIÓN!K88</f>
        <v>0</v>
      </c>
      <c r="K88" s="89">
        <f>+FACTURACIÓN!L88</f>
        <v>0</v>
      </c>
      <c r="L88" s="89">
        <f>+FACTURACIÓN!M88</f>
        <v>0</v>
      </c>
      <c r="M88" s="88">
        <f t="shared" si="12"/>
        <v>0</v>
      </c>
      <c r="N88" s="94">
        <f t="shared" si="13"/>
        <v>2089.27</v>
      </c>
      <c r="O88" s="28"/>
      <c r="P88" s="105" t="s">
        <v>305</v>
      </c>
      <c r="Q88" s="104" t="s">
        <v>306</v>
      </c>
      <c r="R88" s="106">
        <v>2120</v>
      </c>
      <c r="S88" s="74" t="str">
        <f t="shared" si="9"/>
        <v>SI</v>
      </c>
      <c r="T88" s="94">
        <f t="shared" si="14"/>
        <v>-781.12599999999975</v>
      </c>
    </row>
    <row r="89" spans="1:20" s="74" customFormat="1" x14ac:dyDescent="0.2">
      <c r="A89" s="73" t="s">
        <v>307</v>
      </c>
      <c r="B89" s="74" t="s">
        <v>308</v>
      </c>
      <c r="C89" s="87">
        <f>+FACTURACIÓN!N89-'C&amp;A'!K89+F89+G89+H89+I89+J89+K89-'C&amp;A'!G89-'C&amp;A'!I89</f>
        <v>2893.09</v>
      </c>
      <c r="D89" s="88">
        <v>0</v>
      </c>
      <c r="E89" s="89">
        <f t="shared" si="11"/>
        <v>2893.09</v>
      </c>
      <c r="F89" s="89">
        <f>+FACTURACIÓN!G89</f>
        <v>0</v>
      </c>
      <c r="G89" s="89">
        <f>+FACTURACIÓN!H89</f>
        <v>200</v>
      </c>
      <c r="H89" s="89">
        <f>+FACTURACIÓN!I89</f>
        <v>34.7029</v>
      </c>
      <c r="I89" s="89">
        <f>+FACTURACIÓN!J89</f>
        <v>170.04420999999999</v>
      </c>
      <c r="J89" s="89">
        <f>+FACTURACIÓN!K89</f>
        <v>0</v>
      </c>
      <c r="K89" s="89">
        <f>+FACTURACIÓN!L89</f>
        <v>0</v>
      </c>
      <c r="L89" s="89">
        <f>+FACTURACIÓN!M89</f>
        <v>0</v>
      </c>
      <c r="M89" s="88">
        <f t="shared" si="12"/>
        <v>404.74711000000002</v>
      </c>
      <c r="N89" s="94">
        <f t="shared" si="13"/>
        <v>2488.3428899999999</v>
      </c>
      <c r="O89" s="28"/>
      <c r="P89" s="105" t="s">
        <v>737</v>
      </c>
      <c r="Q89" s="104" t="s">
        <v>308</v>
      </c>
      <c r="R89" s="106">
        <v>30.8</v>
      </c>
      <c r="S89" s="74" t="str">
        <f t="shared" si="9"/>
        <v>SI</v>
      </c>
      <c r="T89" s="94">
        <f t="shared" si="14"/>
        <v>-3548.5839999999998</v>
      </c>
    </row>
    <row r="90" spans="1:20" s="74" customFormat="1" x14ac:dyDescent="0.2">
      <c r="A90" s="73" t="s">
        <v>309</v>
      </c>
      <c r="B90" s="74" t="s">
        <v>310</v>
      </c>
      <c r="C90" s="87">
        <f>+FACTURACIÓN!N90-'C&amp;A'!K90+F90+G90+H90+I90+J90+K90-'C&amp;A'!G90-'C&amp;A'!I90</f>
        <v>522.6</v>
      </c>
      <c r="D90" s="88">
        <v>0</v>
      </c>
      <c r="E90" s="89">
        <f t="shared" si="11"/>
        <v>522.6</v>
      </c>
      <c r="F90" s="89">
        <f>+FACTURACIÓN!G90</f>
        <v>0</v>
      </c>
      <c r="G90" s="89">
        <f>+FACTURACIÓN!H90</f>
        <v>0</v>
      </c>
      <c r="H90" s="89">
        <f>+FACTURACIÓN!I90</f>
        <v>0</v>
      </c>
      <c r="I90" s="89">
        <f>+FACTURACIÓN!J90</f>
        <v>0</v>
      </c>
      <c r="J90" s="89">
        <f>+FACTURACIÓN!K90</f>
        <v>0</v>
      </c>
      <c r="K90" s="89">
        <f>+FACTURACIÓN!L90</f>
        <v>0</v>
      </c>
      <c r="L90" s="89">
        <f>+FACTURACIÓN!M90</f>
        <v>0</v>
      </c>
      <c r="M90" s="88">
        <f t="shared" si="12"/>
        <v>0</v>
      </c>
      <c r="N90" s="94">
        <f t="shared" si="13"/>
        <v>522.6</v>
      </c>
      <c r="O90" s="28"/>
      <c r="P90" s="105" t="s">
        <v>738</v>
      </c>
      <c r="Q90" s="104" t="s">
        <v>310</v>
      </c>
      <c r="S90" s="74" t="str">
        <f t="shared" si="9"/>
        <v>SI</v>
      </c>
    </row>
    <row r="91" spans="1:20" s="74" customFormat="1" x14ac:dyDescent="0.2">
      <c r="A91" s="73" t="s">
        <v>311</v>
      </c>
      <c r="B91" s="74" t="s">
        <v>312</v>
      </c>
      <c r="C91" s="87">
        <f>+FACTURACIÓN!N91-'C&amp;A'!K91+F91+G91+H91+I91+J91+K91-'C&amp;A'!G91-'C&amp;A'!I91</f>
        <v>589.2600000000001</v>
      </c>
      <c r="D91" s="88">
        <v>0</v>
      </c>
      <c r="E91" s="89">
        <f t="shared" si="11"/>
        <v>589.2600000000001</v>
      </c>
      <c r="F91" s="89">
        <f>+FACTURACIÓN!G91</f>
        <v>0</v>
      </c>
      <c r="G91" s="89">
        <f>+FACTURACIÓN!H91</f>
        <v>0</v>
      </c>
      <c r="H91" s="89">
        <f>+FACTURACIÓN!I91</f>
        <v>0</v>
      </c>
      <c r="I91" s="89">
        <f>+FACTURACIÓN!J91</f>
        <v>0</v>
      </c>
      <c r="J91" s="89">
        <f>+FACTURACIÓN!K91</f>
        <v>0</v>
      </c>
      <c r="K91" s="89">
        <f>+FACTURACIÓN!L91</f>
        <v>0</v>
      </c>
      <c r="L91" s="89">
        <f>+FACTURACIÓN!M91</f>
        <v>0</v>
      </c>
      <c r="M91" s="88">
        <f t="shared" si="12"/>
        <v>0</v>
      </c>
      <c r="N91" s="94">
        <f t="shared" si="13"/>
        <v>589.2600000000001</v>
      </c>
      <c r="O91" s="28"/>
      <c r="P91" s="105" t="s">
        <v>739</v>
      </c>
      <c r="Q91" s="104" t="s">
        <v>312</v>
      </c>
      <c r="S91" s="74" t="str">
        <f t="shared" si="9"/>
        <v>SI</v>
      </c>
    </row>
    <row r="92" spans="1:20" x14ac:dyDescent="0.2">
      <c r="A92" s="73" t="s">
        <v>313</v>
      </c>
      <c r="B92" s="74" t="s">
        <v>314</v>
      </c>
      <c r="C92" s="87">
        <f>+FACTURACIÓN!N92-'C&amp;A'!K92+F92+G92+H92+I92+J92+K92-'C&amp;A'!G92-'C&amp;A'!I92</f>
        <v>3401.1259999999997</v>
      </c>
      <c r="D92" s="88">
        <v>0</v>
      </c>
      <c r="E92" s="89">
        <f t="shared" si="11"/>
        <v>3401.1259999999997</v>
      </c>
      <c r="F92" s="89">
        <f>+FACTURACIÓN!G92</f>
        <v>0</v>
      </c>
      <c r="G92" s="89">
        <f>+FACTURACIÓN!H92</f>
        <v>500</v>
      </c>
      <c r="H92" s="89">
        <f>+FACTURACIÓN!I92</f>
        <v>0</v>
      </c>
      <c r="I92" s="89">
        <f>+FACTURACIÓN!J92</f>
        <v>0</v>
      </c>
      <c r="J92" s="89">
        <f>+FACTURACIÓN!K92</f>
        <v>0</v>
      </c>
      <c r="K92" s="89">
        <f>+FACTURACIÓN!L92</f>
        <v>0</v>
      </c>
      <c r="L92" s="89">
        <f>+FACTURACIÓN!M92</f>
        <v>0</v>
      </c>
      <c r="M92" s="88">
        <f t="shared" si="12"/>
        <v>500</v>
      </c>
      <c r="N92" s="94">
        <f t="shared" si="13"/>
        <v>2901.1259999999997</v>
      </c>
      <c r="O92" s="28"/>
      <c r="P92" s="105" t="s">
        <v>740</v>
      </c>
      <c r="Q92" s="104" t="s">
        <v>314</v>
      </c>
      <c r="R92" s="74"/>
      <c r="S92" s="74" t="str">
        <f t="shared" si="9"/>
        <v>SI</v>
      </c>
    </row>
    <row r="93" spans="1:20" x14ac:dyDescent="0.2">
      <c r="A93" s="73" t="s">
        <v>315</v>
      </c>
      <c r="B93" s="74" t="s">
        <v>316</v>
      </c>
      <c r="C93" s="87">
        <f>+FACTURACIÓN!N93-'C&amp;A'!K93+F93+G93+H93+I93+J93+K93-'C&amp;A'!G93-'C&amp;A'!I93</f>
        <v>4661.482</v>
      </c>
      <c r="D93" s="88">
        <v>0</v>
      </c>
      <c r="E93" s="89">
        <f t="shared" si="11"/>
        <v>4661.482</v>
      </c>
      <c r="F93" s="89">
        <f>+FACTURACIÓN!G93</f>
        <v>0</v>
      </c>
      <c r="G93" s="89">
        <f>+FACTURACIÓN!H93</f>
        <v>500</v>
      </c>
      <c r="H93" s="89">
        <f>+FACTURACIÓN!I93</f>
        <v>0</v>
      </c>
      <c r="I93" s="89">
        <f>+FACTURACIÓN!J93</f>
        <v>0</v>
      </c>
      <c r="J93" s="89">
        <f>+FACTURACIÓN!K93</f>
        <v>0</v>
      </c>
      <c r="K93" s="89">
        <f>+FACTURACIÓN!L93</f>
        <v>0</v>
      </c>
      <c r="L93" s="89">
        <f>+FACTURACIÓN!M93</f>
        <v>582.09799999999996</v>
      </c>
      <c r="M93" s="88">
        <f t="shared" si="12"/>
        <v>1082.098</v>
      </c>
      <c r="N93" s="94">
        <f t="shared" si="13"/>
        <v>3579.384</v>
      </c>
      <c r="O93" s="28"/>
      <c r="P93" s="105" t="s">
        <v>741</v>
      </c>
      <c r="Q93" s="104" t="s">
        <v>316</v>
      </c>
      <c r="S93" s="74" t="str">
        <f t="shared" si="9"/>
        <v>SI</v>
      </c>
    </row>
    <row r="94" spans="1:20" hidden="1" x14ac:dyDescent="0.2">
      <c r="A94" s="73"/>
      <c r="B94" s="74"/>
      <c r="C94" s="87">
        <f>+FACTURACIÓN!N94-'C&amp;A'!K94+F94+G94+H94+I94+J94+K94-'C&amp;A'!G94-'C&amp;A'!I94</f>
        <v>-46790.880000000034</v>
      </c>
      <c r="D94" s="88"/>
      <c r="E94" s="89"/>
      <c r="F94" s="89"/>
      <c r="G94" s="89"/>
      <c r="H94" s="89"/>
      <c r="I94" s="89"/>
      <c r="J94" s="88"/>
      <c r="K94" s="88"/>
      <c r="L94" s="88"/>
      <c r="M94" s="88"/>
      <c r="N94" s="94"/>
      <c r="O94" s="28"/>
    </row>
    <row r="95" spans="1:20" hidden="1" x14ac:dyDescent="0.2">
      <c r="A95" s="73"/>
      <c r="B95" s="74"/>
      <c r="C95" s="87">
        <f>+FACTURACIÓN!N95-'C&amp;A'!K95+F95+G95+H95+I95+J95+K95-'C&amp;A'!G95-'C&amp;A'!I95</f>
        <v>226871.75458100007</v>
      </c>
      <c r="D95" s="88"/>
      <c r="E95" s="89"/>
      <c r="F95" s="89"/>
      <c r="G95" s="89"/>
      <c r="H95" s="89"/>
      <c r="I95" s="89"/>
      <c r="J95" s="88"/>
      <c r="K95" s="88"/>
      <c r="L95" s="88"/>
      <c r="M95" s="88"/>
      <c r="N95" s="94"/>
      <c r="O95" s="28"/>
    </row>
    <row r="96" spans="1:20" hidden="1" x14ac:dyDescent="0.2">
      <c r="A96" s="73"/>
      <c r="B96" s="74"/>
      <c r="C96" s="87">
        <f>+FACTURACIÓN!N96-'C&amp;A'!K96+F96+G96+H96+I96+J96+K96-'C&amp;A'!G96-'C&amp;A'!I96</f>
        <v>0</v>
      </c>
      <c r="D96" s="88"/>
      <c r="E96" s="89"/>
      <c r="F96" s="89"/>
      <c r="G96" s="89"/>
      <c r="H96" s="89"/>
      <c r="I96" s="89"/>
      <c r="J96" s="88"/>
      <c r="K96" s="88"/>
      <c r="L96" s="88"/>
      <c r="M96" s="88"/>
      <c r="N96" s="94"/>
      <c r="O96" s="74"/>
    </row>
    <row r="97" spans="1:15" hidden="1" x14ac:dyDescent="0.2">
      <c r="A97" s="73"/>
      <c r="B97" s="74"/>
      <c r="C97" s="87" t="e">
        <f>+FACTURACIÓN!N97-'C&amp;A'!K97+F97+G97+H97+I97+J97+K97-'C&amp;A'!G97-'C&amp;A'!I97</f>
        <v>#VALUE!</v>
      </c>
      <c r="D97" s="88"/>
      <c r="E97" s="89"/>
      <c r="F97" s="89"/>
      <c r="G97" s="89"/>
      <c r="H97" s="89"/>
      <c r="I97" s="89"/>
      <c r="J97" s="88"/>
      <c r="K97" s="88"/>
      <c r="L97" s="88"/>
      <c r="M97" s="88"/>
      <c r="N97" s="94"/>
      <c r="O97" s="74"/>
    </row>
    <row r="98" spans="1:15" hidden="1" x14ac:dyDescent="0.2">
      <c r="A98" s="73"/>
      <c r="B98" s="74"/>
      <c r="C98" s="87">
        <f>+FACTURACIÓN!N98-'C&amp;A'!K98+F98+G98+H98+I98+J98+K98-'C&amp;A'!G98-'C&amp;A'!I98</f>
        <v>0</v>
      </c>
      <c r="D98" s="88"/>
      <c r="E98" s="89"/>
      <c r="F98" s="89"/>
      <c r="G98" s="89"/>
      <c r="H98" s="89"/>
      <c r="I98" s="89"/>
      <c r="J98" s="88"/>
      <c r="K98" s="88"/>
      <c r="L98" s="88"/>
      <c r="M98" s="88"/>
      <c r="N98" s="94"/>
    </row>
    <row r="99" spans="1:15" x14ac:dyDescent="0.2">
      <c r="A99" s="73"/>
      <c r="B99" s="74"/>
      <c r="C99" s="91" t="s">
        <v>17</v>
      </c>
      <c r="D99" s="91" t="s">
        <v>17</v>
      </c>
      <c r="E99" s="91" t="s">
        <v>17</v>
      </c>
      <c r="F99" s="91" t="s">
        <v>17</v>
      </c>
      <c r="G99" s="91" t="s">
        <v>17</v>
      </c>
      <c r="H99" s="91" t="s">
        <v>17</v>
      </c>
      <c r="I99" s="91" t="s">
        <v>17</v>
      </c>
      <c r="J99" s="91" t="s">
        <v>17</v>
      </c>
      <c r="K99" s="91" t="s">
        <v>17</v>
      </c>
      <c r="L99" s="91" t="s">
        <v>17</v>
      </c>
      <c r="M99" s="91" t="s">
        <v>17</v>
      </c>
      <c r="N99" s="91" t="s">
        <v>17</v>
      </c>
    </row>
    <row r="100" spans="1:15" ht="15" x14ac:dyDescent="0.25">
      <c r="A100" s="73"/>
      <c r="B100" s="74"/>
      <c r="C100" s="92">
        <f>SUM(C10:C93)</f>
        <v>198141.39899999989</v>
      </c>
      <c r="D100" s="92">
        <f t="shared" ref="D100:N100" si="15">SUM(D10:D93)</f>
        <v>0</v>
      </c>
      <c r="E100" s="92">
        <f t="shared" si="15"/>
        <v>198141.39899999989</v>
      </c>
      <c r="F100" s="92">
        <f t="shared" si="15"/>
        <v>735.94</v>
      </c>
      <c r="G100" s="92">
        <f t="shared" si="15"/>
        <v>5300</v>
      </c>
      <c r="H100" s="92">
        <f t="shared" si="15"/>
        <v>431.75540999999998</v>
      </c>
      <c r="I100" s="92">
        <f t="shared" si="15"/>
        <v>2131.3490089999996</v>
      </c>
      <c r="J100" s="92">
        <f t="shared" si="15"/>
        <v>579.38</v>
      </c>
      <c r="K100" s="92">
        <f t="shared" si="15"/>
        <v>8882.0999999999985</v>
      </c>
      <c r="L100" s="92">
        <f t="shared" si="15"/>
        <v>11559.335000000001</v>
      </c>
      <c r="M100" s="92">
        <f t="shared" si="15"/>
        <v>29619.859419</v>
      </c>
      <c r="N100" s="92">
        <f t="shared" si="15"/>
        <v>168521.53958100008</v>
      </c>
    </row>
    <row r="102" spans="1:15" x14ac:dyDescent="0.2">
      <c r="N102" s="103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workbookViewId="0">
      <selection activeCell="B48" sqref="B48"/>
    </sheetView>
  </sheetViews>
  <sheetFormatPr baseColWidth="10" defaultRowHeight="15" x14ac:dyDescent="0.25"/>
  <cols>
    <col min="2" max="2" width="25" bestFit="1" customWidth="1"/>
    <col min="10" max="17" width="0" style="22" hidden="1" customWidth="1"/>
  </cols>
  <sheetData>
    <row r="1" spans="1:17" x14ac:dyDescent="0.25">
      <c r="A1" t="s">
        <v>355</v>
      </c>
    </row>
    <row r="7" spans="1:17" x14ac:dyDescent="0.25">
      <c r="C7" t="s">
        <v>356</v>
      </c>
    </row>
    <row r="8" spans="1:17" x14ac:dyDescent="0.25">
      <c r="A8" t="s">
        <v>357</v>
      </c>
      <c r="B8" t="s">
        <v>358</v>
      </c>
      <c r="C8" t="s">
        <v>359</v>
      </c>
      <c r="J8" s="36"/>
      <c r="K8" s="36"/>
      <c r="L8" s="36"/>
      <c r="M8" s="36"/>
      <c r="N8" s="36"/>
      <c r="O8" s="36"/>
      <c r="P8" s="36"/>
      <c r="Q8" s="36"/>
    </row>
    <row r="9" spans="1:17" x14ac:dyDescent="0.25">
      <c r="A9" t="s">
        <v>172</v>
      </c>
      <c r="B9" t="s">
        <v>360</v>
      </c>
      <c r="C9">
        <v>0</v>
      </c>
    </row>
    <row r="10" spans="1:17" x14ac:dyDescent="0.25">
      <c r="A10" t="s">
        <v>174</v>
      </c>
      <c r="B10" t="s">
        <v>425</v>
      </c>
      <c r="C10">
        <v>0</v>
      </c>
      <c r="J10" s="43"/>
      <c r="K10" s="43"/>
      <c r="L10" s="43"/>
      <c r="M10" s="43"/>
      <c r="N10" s="43"/>
      <c r="O10" s="43"/>
      <c r="P10" s="43"/>
      <c r="Q10" s="43"/>
    </row>
    <row r="11" spans="1:17" x14ac:dyDescent="0.25">
      <c r="A11" t="s">
        <v>176</v>
      </c>
      <c r="B11" t="s">
        <v>400</v>
      </c>
      <c r="C11">
        <v>0</v>
      </c>
      <c r="J11" s="43"/>
      <c r="K11" s="43"/>
      <c r="L11" s="43"/>
      <c r="M11" s="43"/>
      <c r="N11" s="43"/>
      <c r="O11" s="43"/>
      <c r="P11" s="43"/>
      <c r="Q11" s="43"/>
    </row>
    <row r="12" spans="1:17" x14ac:dyDescent="0.25">
      <c r="A12" t="s">
        <v>178</v>
      </c>
      <c r="B12" t="s">
        <v>361</v>
      </c>
      <c r="C12">
        <v>0</v>
      </c>
      <c r="J12" s="43"/>
      <c r="K12" s="43"/>
      <c r="L12" s="43"/>
      <c r="M12" s="43"/>
      <c r="N12" s="43"/>
      <c r="O12" s="43"/>
      <c r="P12" s="43"/>
      <c r="Q12" s="43"/>
    </row>
    <row r="13" spans="1:17" x14ac:dyDescent="0.25">
      <c r="A13">
        <v>16</v>
      </c>
      <c r="B13" t="s">
        <v>420</v>
      </c>
      <c r="C13">
        <v>0</v>
      </c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t="s">
        <v>342</v>
      </c>
      <c r="B14" t="s">
        <v>401</v>
      </c>
      <c r="C14">
        <v>0</v>
      </c>
      <c r="J14" s="43"/>
      <c r="K14" s="43"/>
      <c r="L14" s="43"/>
      <c r="M14" s="43"/>
      <c r="N14" s="43"/>
      <c r="O14" s="43"/>
      <c r="P14" s="43"/>
      <c r="Q14" s="43"/>
    </row>
    <row r="15" spans="1:17" x14ac:dyDescent="0.25">
      <c r="A15" t="s">
        <v>391</v>
      </c>
      <c r="B15" t="s">
        <v>392</v>
      </c>
      <c r="C15">
        <v>0</v>
      </c>
      <c r="J15" s="43"/>
      <c r="K15" s="43"/>
      <c r="L15" s="43"/>
      <c r="M15" s="43"/>
      <c r="N15" s="43"/>
      <c r="O15" s="43"/>
      <c r="P15" s="43"/>
      <c r="Q15" s="43"/>
    </row>
    <row r="16" spans="1:17" x14ac:dyDescent="0.25">
      <c r="A16" t="s">
        <v>15</v>
      </c>
      <c r="B16" t="s">
        <v>424</v>
      </c>
      <c r="C16">
        <v>879.45</v>
      </c>
      <c r="J16" s="43"/>
      <c r="K16" s="43"/>
      <c r="L16" s="43"/>
      <c r="M16" s="43"/>
      <c r="N16" s="43"/>
      <c r="O16" s="43"/>
      <c r="P16" s="43"/>
      <c r="Q16" s="43"/>
    </row>
    <row r="17" spans="1:17" x14ac:dyDescent="0.25">
      <c r="A17" t="s">
        <v>186</v>
      </c>
      <c r="B17" t="s">
        <v>382</v>
      </c>
      <c r="C17">
        <v>0</v>
      </c>
      <c r="J17" s="43"/>
      <c r="K17" s="43"/>
      <c r="L17" s="43"/>
      <c r="M17" s="43"/>
      <c r="N17" s="43"/>
      <c r="O17" s="43"/>
      <c r="P17" s="43"/>
      <c r="Q17" s="43"/>
    </row>
    <row r="18" spans="1:17" x14ac:dyDescent="0.25">
      <c r="A18" t="s">
        <v>188</v>
      </c>
      <c r="B18" t="s">
        <v>426</v>
      </c>
      <c r="C18">
        <v>3257.47</v>
      </c>
      <c r="J18" s="43"/>
      <c r="K18" s="43"/>
      <c r="L18" s="43"/>
      <c r="M18" s="43"/>
      <c r="N18" s="43"/>
      <c r="O18" s="43"/>
      <c r="P18" s="43"/>
      <c r="Q18" s="43"/>
    </row>
    <row r="19" spans="1:17" x14ac:dyDescent="0.25">
      <c r="A19" t="s">
        <v>327</v>
      </c>
      <c r="B19" t="s">
        <v>362</v>
      </c>
      <c r="C19">
        <v>0</v>
      </c>
      <c r="J19" s="43"/>
      <c r="K19" s="43"/>
      <c r="L19" s="43"/>
      <c r="M19" s="43"/>
      <c r="N19" s="43"/>
      <c r="O19" s="43"/>
      <c r="P19" s="43"/>
      <c r="Q19" s="43"/>
    </row>
    <row r="20" spans="1:17" x14ac:dyDescent="0.25">
      <c r="A20" t="s">
        <v>191</v>
      </c>
      <c r="B20" t="s">
        <v>402</v>
      </c>
      <c r="C20">
        <v>0</v>
      </c>
      <c r="J20" s="43"/>
      <c r="K20" s="43"/>
      <c r="L20" s="43"/>
      <c r="M20" s="43"/>
      <c r="N20" s="43"/>
      <c r="O20" s="43"/>
      <c r="P20" s="43"/>
      <c r="Q20" s="43"/>
    </row>
    <row r="21" spans="1:17" x14ac:dyDescent="0.25">
      <c r="A21">
        <v>18</v>
      </c>
      <c r="B21" t="s">
        <v>421</v>
      </c>
      <c r="C21">
        <v>0</v>
      </c>
      <c r="J21" s="43"/>
      <c r="K21" s="43"/>
      <c r="L21" s="43"/>
      <c r="M21" s="43"/>
      <c r="N21" s="43"/>
      <c r="O21" s="43"/>
      <c r="P21" s="43"/>
      <c r="Q21" s="43"/>
    </row>
    <row r="22" spans="1:17" x14ac:dyDescent="0.25">
      <c r="A22" t="s">
        <v>194</v>
      </c>
      <c r="B22" t="s">
        <v>403</v>
      </c>
      <c r="C22">
        <v>0</v>
      </c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t="s">
        <v>196</v>
      </c>
      <c r="B23" t="s">
        <v>384</v>
      </c>
      <c r="C23">
        <v>357.73</v>
      </c>
      <c r="J23" s="43"/>
      <c r="K23" s="43"/>
      <c r="L23" s="43"/>
      <c r="M23" s="43"/>
      <c r="N23" s="43"/>
      <c r="O23" s="43"/>
      <c r="P23" s="43"/>
      <c r="Q23" s="43"/>
    </row>
    <row r="24" spans="1:17" x14ac:dyDescent="0.25">
      <c r="A24" t="s">
        <v>198</v>
      </c>
      <c r="B24" t="s">
        <v>394</v>
      </c>
      <c r="C24">
        <v>797.62</v>
      </c>
      <c r="J24" s="43"/>
      <c r="K24" s="43"/>
      <c r="L24" s="43"/>
      <c r="M24" s="43"/>
      <c r="N24" s="43"/>
      <c r="O24" s="43"/>
      <c r="P24" s="43"/>
      <c r="Q24" s="43"/>
    </row>
    <row r="25" spans="1:17" x14ac:dyDescent="0.25">
      <c r="A25" t="s">
        <v>200</v>
      </c>
      <c r="B25" t="s">
        <v>368</v>
      </c>
      <c r="C25">
        <v>0</v>
      </c>
      <c r="J25" s="43"/>
      <c r="K25" s="43"/>
      <c r="L25" s="43"/>
      <c r="M25" s="43"/>
      <c r="N25" s="43"/>
      <c r="O25" s="43"/>
      <c r="P25" s="43"/>
      <c r="Q25" s="43"/>
    </row>
    <row r="26" spans="1:17" x14ac:dyDescent="0.25">
      <c r="A26" t="s">
        <v>202</v>
      </c>
      <c r="B26" t="s">
        <v>393</v>
      </c>
      <c r="C26">
        <v>0</v>
      </c>
      <c r="J26" s="43"/>
      <c r="K26" s="43"/>
      <c r="L26" s="43"/>
      <c r="M26" s="43"/>
      <c r="N26" s="43"/>
      <c r="O26" s="43"/>
      <c r="P26" s="43"/>
      <c r="Q26" s="43"/>
    </row>
    <row r="27" spans="1:17" x14ac:dyDescent="0.25">
      <c r="A27" t="s">
        <v>204</v>
      </c>
      <c r="B27" t="s">
        <v>385</v>
      </c>
      <c r="C27">
        <v>0</v>
      </c>
      <c r="J27" s="43"/>
      <c r="K27" s="43"/>
      <c r="L27" s="43"/>
      <c r="M27" s="43"/>
      <c r="N27" s="43"/>
      <c r="O27" s="43"/>
      <c r="P27" s="43"/>
      <c r="Q27" s="43"/>
    </row>
    <row r="28" spans="1:17" x14ac:dyDescent="0.25">
      <c r="A28" t="s">
        <v>206</v>
      </c>
      <c r="B28" t="s">
        <v>383</v>
      </c>
      <c r="C28">
        <v>0</v>
      </c>
      <c r="J28" s="43"/>
      <c r="K28" s="43"/>
      <c r="L28" s="43"/>
      <c r="M28" s="43"/>
      <c r="N28" s="43"/>
      <c r="O28" s="43"/>
      <c r="P28" s="43"/>
      <c r="Q28" s="43"/>
    </row>
    <row r="29" spans="1:17" x14ac:dyDescent="0.25">
      <c r="A29" t="s">
        <v>208</v>
      </c>
      <c r="B29" t="s">
        <v>386</v>
      </c>
      <c r="C29">
        <v>0</v>
      </c>
      <c r="J29" s="43"/>
      <c r="K29" s="43"/>
      <c r="L29" s="43"/>
      <c r="M29" s="43"/>
      <c r="N29" s="43"/>
      <c r="O29" s="43"/>
      <c r="P29" s="43"/>
      <c r="Q29" s="43"/>
    </row>
    <row r="30" spans="1:17" x14ac:dyDescent="0.25">
      <c r="A30" t="s">
        <v>210</v>
      </c>
      <c r="B30" t="s">
        <v>404</v>
      </c>
      <c r="C30">
        <v>0</v>
      </c>
      <c r="J30" s="43"/>
      <c r="K30" s="43"/>
      <c r="L30" s="43"/>
      <c r="M30" s="43"/>
      <c r="N30" s="43"/>
      <c r="O30" s="43"/>
      <c r="P30" s="43"/>
      <c r="Q30" s="43"/>
    </row>
    <row r="31" spans="1:17" x14ac:dyDescent="0.25">
      <c r="A31" t="s">
        <v>212</v>
      </c>
      <c r="B31" t="s">
        <v>427</v>
      </c>
      <c r="C31">
        <v>530.28</v>
      </c>
      <c r="J31" s="43"/>
      <c r="K31" s="43"/>
      <c r="L31" s="43"/>
      <c r="M31" s="43"/>
      <c r="N31" s="43"/>
      <c r="O31" s="43"/>
      <c r="P31" s="43"/>
      <c r="Q31" s="43"/>
    </row>
    <row r="32" spans="1:17" x14ac:dyDescent="0.25">
      <c r="A32" t="s">
        <v>214</v>
      </c>
      <c r="B32" t="s">
        <v>405</v>
      </c>
      <c r="C32">
        <v>0</v>
      </c>
      <c r="J32" s="43"/>
      <c r="K32" s="43"/>
      <c r="L32" s="43"/>
      <c r="M32" s="43"/>
      <c r="N32" s="43"/>
      <c r="O32" s="43"/>
      <c r="P32" s="43"/>
      <c r="Q32" s="43"/>
    </row>
    <row r="33" spans="1:17" x14ac:dyDescent="0.25">
      <c r="A33" t="s">
        <v>216</v>
      </c>
      <c r="B33" t="s">
        <v>363</v>
      </c>
      <c r="C33">
        <v>0</v>
      </c>
      <c r="J33" s="43"/>
      <c r="K33" s="43"/>
      <c r="L33" s="43"/>
      <c r="M33" s="43"/>
      <c r="N33" s="43"/>
      <c r="O33" s="43"/>
      <c r="P33" s="43"/>
      <c r="Q33" s="43"/>
    </row>
    <row r="34" spans="1:17" x14ac:dyDescent="0.25">
      <c r="A34" t="s">
        <v>428</v>
      </c>
      <c r="B34" t="s">
        <v>429</v>
      </c>
      <c r="C34">
        <v>349.07</v>
      </c>
      <c r="J34" s="43"/>
      <c r="K34" s="43"/>
      <c r="L34" s="43"/>
      <c r="M34" s="43"/>
      <c r="N34" s="43"/>
      <c r="O34" s="43"/>
      <c r="P34" s="43"/>
      <c r="Q34" s="43"/>
    </row>
    <row r="35" spans="1:17" x14ac:dyDescent="0.25">
      <c r="A35" t="s">
        <v>220</v>
      </c>
      <c r="B35" t="s">
        <v>431</v>
      </c>
      <c r="C35">
        <v>0</v>
      </c>
      <c r="J35" s="43"/>
      <c r="K35" s="43"/>
      <c r="L35" s="43"/>
      <c r="M35" s="43"/>
      <c r="N35" s="43"/>
      <c r="O35" s="43"/>
      <c r="P35" s="43"/>
      <c r="Q35" s="43"/>
    </row>
    <row r="36" spans="1:17" x14ac:dyDescent="0.25">
      <c r="A36" t="s">
        <v>351</v>
      </c>
      <c r="B36" t="s">
        <v>430</v>
      </c>
      <c r="C36">
        <v>0</v>
      </c>
      <c r="J36" s="43"/>
      <c r="K36" s="43"/>
      <c r="L36" s="43"/>
      <c r="M36" s="43"/>
      <c r="N36" s="43"/>
      <c r="O36" s="43"/>
      <c r="P36" s="43"/>
      <c r="Q36" s="43"/>
    </row>
    <row r="37" spans="1:17" x14ac:dyDescent="0.25">
      <c r="A37" t="s">
        <v>222</v>
      </c>
      <c r="B37" t="s">
        <v>395</v>
      </c>
      <c r="C37">
        <v>0</v>
      </c>
      <c r="J37" s="43"/>
      <c r="K37" s="43"/>
      <c r="L37" s="43"/>
      <c r="M37" s="43"/>
      <c r="N37" s="43"/>
      <c r="O37" s="43"/>
      <c r="P37" s="43"/>
      <c r="Q37" s="43"/>
    </row>
    <row r="38" spans="1:17" x14ac:dyDescent="0.25">
      <c r="A38" t="s">
        <v>224</v>
      </c>
      <c r="B38" t="s">
        <v>369</v>
      </c>
      <c r="C38">
        <v>0</v>
      </c>
      <c r="J38" s="43"/>
      <c r="K38" s="43"/>
      <c r="L38" s="43"/>
      <c r="M38" s="43"/>
      <c r="N38" s="43"/>
      <c r="O38" s="43"/>
      <c r="P38" s="43"/>
      <c r="Q38" s="43"/>
    </row>
    <row r="39" spans="1:17" x14ac:dyDescent="0.25">
      <c r="A39" t="s">
        <v>226</v>
      </c>
      <c r="B39" t="s">
        <v>432</v>
      </c>
      <c r="C39">
        <v>0</v>
      </c>
      <c r="J39" s="43"/>
      <c r="K39" s="43"/>
      <c r="L39" s="43"/>
      <c r="M39" s="43"/>
      <c r="N39" s="43"/>
      <c r="O39" s="43"/>
      <c r="P39" s="43"/>
      <c r="Q39" s="43"/>
    </row>
    <row r="40" spans="1:17" x14ac:dyDescent="0.25">
      <c r="A40" t="s">
        <v>228</v>
      </c>
      <c r="B40" t="s">
        <v>433</v>
      </c>
      <c r="C40">
        <v>771.61</v>
      </c>
      <c r="J40" s="46" t="s">
        <v>447</v>
      </c>
      <c r="K40" s="47" t="s">
        <v>448</v>
      </c>
      <c r="L40" s="43"/>
      <c r="M40" s="43"/>
      <c r="N40" s="43"/>
      <c r="O40" s="43"/>
      <c r="P40" s="43"/>
      <c r="Q40" s="43"/>
    </row>
    <row r="41" spans="1:17" x14ac:dyDescent="0.25">
      <c r="A41" t="s">
        <v>230</v>
      </c>
      <c r="B41" t="s">
        <v>396</v>
      </c>
      <c r="C41">
        <v>0</v>
      </c>
      <c r="J41" s="46" t="s">
        <v>449</v>
      </c>
      <c r="K41" s="47" t="s">
        <v>450</v>
      </c>
      <c r="L41" s="43"/>
      <c r="M41" s="43"/>
      <c r="N41" s="43"/>
      <c r="O41" s="43"/>
      <c r="P41" s="43"/>
      <c r="Q41" s="43"/>
    </row>
    <row r="42" spans="1:17" x14ac:dyDescent="0.25">
      <c r="A42" t="s">
        <v>232</v>
      </c>
      <c r="B42" t="s">
        <v>434</v>
      </c>
      <c r="C42">
        <v>0</v>
      </c>
      <c r="J42" s="42" t="s">
        <v>452</v>
      </c>
      <c r="K42" s="41" t="s">
        <v>453</v>
      </c>
      <c r="L42" s="43"/>
      <c r="M42" s="43"/>
      <c r="N42" s="43"/>
      <c r="O42" s="43"/>
      <c r="P42" s="43"/>
      <c r="Q42" s="43"/>
    </row>
    <row r="43" spans="1:17" x14ac:dyDescent="0.25">
      <c r="A43" t="s">
        <v>234</v>
      </c>
      <c r="B43" t="s">
        <v>387</v>
      </c>
      <c r="C43">
        <v>0</v>
      </c>
      <c r="J43" s="42" t="s">
        <v>454</v>
      </c>
      <c r="K43" s="41" t="s">
        <v>455</v>
      </c>
      <c r="L43" s="43"/>
      <c r="M43" s="43"/>
      <c r="N43" s="43"/>
      <c r="O43" s="43"/>
      <c r="P43" s="43"/>
      <c r="Q43" s="43"/>
    </row>
    <row r="44" spans="1:17" x14ac:dyDescent="0.25">
      <c r="A44" t="s">
        <v>236</v>
      </c>
      <c r="B44" t="s">
        <v>435</v>
      </c>
      <c r="C44">
        <v>697.64</v>
      </c>
      <c r="J44" s="42" t="s">
        <v>456</v>
      </c>
      <c r="K44" s="41" t="s">
        <v>457</v>
      </c>
      <c r="L44" s="43"/>
      <c r="M44" s="43"/>
      <c r="N44" s="43"/>
      <c r="O44" s="43"/>
      <c r="P44" s="43"/>
      <c r="Q44" s="43"/>
    </row>
    <row r="45" spans="1:17" x14ac:dyDescent="0.25">
      <c r="A45" t="s">
        <v>238</v>
      </c>
      <c r="B45" t="s">
        <v>437</v>
      </c>
      <c r="C45">
        <v>284.61</v>
      </c>
      <c r="J45" s="42" t="s">
        <v>458</v>
      </c>
      <c r="K45" s="41" t="s">
        <v>459</v>
      </c>
      <c r="L45" s="43"/>
      <c r="M45" s="43"/>
      <c r="N45" s="43"/>
      <c r="O45" s="43"/>
      <c r="P45" s="43"/>
      <c r="Q45" s="43"/>
    </row>
    <row r="46" spans="1:17" x14ac:dyDescent="0.25">
      <c r="A46" t="s">
        <v>240</v>
      </c>
      <c r="B46" t="s">
        <v>406</v>
      </c>
      <c r="C46">
        <v>0</v>
      </c>
      <c r="J46" s="42" t="s">
        <v>460</v>
      </c>
      <c r="K46" s="41" t="s">
        <v>461</v>
      </c>
      <c r="L46" s="43"/>
      <c r="M46" s="43"/>
      <c r="N46" s="43"/>
      <c r="O46" s="43"/>
      <c r="P46" s="43"/>
      <c r="Q46" s="43"/>
    </row>
    <row r="47" spans="1:17" x14ac:dyDescent="0.25">
      <c r="A47" t="s">
        <v>242</v>
      </c>
      <c r="B47" t="s">
        <v>407</v>
      </c>
      <c r="C47">
        <v>0</v>
      </c>
      <c r="J47" s="42" t="s">
        <v>462</v>
      </c>
      <c r="K47" s="41" t="s">
        <v>463</v>
      </c>
      <c r="L47" s="43"/>
      <c r="M47" s="43"/>
      <c r="N47" s="43"/>
      <c r="O47" s="43"/>
      <c r="P47" s="43"/>
      <c r="Q47" s="43"/>
    </row>
    <row r="48" spans="1:17" x14ac:dyDescent="0.25">
      <c r="A48" t="s">
        <v>244</v>
      </c>
      <c r="B48" t="s">
        <v>370</v>
      </c>
      <c r="C48">
        <v>0</v>
      </c>
      <c r="J48" s="42" t="s">
        <v>353</v>
      </c>
      <c r="K48" s="41" t="s">
        <v>464</v>
      </c>
      <c r="L48" s="43"/>
      <c r="M48" s="43"/>
      <c r="N48" s="43"/>
      <c r="O48" s="43"/>
      <c r="P48" s="43"/>
      <c r="Q48" s="43"/>
    </row>
    <row r="49" spans="1:17" x14ac:dyDescent="0.25">
      <c r="A49" t="s">
        <v>246</v>
      </c>
      <c r="B49" t="s">
        <v>436</v>
      </c>
      <c r="C49">
        <v>0</v>
      </c>
      <c r="J49" s="42" t="s">
        <v>465</v>
      </c>
      <c r="K49" s="41" t="s">
        <v>466</v>
      </c>
      <c r="L49" s="43"/>
      <c r="M49" s="43"/>
      <c r="N49" s="43"/>
      <c r="O49" s="43"/>
      <c r="P49" s="43"/>
      <c r="Q49" s="43"/>
    </row>
    <row r="50" spans="1:17" x14ac:dyDescent="0.25">
      <c r="A50">
        <v>30</v>
      </c>
      <c r="B50" t="s">
        <v>423</v>
      </c>
      <c r="C50">
        <v>0</v>
      </c>
      <c r="J50" s="42" t="s">
        <v>467</v>
      </c>
      <c r="K50" s="41" t="s">
        <v>468</v>
      </c>
      <c r="L50" s="43"/>
      <c r="M50" s="43"/>
      <c r="N50" s="43"/>
      <c r="O50" s="43"/>
      <c r="P50" s="43"/>
      <c r="Q50" s="43"/>
    </row>
    <row r="51" spans="1:17" x14ac:dyDescent="0.25">
      <c r="A51" t="s">
        <v>250</v>
      </c>
      <c r="B51" t="s">
        <v>397</v>
      </c>
      <c r="C51">
        <v>0</v>
      </c>
      <c r="J51" s="42" t="s">
        <v>470</v>
      </c>
      <c r="K51" s="41" t="s">
        <v>471</v>
      </c>
      <c r="L51" s="43"/>
      <c r="M51" s="43"/>
      <c r="N51" s="43"/>
      <c r="O51" s="43"/>
      <c r="P51" s="43"/>
      <c r="Q51" s="43"/>
    </row>
    <row r="52" spans="1:17" x14ac:dyDescent="0.25">
      <c r="A52" t="s">
        <v>364</v>
      </c>
      <c r="B52" t="s">
        <v>365</v>
      </c>
      <c r="C52">
        <v>0</v>
      </c>
      <c r="J52" s="42" t="s">
        <v>473</v>
      </c>
      <c r="K52" s="41" t="s">
        <v>474</v>
      </c>
      <c r="L52" s="43"/>
      <c r="M52" s="43"/>
      <c r="N52" s="43"/>
      <c r="O52" s="43"/>
      <c r="P52" s="43"/>
      <c r="Q52" s="43"/>
    </row>
    <row r="53" spans="1:17" x14ac:dyDescent="0.25">
      <c r="A53" t="s">
        <v>252</v>
      </c>
      <c r="B53" t="s">
        <v>438</v>
      </c>
      <c r="C53">
        <v>523.01</v>
      </c>
      <c r="J53" s="42" t="s">
        <v>475</v>
      </c>
      <c r="K53" s="41" t="s">
        <v>476</v>
      </c>
      <c r="L53" s="43"/>
      <c r="M53" s="43"/>
      <c r="N53" s="43"/>
      <c r="O53" s="43"/>
      <c r="P53" s="43"/>
      <c r="Q53" s="43"/>
    </row>
    <row r="54" spans="1:17" x14ac:dyDescent="0.25">
      <c r="A54" t="s">
        <v>254</v>
      </c>
      <c r="B54" t="s">
        <v>408</v>
      </c>
      <c r="C54">
        <v>0</v>
      </c>
      <c r="J54" s="42" t="s">
        <v>477</v>
      </c>
      <c r="K54" s="41" t="s">
        <v>478</v>
      </c>
      <c r="L54" s="43"/>
      <c r="M54" s="43"/>
      <c r="N54" s="43"/>
      <c r="O54" s="43"/>
      <c r="P54" s="43"/>
      <c r="Q54" s="43"/>
    </row>
    <row r="55" spans="1:17" x14ac:dyDescent="0.25">
      <c r="A55" t="s">
        <v>371</v>
      </c>
      <c r="B55" t="s">
        <v>372</v>
      </c>
      <c r="C55">
        <v>0</v>
      </c>
      <c r="J55" s="42" t="s">
        <v>479</v>
      </c>
      <c r="K55" s="41" t="s">
        <v>480</v>
      </c>
      <c r="L55" s="43"/>
      <c r="M55" s="43"/>
      <c r="N55" s="43"/>
      <c r="O55" s="43"/>
      <c r="P55" s="43"/>
      <c r="Q55" s="43"/>
    </row>
    <row r="56" spans="1:17" x14ac:dyDescent="0.25">
      <c r="A56" t="s">
        <v>256</v>
      </c>
      <c r="B56" t="s">
        <v>373</v>
      </c>
      <c r="C56">
        <v>0</v>
      </c>
      <c r="J56" s="42" t="s">
        <v>481</v>
      </c>
      <c r="K56" s="41" t="s">
        <v>482</v>
      </c>
      <c r="L56" s="43"/>
      <c r="M56" s="43"/>
      <c r="N56" s="43"/>
      <c r="O56" s="43"/>
      <c r="P56" s="43"/>
      <c r="Q56" s="43"/>
    </row>
    <row r="57" spans="1:17" x14ac:dyDescent="0.25">
      <c r="A57" t="s">
        <v>258</v>
      </c>
      <c r="B57" t="s">
        <v>409</v>
      </c>
      <c r="C57">
        <v>0</v>
      </c>
      <c r="J57" s="43"/>
      <c r="K57" s="43"/>
      <c r="L57" s="43"/>
      <c r="M57" s="43"/>
      <c r="N57" s="43"/>
      <c r="O57" s="43"/>
      <c r="P57" s="43"/>
      <c r="Q57" s="43"/>
    </row>
    <row r="58" spans="1:17" x14ac:dyDescent="0.25">
      <c r="A58" t="s">
        <v>260</v>
      </c>
      <c r="B58" t="s">
        <v>410</v>
      </c>
      <c r="C58">
        <v>0</v>
      </c>
      <c r="J58" s="43"/>
      <c r="K58" s="43"/>
      <c r="L58" s="43"/>
      <c r="M58" s="43"/>
      <c r="N58" s="43"/>
      <c r="O58" s="43"/>
      <c r="P58" s="43"/>
      <c r="Q58" s="43"/>
    </row>
    <row r="59" spans="1:17" x14ac:dyDescent="0.25">
      <c r="A59" t="s">
        <v>262</v>
      </c>
      <c r="B59" t="s">
        <v>439</v>
      </c>
      <c r="C59">
        <v>0</v>
      </c>
      <c r="J59" s="43"/>
      <c r="K59" s="43"/>
      <c r="L59" s="43"/>
      <c r="M59" s="43"/>
      <c r="N59" s="43"/>
      <c r="O59" s="43"/>
      <c r="P59" s="43"/>
      <c r="Q59" s="43"/>
    </row>
    <row r="60" spans="1:17" x14ac:dyDescent="0.25">
      <c r="A60" t="s">
        <v>264</v>
      </c>
      <c r="B60" t="s">
        <v>374</v>
      </c>
      <c r="C60">
        <v>0</v>
      </c>
      <c r="J60" s="43"/>
      <c r="K60" s="43"/>
      <c r="L60" s="43"/>
      <c r="M60" s="43"/>
      <c r="N60" s="43"/>
      <c r="O60" s="43"/>
      <c r="P60" s="43"/>
      <c r="Q60" s="43"/>
    </row>
    <row r="61" spans="1:17" x14ac:dyDescent="0.25">
      <c r="A61" t="s">
        <v>266</v>
      </c>
      <c r="B61" t="s">
        <v>398</v>
      </c>
      <c r="C61">
        <v>955.1</v>
      </c>
      <c r="J61" s="43"/>
      <c r="K61" s="43"/>
      <c r="L61" s="43"/>
      <c r="M61" s="43"/>
      <c r="N61" s="43"/>
      <c r="O61" s="43"/>
      <c r="P61" s="43"/>
      <c r="Q61" s="43"/>
    </row>
    <row r="62" spans="1:17" x14ac:dyDescent="0.25">
      <c r="A62" t="s">
        <v>268</v>
      </c>
      <c r="B62" t="s">
        <v>375</v>
      </c>
      <c r="C62">
        <v>0</v>
      </c>
      <c r="J62" s="43"/>
      <c r="K62" s="43"/>
      <c r="L62" s="43"/>
      <c r="M62" s="43"/>
      <c r="N62" s="43"/>
      <c r="O62" s="43"/>
      <c r="P62" s="43"/>
      <c r="Q62" s="43"/>
    </row>
    <row r="63" spans="1:17" x14ac:dyDescent="0.25">
      <c r="A63" t="s">
        <v>270</v>
      </c>
      <c r="B63" t="s">
        <v>411</v>
      </c>
      <c r="C63">
        <v>0</v>
      </c>
      <c r="J63" s="50"/>
      <c r="K63" s="50"/>
      <c r="L63" s="50"/>
      <c r="M63" s="50"/>
      <c r="N63" s="50"/>
      <c r="O63" s="50"/>
      <c r="P63" s="50"/>
      <c r="Q63" s="50"/>
    </row>
    <row r="64" spans="1:17" x14ac:dyDescent="0.25">
      <c r="A64" t="s">
        <v>272</v>
      </c>
      <c r="B64" t="s">
        <v>412</v>
      </c>
      <c r="C64">
        <v>0</v>
      </c>
      <c r="J64" s="51"/>
      <c r="K64" s="51"/>
      <c r="L64" s="51"/>
      <c r="M64" s="51"/>
      <c r="N64" s="51"/>
      <c r="O64" s="51"/>
      <c r="P64" s="51"/>
      <c r="Q64" s="51"/>
    </row>
    <row r="65" spans="1:17" x14ac:dyDescent="0.25">
      <c r="A65" t="s">
        <v>274</v>
      </c>
      <c r="B65" t="s">
        <v>389</v>
      </c>
      <c r="C65">
        <v>0</v>
      </c>
      <c r="J65" s="43"/>
      <c r="K65" s="43"/>
      <c r="L65" s="43"/>
      <c r="M65" s="43"/>
      <c r="N65" s="43"/>
      <c r="O65" s="43"/>
      <c r="P65" s="43"/>
      <c r="Q65" s="43"/>
    </row>
    <row r="66" spans="1:17" x14ac:dyDescent="0.25">
      <c r="A66" t="s">
        <v>414</v>
      </c>
      <c r="B66" t="s">
        <v>415</v>
      </c>
      <c r="C66">
        <v>0</v>
      </c>
      <c r="J66" s="43"/>
      <c r="K66" s="43"/>
      <c r="L66" s="43"/>
      <c r="M66" s="43"/>
      <c r="N66" s="43"/>
      <c r="O66" s="43"/>
      <c r="P66" s="43"/>
      <c r="Q66" s="43"/>
    </row>
    <row r="67" spans="1:17" x14ac:dyDescent="0.25">
      <c r="A67" t="s">
        <v>278</v>
      </c>
      <c r="B67" t="s">
        <v>388</v>
      </c>
      <c r="C67">
        <v>0</v>
      </c>
      <c r="J67" s="27"/>
      <c r="K67" s="27"/>
      <c r="L67" s="27"/>
      <c r="M67" s="27"/>
      <c r="N67" s="27"/>
      <c r="O67" s="27"/>
      <c r="P67" s="27"/>
      <c r="Q67" s="27"/>
    </row>
    <row r="68" spans="1:17" x14ac:dyDescent="0.25">
      <c r="A68" t="s">
        <v>280</v>
      </c>
      <c r="B68" t="s">
        <v>413</v>
      </c>
      <c r="C68">
        <v>831.77</v>
      </c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t="s">
        <v>282</v>
      </c>
      <c r="B69" t="s">
        <v>366</v>
      </c>
      <c r="C69">
        <v>0</v>
      </c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t="s">
        <v>284</v>
      </c>
      <c r="B70" t="s">
        <v>376</v>
      </c>
      <c r="C70">
        <v>0</v>
      </c>
      <c r="J70" s="43"/>
      <c r="K70" s="43"/>
      <c r="L70" s="43"/>
      <c r="M70" s="43"/>
      <c r="N70" s="43"/>
      <c r="O70" s="43"/>
      <c r="P70" s="43"/>
      <c r="Q70" s="43"/>
    </row>
    <row r="71" spans="1:17" x14ac:dyDescent="0.25">
      <c r="A71">
        <v>21</v>
      </c>
      <c r="B71" t="s">
        <v>422</v>
      </c>
      <c r="C71">
        <v>163.91</v>
      </c>
      <c r="J71" s="43"/>
      <c r="K71" s="43"/>
      <c r="L71" s="43"/>
      <c r="M71" s="43"/>
      <c r="N71" s="43"/>
      <c r="O71" s="43"/>
      <c r="P71" s="43"/>
      <c r="Q71" s="43"/>
    </row>
    <row r="72" spans="1:17" x14ac:dyDescent="0.25">
      <c r="A72" t="s">
        <v>288</v>
      </c>
      <c r="B72" t="s">
        <v>440</v>
      </c>
      <c r="C72">
        <v>0</v>
      </c>
      <c r="J72" s="43"/>
      <c r="K72" s="43"/>
      <c r="L72" s="43"/>
      <c r="M72" s="43"/>
      <c r="N72" s="43"/>
      <c r="O72" s="43"/>
      <c r="P72" s="43"/>
      <c r="Q72" s="43"/>
    </row>
    <row r="73" spans="1:17" x14ac:dyDescent="0.25">
      <c r="A73" t="s">
        <v>416</v>
      </c>
      <c r="B73" t="s">
        <v>417</v>
      </c>
      <c r="C73">
        <v>0</v>
      </c>
      <c r="J73" s="43"/>
      <c r="K73" s="43"/>
      <c r="L73" s="43"/>
      <c r="M73" s="43"/>
      <c r="N73" s="43"/>
      <c r="O73" s="43"/>
      <c r="P73" s="43"/>
      <c r="Q73" s="43"/>
    </row>
    <row r="74" spans="1:17" x14ac:dyDescent="0.25">
      <c r="A74" t="s">
        <v>292</v>
      </c>
      <c r="B74" t="s">
        <v>418</v>
      </c>
      <c r="C74">
        <v>0</v>
      </c>
      <c r="J74" s="43"/>
      <c r="K74" s="43"/>
      <c r="L74" s="43"/>
      <c r="M74" s="43"/>
      <c r="N74" s="43"/>
      <c r="O74" s="43"/>
      <c r="P74" s="43"/>
      <c r="Q74" s="43"/>
    </row>
    <row r="75" spans="1:17" x14ac:dyDescent="0.25">
      <c r="A75" t="s">
        <v>329</v>
      </c>
      <c r="B75" t="s">
        <v>378</v>
      </c>
      <c r="C75">
        <v>0</v>
      </c>
      <c r="J75" s="43"/>
      <c r="K75" s="43"/>
      <c r="L75" s="43"/>
      <c r="M75" s="43"/>
      <c r="N75" s="43"/>
      <c r="O75" s="43"/>
      <c r="P75" s="43"/>
      <c r="Q75" s="43"/>
    </row>
    <row r="76" spans="1:17" x14ac:dyDescent="0.25">
      <c r="A76" t="s">
        <v>295</v>
      </c>
      <c r="B76" t="s">
        <v>390</v>
      </c>
      <c r="C76">
        <v>355.65</v>
      </c>
      <c r="J76" s="43"/>
      <c r="K76" s="43"/>
      <c r="L76" s="43"/>
      <c r="M76" s="43"/>
      <c r="N76" s="43"/>
      <c r="O76" s="43"/>
      <c r="P76" s="43"/>
      <c r="Q76" s="43"/>
    </row>
    <row r="77" spans="1:17" x14ac:dyDescent="0.25">
      <c r="A77" t="s">
        <v>297</v>
      </c>
      <c r="B77" t="s">
        <v>377</v>
      </c>
      <c r="C77">
        <v>0</v>
      </c>
      <c r="J77" s="43"/>
      <c r="K77" s="43"/>
      <c r="L77" s="43"/>
      <c r="M77" s="43"/>
      <c r="N77" s="43"/>
      <c r="O77" s="43"/>
      <c r="P77" s="43"/>
      <c r="Q77" s="43"/>
    </row>
    <row r="78" spans="1:17" x14ac:dyDescent="0.25">
      <c r="A78" t="s">
        <v>299</v>
      </c>
      <c r="B78" t="s">
        <v>379</v>
      </c>
      <c r="C78">
        <v>0</v>
      </c>
      <c r="J78" s="43"/>
      <c r="K78" s="43"/>
      <c r="L78" s="43"/>
      <c r="M78" s="43"/>
      <c r="N78" s="43"/>
      <c r="O78" s="43"/>
      <c r="P78" s="43"/>
      <c r="Q78" s="43"/>
    </row>
    <row r="79" spans="1:17" x14ac:dyDescent="0.25">
      <c r="A79" t="s">
        <v>301</v>
      </c>
      <c r="B79" t="s">
        <v>367</v>
      </c>
      <c r="C79">
        <v>0</v>
      </c>
      <c r="J79" s="43"/>
      <c r="K79" s="43"/>
      <c r="L79" s="43"/>
      <c r="M79" s="43"/>
      <c r="N79" s="43"/>
      <c r="O79" s="43"/>
      <c r="P79" s="43"/>
      <c r="Q79" s="43"/>
    </row>
    <row r="80" spans="1:17" x14ac:dyDescent="0.25">
      <c r="A80" t="s">
        <v>303</v>
      </c>
      <c r="B80" t="s">
        <v>441</v>
      </c>
      <c r="C80">
        <v>488.83</v>
      </c>
      <c r="J80" s="27"/>
      <c r="K80" s="27"/>
      <c r="L80" s="27"/>
      <c r="M80" s="27"/>
      <c r="N80" s="27"/>
      <c r="O80" s="27"/>
      <c r="P80" s="27"/>
      <c r="Q80" s="27"/>
    </row>
    <row r="81" spans="1:17" x14ac:dyDescent="0.25">
      <c r="A81" t="s">
        <v>305</v>
      </c>
      <c r="B81" t="s">
        <v>399</v>
      </c>
      <c r="C81">
        <v>0</v>
      </c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t="s">
        <v>307</v>
      </c>
      <c r="B82" t="s">
        <v>419</v>
      </c>
      <c r="C82">
        <v>0</v>
      </c>
      <c r="J82" s="43"/>
      <c r="K82" s="43"/>
      <c r="L82" s="43"/>
      <c r="M82" s="43"/>
      <c r="N82" s="43"/>
      <c r="O82" s="43"/>
      <c r="P82" s="43"/>
      <c r="Q82" s="43"/>
    </row>
    <row r="83" spans="1:17" x14ac:dyDescent="0.25">
      <c r="A83" t="s">
        <v>309</v>
      </c>
      <c r="B83" t="s">
        <v>381</v>
      </c>
      <c r="C83">
        <v>0</v>
      </c>
      <c r="J83" s="43"/>
      <c r="K83" s="43"/>
      <c r="L83" s="43"/>
      <c r="M83" s="43"/>
      <c r="N83" s="43"/>
      <c r="O83" s="43"/>
      <c r="P83" s="43"/>
      <c r="Q83" s="43"/>
    </row>
    <row r="84" spans="1:17" x14ac:dyDescent="0.25">
      <c r="A84" t="s">
        <v>311</v>
      </c>
      <c r="B84" t="s">
        <v>442</v>
      </c>
      <c r="C84">
        <v>0</v>
      </c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t="s">
        <v>313</v>
      </c>
      <c r="B85" t="s">
        <v>380</v>
      </c>
      <c r="C85">
        <v>0</v>
      </c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t="s">
        <v>315</v>
      </c>
      <c r="B86" t="s">
        <v>443</v>
      </c>
      <c r="C86">
        <v>0</v>
      </c>
      <c r="J86" s="43"/>
      <c r="K86" s="43"/>
      <c r="L86" s="43"/>
      <c r="M86" s="43"/>
      <c r="N86" s="43"/>
      <c r="O86" s="43"/>
      <c r="P86" s="43"/>
      <c r="Q86" s="43"/>
    </row>
    <row r="87" spans="1:17" x14ac:dyDescent="0.25">
      <c r="J87" s="43"/>
      <c r="K87" s="43"/>
      <c r="L87" s="43"/>
      <c r="M87" s="43"/>
      <c r="N87" s="43"/>
      <c r="O87" s="43"/>
      <c r="P87" s="43"/>
      <c r="Q87" s="43"/>
    </row>
    <row r="88" spans="1:17" x14ac:dyDescent="0.25">
      <c r="J88" s="43"/>
      <c r="K88" s="43"/>
      <c r="L88" s="43"/>
      <c r="M88" s="43"/>
      <c r="N88" s="43"/>
      <c r="O88" s="43"/>
      <c r="P88" s="43"/>
      <c r="Q88" s="43"/>
    </row>
    <row r="89" spans="1:17" x14ac:dyDescent="0.25">
      <c r="J89" s="43"/>
      <c r="K89" s="43"/>
      <c r="L89" s="43"/>
      <c r="M89" s="43"/>
      <c r="N89" s="43"/>
      <c r="O89" s="43"/>
      <c r="P89" s="43"/>
      <c r="Q89" s="43"/>
    </row>
    <row r="90" spans="1:17" x14ac:dyDescent="0.25">
      <c r="J90" s="43"/>
      <c r="K90" s="43"/>
      <c r="L90" s="43"/>
      <c r="M90" s="43"/>
      <c r="N90" s="43"/>
      <c r="O90" s="43"/>
      <c r="P90" s="43"/>
      <c r="Q90" s="43"/>
    </row>
  </sheetData>
  <sortState ref="A9:D307">
    <sortCondition ref="B9:B30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6" sqref="C6:C17"/>
    </sheetView>
  </sheetViews>
  <sheetFormatPr baseColWidth="10" defaultRowHeight="15" x14ac:dyDescent="0.25"/>
  <cols>
    <col min="1" max="1" width="25.28515625" bestFit="1" customWidth="1"/>
    <col min="2" max="2" width="10.5703125" bestFit="1" customWidth="1"/>
  </cols>
  <sheetData>
    <row r="1" spans="1:3" x14ac:dyDescent="0.25">
      <c r="A1" s="109" t="s">
        <v>496</v>
      </c>
    </row>
    <row r="2" spans="1:3" x14ac:dyDescent="0.25">
      <c r="A2" t="str">
        <f>+SINDICATO!B4</f>
        <v>Periodo 7 al 7 Semanal del 10/02/2016 al 16/02/2016</v>
      </c>
    </row>
    <row r="3" spans="1:3" s="52" customFormat="1" x14ac:dyDescent="0.25">
      <c r="A3" s="52" t="s">
        <v>497</v>
      </c>
    </row>
    <row r="4" spans="1:3" s="52" customFormat="1" x14ac:dyDescent="0.25"/>
    <row r="5" spans="1:3" s="52" customFormat="1" x14ac:dyDescent="0.25"/>
    <row r="6" spans="1:3" x14ac:dyDescent="0.25">
      <c r="A6" s="27" t="s">
        <v>319</v>
      </c>
      <c r="B6" s="107">
        <v>513.33000000000004</v>
      </c>
      <c r="C6" s="55">
        <v>2706107109</v>
      </c>
    </row>
    <row r="7" spans="1:3" x14ac:dyDescent="0.25">
      <c r="A7" s="27" t="s">
        <v>201</v>
      </c>
      <c r="B7" s="107">
        <v>513.33000000000004</v>
      </c>
      <c r="C7" s="104" t="s">
        <v>498</v>
      </c>
    </row>
    <row r="8" spans="1:3" x14ac:dyDescent="0.25">
      <c r="A8" s="27" t="s">
        <v>225</v>
      </c>
      <c r="B8" s="107">
        <v>513.33000000000004</v>
      </c>
      <c r="C8" s="104" t="s">
        <v>499</v>
      </c>
    </row>
    <row r="9" spans="1:3" x14ac:dyDescent="0.25">
      <c r="A9" s="27" t="s">
        <v>245</v>
      </c>
      <c r="B9" s="107">
        <v>513.33000000000004</v>
      </c>
      <c r="C9" s="104" t="s">
        <v>500</v>
      </c>
    </row>
    <row r="10" spans="1:3" x14ac:dyDescent="0.25">
      <c r="A10" s="27" t="s">
        <v>257</v>
      </c>
      <c r="B10" s="107">
        <v>513.33000000000004</v>
      </c>
      <c r="C10" s="104" t="s">
        <v>501</v>
      </c>
    </row>
    <row r="11" spans="1:3" x14ac:dyDescent="0.25">
      <c r="A11" s="27" t="s">
        <v>265</v>
      </c>
      <c r="B11" s="107">
        <v>513.33000000000004</v>
      </c>
      <c r="C11" s="104" t="s">
        <v>502</v>
      </c>
    </row>
    <row r="12" spans="1:3" x14ac:dyDescent="0.25">
      <c r="A12" s="27" t="s">
        <v>269</v>
      </c>
      <c r="B12" s="107">
        <v>513.33000000000004</v>
      </c>
      <c r="C12" s="104" t="s">
        <v>503</v>
      </c>
    </row>
    <row r="13" spans="1:3" x14ac:dyDescent="0.25">
      <c r="A13" s="27" t="s">
        <v>285</v>
      </c>
      <c r="B13" s="107">
        <v>513.33000000000004</v>
      </c>
      <c r="C13" s="104" t="s">
        <v>504</v>
      </c>
    </row>
    <row r="14" spans="1:3" x14ac:dyDescent="0.25">
      <c r="A14" s="27" t="s">
        <v>294</v>
      </c>
      <c r="B14" s="107">
        <v>513.33000000000004</v>
      </c>
      <c r="C14" s="104" t="s">
        <v>505</v>
      </c>
    </row>
    <row r="15" spans="1:3" x14ac:dyDescent="0.25">
      <c r="A15" s="27" t="s">
        <v>298</v>
      </c>
      <c r="B15" s="107">
        <v>513.33000000000004</v>
      </c>
      <c r="C15" s="104" t="s">
        <v>506</v>
      </c>
    </row>
    <row r="16" spans="1:3" x14ac:dyDescent="0.25">
      <c r="A16" s="27" t="s">
        <v>300</v>
      </c>
      <c r="B16" s="107">
        <v>513.33000000000004</v>
      </c>
      <c r="C16" s="104" t="s">
        <v>507</v>
      </c>
    </row>
    <row r="17" spans="1:3" x14ac:dyDescent="0.25">
      <c r="A17" s="27" t="s">
        <v>314</v>
      </c>
      <c r="B17" s="107">
        <v>513.33000000000004</v>
      </c>
      <c r="C17" s="104" t="s">
        <v>508</v>
      </c>
    </row>
    <row r="18" spans="1:3" x14ac:dyDescent="0.25">
      <c r="B18" s="108">
        <f>SUM(B6:B17)</f>
        <v>6159.96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3"/>
  <sheetViews>
    <sheetView topLeftCell="Z1" workbookViewId="0">
      <selection sqref="A1:AJ1048576"/>
    </sheetView>
  </sheetViews>
  <sheetFormatPr baseColWidth="10" defaultColWidth="11.5703125" defaultRowHeight="15" x14ac:dyDescent="0.25"/>
  <cols>
    <col min="1" max="1" width="28.7109375" style="156" customWidth="1"/>
    <col min="2" max="2" width="39.140625" style="156" customWidth="1"/>
    <col min="3" max="3" width="8.140625" style="156" bestFit="1" customWidth="1"/>
    <col min="4" max="4" width="8.85546875" style="156" customWidth="1"/>
    <col min="5" max="5" width="31.5703125" style="156" customWidth="1"/>
    <col min="6" max="6" width="13.5703125" style="156" customWidth="1"/>
    <col min="7" max="7" width="13" style="156" bestFit="1" customWidth="1"/>
    <col min="8" max="8" width="11.7109375" style="156" customWidth="1"/>
    <col min="9" max="9" width="17.140625" style="156" customWidth="1"/>
    <col min="10" max="10" width="11.7109375" style="156" customWidth="1"/>
    <col min="11" max="12" width="13.85546875" style="129" customWidth="1"/>
    <col min="13" max="15" width="13.5703125" style="129" customWidth="1"/>
    <col min="16" max="16" width="17" style="130" customWidth="1"/>
    <col min="17" max="17" width="13.5703125" style="129" customWidth="1"/>
    <col min="18" max="18" width="13.5703125" style="131" customWidth="1"/>
    <col min="19" max="19" width="19.28515625" style="131" customWidth="1"/>
    <col min="20" max="20" width="16.85546875" style="131" customWidth="1"/>
    <col min="21" max="21" width="16.140625" style="131" customWidth="1"/>
    <col min="22" max="25" width="13.5703125" style="129" customWidth="1"/>
    <col min="26" max="26" width="16.7109375" style="130" customWidth="1"/>
    <col min="27" max="27" width="16.7109375" style="129" customWidth="1"/>
    <col min="28" max="28" width="15.42578125" style="130" customWidth="1"/>
    <col min="29" max="30" width="13.5703125" style="129" customWidth="1"/>
    <col min="31" max="31" width="15.42578125" style="130" customWidth="1"/>
    <col min="32" max="33" width="11.5703125" style="156"/>
    <col min="34" max="34" width="15.28515625" style="156" customWidth="1"/>
    <col min="35" max="16384" width="11.5703125" style="156"/>
  </cols>
  <sheetData>
    <row r="1" spans="1:52" s="123" customFormat="1" x14ac:dyDescent="0.25">
      <c r="A1" s="118" t="s">
        <v>510</v>
      </c>
      <c r="B1" s="118"/>
      <c r="C1" s="118"/>
      <c r="D1" s="118"/>
      <c r="E1" s="119"/>
      <c r="F1" s="119"/>
      <c r="G1" s="119"/>
      <c r="H1" s="119"/>
      <c r="I1" s="119"/>
      <c r="J1" s="119"/>
      <c r="K1" s="120"/>
      <c r="L1" s="120"/>
      <c r="M1" s="120"/>
      <c r="N1" s="120"/>
      <c r="O1" s="120"/>
      <c r="P1" s="121"/>
      <c r="Q1" s="120"/>
      <c r="R1" s="120"/>
      <c r="S1" s="120"/>
      <c r="T1" s="120"/>
      <c r="U1" s="120"/>
      <c r="V1" s="120"/>
      <c r="W1" s="120"/>
      <c r="X1" s="120"/>
      <c r="Y1" s="120"/>
      <c r="Z1" s="121"/>
      <c r="AA1" s="120"/>
      <c r="AB1" s="121"/>
      <c r="AC1" s="120"/>
      <c r="AD1" s="120"/>
      <c r="AE1" s="121"/>
      <c r="AF1" s="122"/>
    </row>
    <row r="2" spans="1:52" s="123" customFormat="1" x14ac:dyDescent="0.25">
      <c r="A2" s="124" t="s">
        <v>511</v>
      </c>
      <c r="B2" s="124"/>
      <c r="C2" s="124"/>
      <c r="D2" s="124"/>
      <c r="E2" s="125"/>
      <c r="F2" s="125"/>
      <c r="G2" s="125"/>
      <c r="H2" s="125"/>
      <c r="I2" s="125"/>
      <c r="J2" s="125"/>
      <c r="K2" s="120"/>
      <c r="L2" s="120"/>
      <c r="M2" s="120"/>
      <c r="N2" s="120"/>
      <c r="O2" s="120"/>
      <c r="P2" s="121"/>
      <c r="Q2" s="120"/>
      <c r="R2" s="120"/>
      <c r="S2" s="120"/>
      <c r="T2" s="120"/>
      <c r="U2" s="120"/>
      <c r="V2" s="120"/>
      <c r="W2" s="120"/>
      <c r="X2" s="120"/>
      <c r="Y2" s="120"/>
      <c r="Z2" s="121"/>
      <c r="AA2" s="120"/>
      <c r="AB2" s="121"/>
      <c r="AC2" s="120"/>
      <c r="AD2" s="120"/>
      <c r="AE2" s="121"/>
      <c r="AF2" s="122"/>
    </row>
    <row r="3" spans="1:52" s="123" customFormat="1" x14ac:dyDescent="0.25">
      <c r="A3" s="126" t="s">
        <v>512</v>
      </c>
      <c r="B3" s="126"/>
      <c r="C3" s="126"/>
      <c r="D3" s="126"/>
      <c r="E3" s="127"/>
      <c r="F3" s="127"/>
      <c r="G3" s="127"/>
      <c r="H3" s="127"/>
      <c r="I3" s="127"/>
      <c r="J3" s="127"/>
      <c r="K3" s="120"/>
      <c r="L3" s="120"/>
      <c r="M3" s="120"/>
      <c r="N3" s="120"/>
      <c r="O3" s="120"/>
      <c r="P3" s="121"/>
      <c r="Q3" s="120"/>
      <c r="R3" s="120"/>
      <c r="S3" s="120"/>
      <c r="T3" s="120"/>
      <c r="U3" s="120"/>
      <c r="V3" s="120"/>
      <c r="W3" s="120"/>
      <c r="X3" s="120"/>
      <c r="Y3" s="120"/>
      <c r="Z3" s="121"/>
      <c r="AA3" s="120"/>
      <c r="AB3" s="121"/>
      <c r="AC3" s="120"/>
      <c r="AD3" s="120"/>
      <c r="AE3" s="121"/>
      <c r="AF3" s="122"/>
    </row>
    <row r="4" spans="1:52" s="128" customFormat="1" x14ac:dyDescent="0.25">
      <c r="A4" s="128" t="s">
        <v>513</v>
      </c>
      <c r="K4" s="129"/>
      <c r="L4" s="129"/>
      <c r="M4" s="129"/>
      <c r="N4" s="129"/>
      <c r="O4" s="129"/>
      <c r="P4" s="130"/>
      <c r="Q4" s="129"/>
      <c r="R4" s="131"/>
      <c r="S4" s="131"/>
      <c r="T4" s="131"/>
      <c r="U4" s="131"/>
      <c r="V4" s="129"/>
      <c r="W4" s="129"/>
      <c r="X4" s="129"/>
      <c r="Y4" s="129"/>
      <c r="Z4" s="130"/>
      <c r="AA4" s="129"/>
      <c r="AB4" s="130"/>
      <c r="AC4" s="129"/>
      <c r="AD4" s="129"/>
      <c r="AE4" s="130"/>
    </row>
    <row r="5" spans="1:52" s="128" customFormat="1" ht="28.5" customHeight="1" x14ac:dyDescent="0.25">
      <c r="A5" s="269" t="s">
        <v>514</v>
      </c>
      <c r="B5" s="278" t="s">
        <v>515</v>
      </c>
      <c r="C5" s="132"/>
      <c r="D5" s="278" t="s">
        <v>516</v>
      </c>
      <c r="E5" s="278" t="s">
        <v>517</v>
      </c>
      <c r="F5" s="132" t="s">
        <v>518</v>
      </c>
      <c r="G5" s="253" t="s">
        <v>519</v>
      </c>
      <c r="H5" s="253" t="s">
        <v>520</v>
      </c>
      <c r="I5" s="260" t="s">
        <v>521</v>
      </c>
      <c r="J5" s="260" t="s">
        <v>522</v>
      </c>
      <c r="K5" s="253" t="s">
        <v>523</v>
      </c>
      <c r="L5" s="260" t="s">
        <v>524</v>
      </c>
      <c r="M5" s="253" t="s">
        <v>525</v>
      </c>
      <c r="N5" s="253" t="s">
        <v>526</v>
      </c>
      <c r="O5" s="253" t="s">
        <v>527</v>
      </c>
      <c r="P5" s="253" t="s">
        <v>528</v>
      </c>
      <c r="Q5" s="253" t="s">
        <v>529</v>
      </c>
      <c r="R5" s="258" t="s">
        <v>530</v>
      </c>
      <c r="S5" s="258" t="s">
        <v>531</v>
      </c>
      <c r="T5" s="258" t="s">
        <v>532</v>
      </c>
      <c r="U5" s="258" t="s">
        <v>533</v>
      </c>
      <c r="V5" s="253" t="s">
        <v>534</v>
      </c>
      <c r="W5" s="253" t="s">
        <v>535</v>
      </c>
      <c r="X5" s="253" t="s">
        <v>536</v>
      </c>
      <c r="Y5" s="253" t="s">
        <v>537</v>
      </c>
      <c r="Z5" s="253" t="s">
        <v>538</v>
      </c>
      <c r="AA5" s="253" t="s">
        <v>539</v>
      </c>
      <c r="AB5" s="253" t="s">
        <v>540</v>
      </c>
      <c r="AC5" s="253" t="s">
        <v>541</v>
      </c>
      <c r="AD5" s="253" t="s">
        <v>542</v>
      </c>
      <c r="AE5" s="253" t="s">
        <v>543</v>
      </c>
      <c r="AF5" s="253" t="s">
        <v>544</v>
      </c>
      <c r="AG5" s="253" t="s">
        <v>545</v>
      </c>
      <c r="AH5" s="254" t="s">
        <v>546</v>
      </c>
      <c r="AI5" s="255"/>
      <c r="AJ5" s="256" t="s">
        <v>547</v>
      </c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</row>
    <row r="6" spans="1:52" s="136" customFormat="1" ht="39" customHeight="1" x14ac:dyDescent="0.25">
      <c r="A6" s="270"/>
      <c r="B6" s="278"/>
      <c r="C6" s="132"/>
      <c r="D6" s="278"/>
      <c r="E6" s="278"/>
      <c r="F6" s="132"/>
      <c r="G6" s="253"/>
      <c r="H6" s="253"/>
      <c r="I6" s="261"/>
      <c r="J6" s="261"/>
      <c r="K6" s="253"/>
      <c r="L6" s="261"/>
      <c r="M6" s="253"/>
      <c r="N6" s="253"/>
      <c r="O6" s="253"/>
      <c r="P6" s="253"/>
      <c r="Q6" s="253"/>
      <c r="R6" s="259"/>
      <c r="S6" s="259"/>
      <c r="T6" s="259"/>
      <c r="U6" s="259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134" t="s">
        <v>521</v>
      </c>
      <c r="AI6" s="134" t="s">
        <v>522</v>
      </c>
      <c r="AJ6" s="256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</row>
    <row r="7" spans="1:52" s="154" customFormat="1" x14ac:dyDescent="0.25">
      <c r="A7" s="137" t="s">
        <v>548</v>
      </c>
      <c r="B7" s="137" t="s">
        <v>549</v>
      </c>
      <c r="C7" s="137"/>
      <c r="D7" s="137" t="s">
        <v>172</v>
      </c>
      <c r="E7" s="137" t="s">
        <v>326</v>
      </c>
      <c r="F7" s="137"/>
      <c r="G7" s="138"/>
      <c r="H7" s="138"/>
      <c r="I7" s="139">
        <v>1166.26</v>
      </c>
      <c r="J7" s="139"/>
      <c r="K7" s="140">
        <f t="shared" ref="K7:K70" si="0">+I7+J7</f>
        <v>1166.26</v>
      </c>
      <c r="L7" s="140">
        <v>1454.84</v>
      </c>
      <c r="M7" s="141"/>
      <c r="N7" s="141"/>
      <c r="O7" s="142"/>
      <c r="P7" s="143">
        <f t="shared" ref="P7:P38" si="1">SUM(K7:N7)-O7</f>
        <v>2621.1</v>
      </c>
      <c r="Q7" s="144"/>
      <c r="R7" s="145">
        <v>0</v>
      </c>
      <c r="S7" s="145"/>
      <c r="T7" s="145"/>
      <c r="U7" s="145"/>
      <c r="V7" s="146"/>
      <c r="W7" s="146"/>
      <c r="X7" s="147"/>
      <c r="Y7" s="148">
        <v>0</v>
      </c>
      <c r="Z7" s="143">
        <f t="shared" ref="Z7:Z12" si="2">+P7-SUM(Q7:Y7)</f>
        <v>2621.1</v>
      </c>
      <c r="AA7" s="149">
        <f>IF(P7&gt;4500,P7*0.1,0)</f>
        <v>0</v>
      </c>
      <c r="AB7" s="143">
        <f t="shared" ref="AB7:AB12" si="3">+Z7-AA7</f>
        <v>2621.1</v>
      </c>
      <c r="AC7" s="150">
        <f t="shared" ref="AC7:AC70" si="4">IF(P7&lt;4500,P7*0.1,0)</f>
        <v>262.11</v>
      </c>
      <c r="AD7" s="149">
        <f t="shared" ref="AD7:AD70" si="5">I7*0.02</f>
        <v>23.325199999999999</v>
      </c>
      <c r="AE7" s="151">
        <f t="shared" ref="AE7:AE70" si="6">+P7+AC7+AD7</f>
        <v>2906.5352000000003</v>
      </c>
      <c r="AF7" s="152"/>
      <c r="AG7" s="153">
        <f>+AB7-AF7</f>
        <v>2621.1</v>
      </c>
      <c r="AH7" s="152"/>
      <c r="AI7" s="152"/>
      <c r="AJ7" s="153">
        <f>+AG7-AH7-AI7</f>
        <v>2621.1</v>
      </c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</row>
    <row r="8" spans="1:52" x14ac:dyDescent="0.25">
      <c r="A8" s="137" t="s">
        <v>550</v>
      </c>
      <c r="B8" s="137" t="s">
        <v>551</v>
      </c>
      <c r="C8" s="137" t="s">
        <v>552</v>
      </c>
      <c r="D8" s="137" t="s">
        <v>174</v>
      </c>
      <c r="E8" s="137" t="s">
        <v>553</v>
      </c>
      <c r="F8" s="137"/>
      <c r="G8" s="138"/>
      <c r="H8" s="138"/>
      <c r="I8" s="139">
        <v>1633.33</v>
      </c>
      <c r="J8" s="138"/>
      <c r="K8" s="140">
        <f t="shared" si="0"/>
        <v>1633.33</v>
      </c>
      <c r="L8" s="140">
        <v>8970.69</v>
      </c>
      <c r="M8" s="141"/>
      <c r="N8" s="141"/>
      <c r="O8" s="142"/>
      <c r="P8" s="143">
        <f t="shared" si="1"/>
        <v>10604.02</v>
      </c>
      <c r="Q8" s="144"/>
      <c r="R8" s="145">
        <v>0</v>
      </c>
      <c r="S8" s="145"/>
      <c r="T8" s="145"/>
      <c r="U8" s="145"/>
      <c r="V8" s="146"/>
      <c r="W8" s="146"/>
      <c r="X8" s="147"/>
      <c r="Y8" s="155">
        <v>0</v>
      </c>
      <c r="Z8" s="143">
        <f t="shared" si="2"/>
        <v>10604.02</v>
      </c>
      <c r="AA8" s="149">
        <f>IF(P8&gt;4500,P8*0.1,0)</f>
        <v>1060.402</v>
      </c>
      <c r="AB8" s="143">
        <f t="shared" si="3"/>
        <v>9543.6180000000004</v>
      </c>
      <c r="AC8" s="150">
        <f t="shared" si="4"/>
        <v>0</v>
      </c>
      <c r="AD8" s="149">
        <f t="shared" si="5"/>
        <v>32.666600000000003</v>
      </c>
      <c r="AE8" s="151">
        <f t="shared" si="6"/>
        <v>10636.686600000001</v>
      </c>
      <c r="AF8" s="152"/>
      <c r="AG8" s="153">
        <f>+AB8-AF8</f>
        <v>9543.6180000000004</v>
      </c>
      <c r="AH8" s="152"/>
      <c r="AI8" s="152"/>
      <c r="AJ8" s="153">
        <f>+AG8-AH8-AI8</f>
        <v>9543.6180000000004</v>
      </c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</row>
    <row r="9" spans="1:52" x14ac:dyDescent="0.25">
      <c r="A9" s="157" t="s">
        <v>554</v>
      </c>
      <c r="B9" s="137" t="s">
        <v>555</v>
      </c>
      <c r="C9" s="137"/>
      <c r="D9" s="137" t="s">
        <v>176</v>
      </c>
      <c r="E9" s="137" t="s">
        <v>341</v>
      </c>
      <c r="F9" s="137"/>
      <c r="G9" s="138"/>
      <c r="H9" s="138"/>
      <c r="I9" s="158">
        <v>608.16</v>
      </c>
      <c r="J9" s="138"/>
      <c r="K9" s="140">
        <f t="shared" si="0"/>
        <v>608.16</v>
      </c>
      <c r="L9" s="140">
        <v>6205.93</v>
      </c>
      <c r="M9" s="141"/>
      <c r="N9" s="141"/>
      <c r="O9" s="142"/>
      <c r="P9" s="143">
        <f t="shared" si="1"/>
        <v>6814.09</v>
      </c>
      <c r="Q9" s="144"/>
      <c r="R9" s="145"/>
      <c r="S9" s="159">
        <f>P9*1%</f>
        <v>68.140900000000002</v>
      </c>
      <c r="T9" s="159">
        <f>P9*4.9%</f>
        <v>333.89041000000003</v>
      </c>
      <c r="U9" s="145"/>
      <c r="V9" s="146"/>
      <c r="W9" s="146"/>
      <c r="X9" s="147"/>
      <c r="Y9" s="148">
        <v>0</v>
      </c>
      <c r="Z9" s="143">
        <f t="shared" si="2"/>
        <v>6412.0586899999998</v>
      </c>
      <c r="AA9" s="149">
        <f>IF(P9&gt;4500,P9*0.1,0)</f>
        <v>681.40900000000011</v>
      </c>
      <c r="AB9" s="143">
        <f t="shared" si="3"/>
        <v>5730.6496900000002</v>
      </c>
      <c r="AC9" s="150">
        <f t="shared" si="4"/>
        <v>0</v>
      </c>
      <c r="AD9" s="149">
        <f t="shared" si="5"/>
        <v>12.1632</v>
      </c>
      <c r="AE9" s="151">
        <f t="shared" si="6"/>
        <v>6826.2532000000001</v>
      </c>
      <c r="AF9" s="152"/>
      <c r="AG9" s="153">
        <f>+AB9-AF9</f>
        <v>5730.6496900000002</v>
      </c>
      <c r="AH9" s="152"/>
      <c r="AI9" s="152"/>
      <c r="AJ9" s="153">
        <f>+AG9-AH9-AI9</f>
        <v>5730.6496900000002</v>
      </c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</row>
    <row r="10" spans="1:52" x14ac:dyDescent="0.25">
      <c r="A10" s="157" t="s">
        <v>556</v>
      </c>
      <c r="B10" s="137" t="s">
        <v>557</v>
      </c>
      <c r="C10" s="137"/>
      <c r="D10" s="137" t="s">
        <v>444</v>
      </c>
      <c r="E10" s="137" t="s">
        <v>558</v>
      </c>
      <c r="F10" s="137"/>
      <c r="G10" s="138"/>
      <c r="H10" s="138"/>
      <c r="I10" s="137">
        <v>739.23</v>
      </c>
      <c r="J10" s="138"/>
      <c r="K10" s="140">
        <f t="shared" si="0"/>
        <v>739.23</v>
      </c>
      <c r="L10" s="140">
        <v>2240.0700000000002</v>
      </c>
      <c r="M10" s="141"/>
      <c r="N10" s="141"/>
      <c r="O10" s="142"/>
      <c r="P10" s="143">
        <f t="shared" si="1"/>
        <v>2979.3</v>
      </c>
      <c r="Q10" s="144"/>
      <c r="R10" s="145"/>
      <c r="S10" s="145"/>
      <c r="T10" s="145"/>
      <c r="U10" s="145"/>
      <c r="V10" s="146"/>
      <c r="W10" s="146"/>
      <c r="X10" s="147"/>
      <c r="Y10" s="148"/>
      <c r="Z10" s="143">
        <f t="shared" si="2"/>
        <v>2979.3</v>
      </c>
      <c r="AA10" s="149"/>
      <c r="AB10" s="143">
        <f t="shared" si="3"/>
        <v>2979.3</v>
      </c>
      <c r="AC10" s="150">
        <f t="shared" si="4"/>
        <v>297.93</v>
      </c>
      <c r="AD10" s="149">
        <f t="shared" si="5"/>
        <v>14.784600000000001</v>
      </c>
      <c r="AE10" s="151">
        <f t="shared" si="6"/>
        <v>3292.0146</v>
      </c>
      <c r="AF10" s="152"/>
      <c r="AG10" s="153"/>
      <c r="AH10" s="152"/>
      <c r="AI10" s="152"/>
      <c r="AJ10" s="153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</row>
    <row r="11" spans="1:52" x14ac:dyDescent="0.25">
      <c r="A11" s="137" t="s">
        <v>548</v>
      </c>
      <c r="B11" s="137" t="s">
        <v>559</v>
      </c>
      <c r="C11" s="137"/>
      <c r="D11" s="137" t="s">
        <v>178</v>
      </c>
      <c r="E11" s="137" t="s">
        <v>326</v>
      </c>
      <c r="F11" s="137"/>
      <c r="G11" s="137"/>
      <c r="H11" s="137"/>
      <c r="I11" s="139">
        <v>1166.6600000000001</v>
      </c>
      <c r="J11" s="139"/>
      <c r="K11" s="140">
        <f t="shared" si="0"/>
        <v>1166.6600000000001</v>
      </c>
      <c r="L11" s="140">
        <v>669.68</v>
      </c>
      <c r="M11" s="140"/>
      <c r="N11" s="140"/>
      <c r="O11" s="142"/>
      <c r="P11" s="143">
        <f t="shared" si="1"/>
        <v>1836.3400000000001</v>
      </c>
      <c r="Q11" s="144"/>
      <c r="R11" s="145">
        <v>0</v>
      </c>
      <c r="S11" s="145"/>
      <c r="T11" s="145"/>
      <c r="U11" s="145"/>
      <c r="V11" s="146"/>
      <c r="W11" s="146"/>
      <c r="X11" s="147"/>
      <c r="Y11" s="148">
        <v>0</v>
      </c>
      <c r="Z11" s="143">
        <f t="shared" si="2"/>
        <v>1836.3400000000001</v>
      </c>
      <c r="AA11" s="149">
        <f t="shared" ref="AA11:AA74" si="7">IF(P11&gt;4500,P11*0.1,0)</f>
        <v>0</v>
      </c>
      <c r="AB11" s="143">
        <f t="shared" si="3"/>
        <v>1836.3400000000001</v>
      </c>
      <c r="AC11" s="150">
        <f t="shared" si="4"/>
        <v>183.63400000000001</v>
      </c>
      <c r="AD11" s="149">
        <f t="shared" si="5"/>
        <v>23.333200000000001</v>
      </c>
      <c r="AE11" s="151">
        <f t="shared" si="6"/>
        <v>2043.3072000000002</v>
      </c>
      <c r="AF11" s="152"/>
      <c r="AG11" s="153">
        <f>+AB11-AF11</f>
        <v>1836.3400000000001</v>
      </c>
      <c r="AH11" s="152"/>
      <c r="AI11" s="152"/>
      <c r="AJ11" s="153">
        <f>+AG11-AH11-AI11</f>
        <v>1836.3400000000001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</row>
    <row r="12" spans="1:52" x14ac:dyDescent="0.25">
      <c r="A12" s="137" t="s">
        <v>550</v>
      </c>
      <c r="B12" s="137" t="s">
        <v>560</v>
      </c>
      <c r="C12" s="137" t="s">
        <v>552</v>
      </c>
      <c r="D12" s="137">
        <v>16</v>
      </c>
      <c r="E12" s="137" t="s">
        <v>561</v>
      </c>
      <c r="F12" s="137"/>
      <c r="G12" s="138"/>
      <c r="H12" s="138"/>
      <c r="I12" s="139">
        <v>1633.33</v>
      </c>
      <c r="J12" s="138"/>
      <c r="K12" s="140">
        <f t="shared" si="0"/>
        <v>1633.33</v>
      </c>
      <c r="L12" s="140">
        <v>806.29</v>
      </c>
      <c r="M12" s="141"/>
      <c r="N12" s="141"/>
      <c r="O12" s="142"/>
      <c r="P12" s="143">
        <f t="shared" si="1"/>
        <v>2439.62</v>
      </c>
      <c r="Q12" s="144"/>
      <c r="R12" s="145">
        <v>0</v>
      </c>
      <c r="S12" s="145"/>
      <c r="T12" s="145"/>
      <c r="U12" s="145"/>
      <c r="V12" s="146"/>
      <c r="W12" s="146"/>
      <c r="X12" s="147"/>
      <c r="Y12" s="155">
        <v>0</v>
      </c>
      <c r="Z12" s="143">
        <f t="shared" si="2"/>
        <v>2439.62</v>
      </c>
      <c r="AA12" s="149">
        <f t="shared" si="7"/>
        <v>0</v>
      </c>
      <c r="AB12" s="143">
        <f t="shared" si="3"/>
        <v>2439.62</v>
      </c>
      <c r="AC12" s="150">
        <f t="shared" si="4"/>
        <v>243.96199999999999</v>
      </c>
      <c r="AD12" s="149">
        <f t="shared" si="5"/>
        <v>32.666600000000003</v>
      </c>
      <c r="AE12" s="151">
        <f t="shared" si="6"/>
        <v>2716.2485999999999</v>
      </c>
      <c r="AF12" s="152"/>
      <c r="AG12" s="153">
        <f>+AB12-AF12</f>
        <v>2439.62</v>
      </c>
      <c r="AH12" s="152"/>
      <c r="AI12" s="152"/>
      <c r="AJ12" s="153">
        <f>+AG12-AH12-AI12</f>
        <v>2439.62</v>
      </c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</row>
    <row r="13" spans="1:52" s="170" customFormat="1" x14ac:dyDescent="0.25">
      <c r="A13" s="160" t="s">
        <v>562</v>
      </c>
      <c r="B13" s="160" t="s">
        <v>563</v>
      </c>
      <c r="C13" s="160" t="s">
        <v>564</v>
      </c>
      <c r="D13" s="160"/>
      <c r="E13" s="160" t="s">
        <v>565</v>
      </c>
      <c r="F13" s="161">
        <v>42052</v>
      </c>
      <c r="G13" s="160"/>
      <c r="H13" s="160"/>
      <c r="I13" s="162">
        <v>513.33000000000004</v>
      </c>
      <c r="J13" s="160">
        <v>653.33000000000004</v>
      </c>
      <c r="K13" s="163">
        <f t="shared" si="0"/>
        <v>1166.6600000000001</v>
      </c>
      <c r="L13" s="163"/>
      <c r="M13" s="163"/>
      <c r="N13" s="163"/>
      <c r="O13" s="164"/>
      <c r="P13" s="165">
        <f t="shared" si="1"/>
        <v>1166.6600000000001</v>
      </c>
      <c r="Q13" s="166"/>
      <c r="R13" s="166"/>
      <c r="S13" s="166"/>
      <c r="T13" s="166"/>
      <c r="U13" s="166"/>
      <c r="V13" s="167"/>
      <c r="W13" s="167"/>
      <c r="X13" s="160"/>
      <c r="Y13" s="168"/>
      <c r="Z13" s="165"/>
      <c r="AA13" s="169">
        <f t="shared" si="7"/>
        <v>0</v>
      </c>
      <c r="AB13" s="165"/>
      <c r="AC13" s="169">
        <f t="shared" si="4"/>
        <v>116.66600000000001</v>
      </c>
      <c r="AD13" s="169">
        <f t="shared" si="5"/>
        <v>10.2666</v>
      </c>
      <c r="AE13" s="151">
        <f t="shared" si="6"/>
        <v>1293.5925999999999</v>
      </c>
      <c r="AG13" s="171"/>
      <c r="AJ13" s="171"/>
    </row>
    <row r="14" spans="1:52" x14ac:dyDescent="0.25">
      <c r="A14" s="137" t="s">
        <v>550</v>
      </c>
      <c r="B14" s="137" t="s">
        <v>566</v>
      </c>
      <c r="C14" s="137" t="s">
        <v>39</v>
      </c>
      <c r="D14" s="137" t="s">
        <v>182</v>
      </c>
      <c r="E14" s="137" t="s">
        <v>340</v>
      </c>
      <c r="F14" s="137"/>
      <c r="G14" s="138"/>
      <c r="H14" s="138"/>
      <c r="I14" s="137">
        <v>513.33000000000004</v>
      </c>
      <c r="J14" s="138">
        <v>653.33000000000004</v>
      </c>
      <c r="K14" s="140">
        <f t="shared" si="0"/>
        <v>1166.6600000000001</v>
      </c>
      <c r="L14" s="140">
        <f>2713.86+3277.12</f>
        <v>5990.98</v>
      </c>
      <c r="M14" s="141"/>
      <c r="N14" s="141"/>
      <c r="O14" s="142"/>
      <c r="P14" s="143">
        <f t="shared" si="1"/>
        <v>7157.6399999999994</v>
      </c>
      <c r="Q14" s="144"/>
      <c r="R14" s="145">
        <v>0</v>
      </c>
      <c r="S14" s="145"/>
      <c r="T14" s="145"/>
      <c r="U14" s="145"/>
      <c r="V14" s="146"/>
      <c r="W14" s="146"/>
      <c r="X14" s="147"/>
      <c r="Y14" s="155">
        <v>368.35</v>
      </c>
      <c r="Z14" s="143">
        <f t="shared" ref="Z14:Z77" si="8">+P14-SUM(Q14:Y14)</f>
        <v>6789.2899999999991</v>
      </c>
      <c r="AA14" s="149">
        <f t="shared" si="7"/>
        <v>715.76400000000001</v>
      </c>
      <c r="AB14" s="143">
        <f t="shared" ref="AB14:AB77" si="9">+Z14-AA14</f>
        <v>6073.5259999999989</v>
      </c>
      <c r="AC14" s="150">
        <f t="shared" si="4"/>
        <v>0</v>
      </c>
      <c r="AD14" s="149">
        <f t="shared" si="5"/>
        <v>10.2666</v>
      </c>
      <c r="AE14" s="151">
        <f t="shared" si="6"/>
        <v>7167.9065999999993</v>
      </c>
      <c r="AF14" s="152"/>
      <c r="AG14" s="153">
        <f t="shared" ref="AG14:AG33" si="10">+AB14-AF14</f>
        <v>6073.5259999999989</v>
      </c>
      <c r="AH14" s="152"/>
      <c r="AI14" s="152"/>
      <c r="AJ14" s="153">
        <f t="shared" ref="AJ14:AJ33" si="11">+AG14-AH14-AI14</f>
        <v>6073.5259999999989</v>
      </c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</row>
    <row r="15" spans="1:52" x14ac:dyDescent="0.25">
      <c r="A15" s="157" t="s">
        <v>554</v>
      </c>
      <c r="B15" s="172" t="s">
        <v>567</v>
      </c>
      <c r="C15" s="172"/>
      <c r="D15" s="137" t="s">
        <v>342</v>
      </c>
      <c r="E15" s="137" t="s">
        <v>341</v>
      </c>
      <c r="F15" s="137"/>
      <c r="G15" s="138"/>
      <c r="H15" s="138"/>
      <c r="I15" s="158">
        <v>608.16</v>
      </c>
      <c r="J15" s="138"/>
      <c r="K15" s="140">
        <f t="shared" si="0"/>
        <v>608.16</v>
      </c>
      <c r="L15" s="140">
        <v>1021.3</v>
      </c>
      <c r="M15" s="141"/>
      <c r="N15" s="141"/>
      <c r="O15" s="142"/>
      <c r="P15" s="143">
        <f t="shared" si="1"/>
        <v>1629.46</v>
      </c>
      <c r="Q15" s="144"/>
      <c r="R15" s="159">
        <v>150</v>
      </c>
      <c r="S15" s="159">
        <f>P15*1%</f>
        <v>16.294599999999999</v>
      </c>
      <c r="T15" s="159">
        <f>P15*4.9%</f>
        <v>79.843540000000004</v>
      </c>
      <c r="U15" s="145"/>
      <c r="V15" s="146"/>
      <c r="W15" s="146"/>
      <c r="X15" s="147"/>
      <c r="Y15" s="148">
        <v>0</v>
      </c>
      <c r="Z15" s="143">
        <f t="shared" si="8"/>
        <v>1383.32186</v>
      </c>
      <c r="AA15" s="149">
        <f t="shared" si="7"/>
        <v>0</v>
      </c>
      <c r="AB15" s="143">
        <f t="shared" si="9"/>
        <v>1383.32186</v>
      </c>
      <c r="AC15" s="150">
        <f t="shared" si="4"/>
        <v>162.94600000000003</v>
      </c>
      <c r="AD15" s="149">
        <f t="shared" si="5"/>
        <v>12.1632</v>
      </c>
      <c r="AE15" s="151">
        <f t="shared" si="6"/>
        <v>1804.5691999999999</v>
      </c>
      <c r="AF15" s="152"/>
      <c r="AG15" s="153">
        <f t="shared" si="10"/>
        <v>1383.32186</v>
      </c>
      <c r="AH15" s="152"/>
      <c r="AI15" s="152"/>
      <c r="AJ15" s="153">
        <f t="shared" si="11"/>
        <v>1383.32186</v>
      </c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</row>
    <row r="16" spans="1:52" x14ac:dyDescent="0.25">
      <c r="A16" s="137" t="s">
        <v>562</v>
      </c>
      <c r="B16" s="137" t="s">
        <v>568</v>
      </c>
      <c r="C16" s="137" t="s">
        <v>564</v>
      </c>
      <c r="D16" s="137" t="s">
        <v>15</v>
      </c>
      <c r="E16" s="137" t="s">
        <v>340</v>
      </c>
      <c r="F16" s="173">
        <v>42326</v>
      </c>
      <c r="G16" s="138"/>
      <c r="H16" s="138"/>
      <c r="I16" s="137">
        <v>513.33000000000004</v>
      </c>
      <c r="J16" s="138">
        <v>653.33000000000004</v>
      </c>
      <c r="K16" s="140">
        <f t="shared" si="0"/>
        <v>1166.6600000000001</v>
      </c>
      <c r="L16" s="140">
        <f>1500+653.33</f>
        <v>2153.33</v>
      </c>
      <c r="M16" s="141"/>
      <c r="N16" s="141"/>
      <c r="O16" s="142"/>
      <c r="P16" s="143">
        <f t="shared" si="1"/>
        <v>3319.99</v>
      </c>
      <c r="Q16" s="144"/>
      <c r="R16" s="145">
        <v>0</v>
      </c>
      <c r="S16" s="145"/>
      <c r="T16" s="145"/>
      <c r="U16" s="145"/>
      <c r="V16" s="146"/>
      <c r="W16" s="146"/>
      <c r="X16" s="147"/>
      <c r="Y16" s="148">
        <f>879.45+287.21</f>
        <v>1166.6600000000001</v>
      </c>
      <c r="Z16" s="143">
        <f t="shared" si="8"/>
        <v>2153.33</v>
      </c>
      <c r="AA16" s="149">
        <f t="shared" si="7"/>
        <v>0</v>
      </c>
      <c r="AB16" s="143">
        <f t="shared" si="9"/>
        <v>2153.33</v>
      </c>
      <c r="AC16" s="150">
        <f t="shared" si="4"/>
        <v>331.99900000000002</v>
      </c>
      <c r="AD16" s="149">
        <f t="shared" si="5"/>
        <v>10.2666</v>
      </c>
      <c r="AE16" s="151">
        <f t="shared" si="6"/>
        <v>3662.2555999999995</v>
      </c>
      <c r="AF16" s="152"/>
      <c r="AG16" s="153">
        <f t="shared" si="10"/>
        <v>2153.33</v>
      </c>
      <c r="AH16" s="152"/>
      <c r="AI16" s="152"/>
      <c r="AJ16" s="153">
        <f t="shared" si="11"/>
        <v>2153.33</v>
      </c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</row>
    <row r="17" spans="1:52" x14ac:dyDescent="0.25">
      <c r="A17" s="137" t="s">
        <v>569</v>
      </c>
      <c r="B17" s="137" t="s">
        <v>570</v>
      </c>
      <c r="C17" s="137"/>
      <c r="D17" s="137" t="s">
        <v>186</v>
      </c>
      <c r="E17" s="137" t="s">
        <v>571</v>
      </c>
      <c r="F17" s="137"/>
      <c r="G17" s="138"/>
      <c r="H17" s="138"/>
      <c r="I17" s="137">
        <v>933.33</v>
      </c>
      <c r="J17" s="138"/>
      <c r="K17" s="140">
        <f t="shared" si="0"/>
        <v>933.33</v>
      </c>
      <c r="L17" s="140">
        <v>550</v>
      </c>
      <c r="M17" s="141"/>
      <c r="N17" s="141"/>
      <c r="O17" s="142"/>
      <c r="P17" s="143">
        <f t="shared" si="1"/>
        <v>1483.33</v>
      </c>
      <c r="Q17" s="144"/>
      <c r="R17" s="145">
        <v>0</v>
      </c>
      <c r="S17" s="145"/>
      <c r="T17" s="145"/>
      <c r="U17" s="145"/>
      <c r="V17" s="146"/>
      <c r="W17" s="146"/>
      <c r="X17" s="147"/>
      <c r="Y17" s="148">
        <v>0</v>
      </c>
      <c r="Z17" s="143">
        <f t="shared" si="8"/>
        <v>1483.33</v>
      </c>
      <c r="AA17" s="149">
        <f t="shared" si="7"/>
        <v>0</v>
      </c>
      <c r="AB17" s="143">
        <f t="shared" si="9"/>
        <v>1483.33</v>
      </c>
      <c r="AC17" s="150">
        <f t="shared" si="4"/>
        <v>148.333</v>
      </c>
      <c r="AD17" s="149">
        <f t="shared" si="5"/>
        <v>18.666600000000003</v>
      </c>
      <c r="AE17" s="151">
        <f t="shared" si="6"/>
        <v>1650.3296</v>
      </c>
      <c r="AF17" s="152"/>
      <c r="AG17" s="153">
        <f t="shared" si="10"/>
        <v>1483.33</v>
      </c>
      <c r="AH17" s="152"/>
      <c r="AI17" s="152"/>
      <c r="AJ17" s="153">
        <f t="shared" si="11"/>
        <v>1483.33</v>
      </c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</row>
    <row r="18" spans="1:52" x14ac:dyDescent="0.25">
      <c r="A18" s="137" t="s">
        <v>550</v>
      </c>
      <c r="B18" s="137" t="s">
        <v>572</v>
      </c>
      <c r="C18" s="137" t="s">
        <v>60</v>
      </c>
      <c r="D18" s="137" t="s">
        <v>188</v>
      </c>
      <c r="E18" s="137" t="s">
        <v>340</v>
      </c>
      <c r="F18" s="137"/>
      <c r="G18" s="138"/>
      <c r="H18" s="138"/>
      <c r="I18" s="137">
        <v>513.33000000000004</v>
      </c>
      <c r="J18" s="138"/>
      <c r="K18" s="140">
        <f t="shared" si="0"/>
        <v>513.33000000000004</v>
      </c>
      <c r="L18" s="140">
        <v>2855.65</v>
      </c>
      <c r="M18" s="141"/>
      <c r="N18" s="141"/>
      <c r="O18" s="142"/>
      <c r="P18" s="143">
        <f t="shared" si="1"/>
        <v>3368.98</v>
      </c>
      <c r="Q18" s="144"/>
      <c r="R18" s="145">
        <v>500</v>
      </c>
      <c r="S18" s="145"/>
      <c r="T18" s="145"/>
      <c r="U18" s="145"/>
      <c r="V18" s="146"/>
      <c r="W18" s="146"/>
      <c r="X18" s="147"/>
      <c r="Y18" s="174">
        <v>1697.06</v>
      </c>
      <c r="Z18" s="143">
        <f t="shared" si="8"/>
        <v>1171.92</v>
      </c>
      <c r="AA18" s="149">
        <f t="shared" si="7"/>
        <v>0</v>
      </c>
      <c r="AB18" s="143">
        <f t="shared" si="9"/>
        <v>1171.92</v>
      </c>
      <c r="AC18" s="150">
        <f t="shared" si="4"/>
        <v>336.89800000000002</v>
      </c>
      <c r="AD18" s="149">
        <f t="shared" si="5"/>
        <v>10.2666</v>
      </c>
      <c r="AE18" s="151">
        <f t="shared" si="6"/>
        <v>3716.1446000000001</v>
      </c>
      <c r="AF18" s="152"/>
      <c r="AG18" s="153">
        <f t="shared" si="10"/>
        <v>1171.92</v>
      </c>
      <c r="AH18" s="152"/>
      <c r="AI18" s="152"/>
      <c r="AJ18" s="153">
        <f t="shared" si="11"/>
        <v>1171.92</v>
      </c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</row>
    <row r="19" spans="1:52" x14ac:dyDescent="0.25">
      <c r="A19" s="137" t="s">
        <v>548</v>
      </c>
      <c r="B19" s="137" t="s">
        <v>573</v>
      </c>
      <c r="C19" s="137"/>
      <c r="D19" s="137" t="s">
        <v>327</v>
      </c>
      <c r="E19" s="137" t="s">
        <v>326</v>
      </c>
      <c r="F19" s="137"/>
      <c r="G19" s="137"/>
      <c r="H19" s="137"/>
      <c r="I19" s="139">
        <v>1166.26</v>
      </c>
      <c r="J19" s="139"/>
      <c r="K19" s="140">
        <f t="shared" si="0"/>
        <v>1166.26</v>
      </c>
      <c r="L19" s="140">
        <v>1045.71</v>
      </c>
      <c r="M19" s="140"/>
      <c r="N19" s="140"/>
      <c r="O19" s="142"/>
      <c r="P19" s="143">
        <f t="shared" si="1"/>
        <v>2211.9700000000003</v>
      </c>
      <c r="Q19" s="144"/>
      <c r="R19" s="145">
        <v>0</v>
      </c>
      <c r="S19" s="145"/>
      <c r="T19" s="145"/>
      <c r="U19" s="145"/>
      <c r="V19" s="146"/>
      <c r="W19" s="146"/>
      <c r="X19" s="147"/>
      <c r="Y19" s="148">
        <v>0</v>
      </c>
      <c r="Z19" s="143">
        <f t="shared" si="8"/>
        <v>2211.9700000000003</v>
      </c>
      <c r="AA19" s="149">
        <f t="shared" si="7"/>
        <v>0</v>
      </c>
      <c r="AB19" s="143">
        <f t="shared" si="9"/>
        <v>2211.9700000000003</v>
      </c>
      <c r="AC19" s="150">
        <f t="shared" si="4"/>
        <v>221.19700000000003</v>
      </c>
      <c r="AD19" s="149">
        <f t="shared" si="5"/>
        <v>23.325199999999999</v>
      </c>
      <c r="AE19" s="151">
        <f t="shared" si="6"/>
        <v>2456.4922000000006</v>
      </c>
      <c r="AF19" s="152"/>
      <c r="AG19" s="153">
        <f t="shared" si="10"/>
        <v>2211.9700000000003</v>
      </c>
      <c r="AH19" s="152"/>
      <c r="AI19" s="152"/>
      <c r="AJ19" s="153">
        <f t="shared" si="11"/>
        <v>2211.9700000000003</v>
      </c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</row>
    <row r="20" spans="1:52" x14ac:dyDescent="0.25">
      <c r="A20" s="157" t="s">
        <v>554</v>
      </c>
      <c r="B20" s="137" t="s">
        <v>574</v>
      </c>
      <c r="C20" s="137"/>
      <c r="D20" s="137" t="s">
        <v>191</v>
      </c>
      <c r="E20" s="137" t="s">
        <v>328</v>
      </c>
      <c r="F20" s="137"/>
      <c r="G20" s="138"/>
      <c r="H20" s="138"/>
      <c r="I20" s="158">
        <v>511.28</v>
      </c>
      <c r="J20" s="138"/>
      <c r="K20" s="140">
        <f t="shared" si="0"/>
        <v>511.28</v>
      </c>
      <c r="L20" s="140">
        <v>1388.4</v>
      </c>
      <c r="M20" s="141"/>
      <c r="N20" s="141"/>
      <c r="O20" s="142"/>
      <c r="P20" s="143">
        <f t="shared" si="1"/>
        <v>1899.68</v>
      </c>
      <c r="Q20" s="144"/>
      <c r="R20" s="159">
        <v>0</v>
      </c>
      <c r="S20" s="159">
        <f>P20*1%</f>
        <v>18.9968</v>
      </c>
      <c r="T20" s="159">
        <f>P20*4.9%</f>
        <v>93.084320000000005</v>
      </c>
      <c r="U20" s="145"/>
      <c r="V20" s="146"/>
      <c r="W20" s="146"/>
      <c r="X20" s="147"/>
      <c r="Y20" s="148">
        <v>0</v>
      </c>
      <c r="Z20" s="143">
        <f t="shared" si="8"/>
        <v>1787.59888</v>
      </c>
      <c r="AA20" s="149">
        <f t="shared" si="7"/>
        <v>0</v>
      </c>
      <c r="AB20" s="143">
        <f t="shared" si="9"/>
        <v>1787.59888</v>
      </c>
      <c r="AC20" s="150">
        <f t="shared" si="4"/>
        <v>189.96800000000002</v>
      </c>
      <c r="AD20" s="149">
        <f t="shared" si="5"/>
        <v>10.2256</v>
      </c>
      <c r="AE20" s="151">
        <f t="shared" si="6"/>
        <v>2099.8736000000004</v>
      </c>
      <c r="AF20" s="152"/>
      <c r="AG20" s="153">
        <f t="shared" si="10"/>
        <v>1787.59888</v>
      </c>
      <c r="AH20" s="152"/>
      <c r="AI20" s="152"/>
      <c r="AJ20" s="153">
        <f t="shared" si="11"/>
        <v>1787.59888</v>
      </c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</row>
    <row r="21" spans="1:52" x14ac:dyDescent="0.25">
      <c r="A21" s="137" t="s">
        <v>550</v>
      </c>
      <c r="B21" s="137" t="s">
        <v>575</v>
      </c>
      <c r="C21" s="137" t="s">
        <v>552</v>
      </c>
      <c r="D21" s="137">
        <v>18</v>
      </c>
      <c r="E21" s="137" t="s">
        <v>576</v>
      </c>
      <c r="F21" s="137"/>
      <c r="G21" s="138"/>
      <c r="H21" s="138"/>
      <c r="I21" s="139">
        <v>1633.33</v>
      </c>
      <c r="J21" s="138"/>
      <c r="K21" s="140">
        <f t="shared" si="0"/>
        <v>1633.33</v>
      </c>
      <c r="L21" s="140">
        <v>6279.03</v>
      </c>
      <c r="M21" s="141"/>
      <c r="N21" s="141"/>
      <c r="O21" s="142"/>
      <c r="P21" s="143">
        <f t="shared" si="1"/>
        <v>7912.36</v>
      </c>
      <c r="Q21" s="144"/>
      <c r="R21" s="159">
        <v>700</v>
      </c>
      <c r="S21" s="145"/>
      <c r="T21" s="145"/>
      <c r="U21" s="145"/>
      <c r="V21" s="146"/>
      <c r="W21" s="146"/>
      <c r="X21" s="147">
        <v>205.7</v>
      </c>
      <c r="Y21" s="155">
        <v>0</v>
      </c>
      <c r="Z21" s="143">
        <f t="shared" si="8"/>
        <v>7006.66</v>
      </c>
      <c r="AA21" s="149">
        <f t="shared" si="7"/>
        <v>791.23599999999999</v>
      </c>
      <c r="AB21" s="143">
        <f t="shared" si="9"/>
        <v>6215.424</v>
      </c>
      <c r="AC21" s="150">
        <f t="shared" si="4"/>
        <v>0</v>
      </c>
      <c r="AD21" s="149">
        <f t="shared" si="5"/>
        <v>32.666600000000003</v>
      </c>
      <c r="AE21" s="151">
        <f t="shared" si="6"/>
        <v>7945.0265999999992</v>
      </c>
      <c r="AF21" s="152"/>
      <c r="AG21" s="153">
        <f t="shared" si="10"/>
        <v>6215.424</v>
      </c>
      <c r="AH21" s="152"/>
      <c r="AI21" s="152"/>
      <c r="AJ21" s="153">
        <f t="shared" si="11"/>
        <v>6215.424</v>
      </c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</row>
    <row r="22" spans="1:52" x14ac:dyDescent="0.25">
      <c r="A22" s="137" t="s">
        <v>554</v>
      </c>
      <c r="B22" s="137" t="s">
        <v>577</v>
      </c>
      <c r="C22" s="137"/>
      <c r="D22" s="137" t="s">
        <v>194</v>
      </c>
      <c r="E22" s="137" t="s">
        <v>578</v>
      </c>
      <c r="F22" s="137"/>
      <c r="G22" s="138"/>
      <c r="H22" s="138"/>
      <c r="I22" s="158">
        <v>1100</v>
      </c>
      <c r="J22" s="138"/>
      <c r="K22" s="140">
        <f t="shared" si="0"/>
        <v>1100</v>
      </c>
      <c r="L22" s="140"/>
      <c r="M22" s="141"/>
      <c r="N22" s="141"/>
      <c r="O22" s="142"/>
      <c r="P22" s="143">
        <f t="shared" si="1"/>
        <v>1100</v>
      </c>
      <c r="Q22" s="144"/>
      <c r="R22" s="145">
        <v>0</v>
      </c>
      <c r="S22" s="145"/>
      <c r="T22" s="145"/>
      <c r="U22" s="145"/>
      <c r="V22" s="146"/>
      <c r="W22" s="146"/>
      <c r="X22" s="147"/>
      <c r="Y22" s="148">
        <v>0</v>
      </c>
      <c r="Z22" s="143">
        <f t="shared" si="8"/>
        <v>1100</v>
      </c>
      <c r="AA22" s="149">
        <f t="shared" si="7"/>
        <v>0</v>
      </c>
      <c r="AB22" s="143">
        <f t="shared" si="9"/>
        <v>1100</v>
      </c>
      <c r="AC22" s="150">
        <f t="shared" si="4"/>
        <v>110</v>
      </c>
      <c r="AD22" s="149">
        <f t="shared" si="5"/>
        <v>22</v>
      </c>
      <c r="AE22" s="151">
        <f t="shared" si="6"/>
        <v>1232</v>
      </c>
      <c r="AF22" s="152"/>
      <c r="AG22" s="153">
        <f t="shared" si="10"/>
        <v>1100</v>
      </c>
      <c r="AH22" s="152"/>
      <c r="AI22" s="152"/>
      <c r="AJ22" s="153">
        <f t="shared" si="11"/>
        <v>1100</v>
      </c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</row>
    <row r="23" spans="1:52" x14ac:dyDescent="0.25">
      <c r="A23" s="137" t="s">
        <v>569</v>
      </c>
      <c r="B23" s="137" t="s">
        <v>579</v>
      </c>
      <c r="C23" s="137"/>
      <c r="D23" s="137" t="s">
        <v>196</v>
      </c>
      <c r="E23" s="137" t="s">
        <v>571</v>
      </c>
      <c r="F23" s="137"/>
      <c r="G23" s="138"/>
      <c r="H23" s="138"/>
      <c r="I23" s="137">
        <v>933.33</v>
      </c>
      <c r="J23" s="138"/>
      <c r="K23" s="140">
        <f t="shared" si="0"/>
        <v>933.33</v>
      </c>
      <c r="L23" s="140">
        <v>550</v>
      </c>
      <c r="M23" s="141"/>
      <c r="N23" s="141"/>
      <c r="O23" s="142"/>
      <c r="P23" s="143">
        <f t="shared" si="1"/>
        <v>1483.33</v>
      </c>
      <c r="Q23" s="144"/>
      <c r="R23" s="145">
        <v>0</v>
      </c>
      <c r="S23" s="145"/>
      <c r="T23" s="145"/>
      <c r="U23" s="145"/>
      <c r="V23" s="146"/>
      <c r="W23" s="146"/>
      <c r="X23" s="147"/>
      <c r="Y23" s="148">
        <v>357.73</v>
      </c>
      <c r="Z23" s="143">
        <f t="shared" si="8"/>
        <v>1125.5999999999999</v>
      </c>
      <c r="AA23" s="149">
        <f t="shared" si="7"/>
        <v>0</v>
      </c>
      <c r="AB23" s="143">
        <f t="shared" si="9"/>
        <v>1125.5999999999999</v>
      </c>
      <c r="AC23" s="150">
        <f t="shared" si="4"/>
        <v>148.333</v>
      </c>
      <c r="AD23" s="149">
        <f t="shared" si="5"/>
        <v>18.666600000000003</v>
      </c>
      <c r="AE23" s="151">
        <f t="shared" si="6"/>
        <v>1650.3296</v>
      </c>
      <c r="AF23" s="152"/>
      <c r="AG23" s="153">
        <f t="shared" si="10"/>
        <v>1125.5999999999999</v>
      </c>
      <c r="AH23" s="152"/>
      <c r="AI23" s="152"/>
      <c r="AJ23" s="153">
        <f t="shared" si="11"/>
        <v>1125.5999999999999</v>
      </c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</row>
    <row r="24" spans="1:52" x14ac:dyDescent="0.25">
      <c r="A24" s="137" t="s">
        <v>562</v>
      </c>
      <c r="B24" s="137" t="s">
        <v>580</v>
      </c>
      <c r="C24" s="137" t="s">
        <v>564</v>
      </c>
      <c r="D24" s="137" t="s">
        <v>198</v>
      </c>
      <c r="E24" s="137" t="s">
        <v>340</v>
      </c>
      <c r="F24" s="173">
        <v>42066</v>
      </c>
      <c r="G24" s="138"/>
      <c r="H24" s="138"/>
      <c r="I24" s="137">
        <v>513.33000000000004</v>
      </c>
      <c r="J24" s="138">
        <v>653.33000000000004</v>
      </c>
      <c r="K24" s="140">
        <f t="shared" si="0"/>
        <v>1166.6600000000001</v>
      </c>
      <c r="L24" s="140">
        <f>583.83+653.33</f>
        <v>1237.1600000000001</v>
      </c>
      <c r="M24" s="141"/>
      <c r="N24" s="141"/>
      <c r="O24" s="142"/>
      <c r="P24" s="143">
        <f t="shared" si="1"/>
        <v>2403.8200000000002</v>
      </c>
      <c r="Q24" s="144"/>
      <c r="R24" s="145">
        <v>0</v>
      </c>
      <c r="S24" s="145"/>
      <c r="T24" s="145"/>
      <c r="U24" s="145"/>
      <c r="V24" s="146"/>
      <c r="W24" s="146"/>
      <c r="X24" s="147"/>
      <c r="Y24" s="148">
        <f>797.62+284.29</f>
        <v>1081.9100000000001</v>
      </c>
      <c r="Z24" s="143">
        <f t="shared" si="8"/>
        <v>1321.91</v>
      </c>
      <c r="AA24" s="149">
        <f t="shared" si="7"/>
        <v>0</v>
      </c>
      <c r="AB24" s="143">
        <f t="shared" si="9"/>
        <v>1321.91</v>
      </c>
      <c r="AC24" s="150">
        <f t="shared" si="4"/>
        <v>240.38200000000003</v>
      </c>
      <c r="AD24" s="149">
        <f t="shared" si="5"/>
        <v>10.2666</v>
      </c>
      <c r="AE24" s="151">
        <f t="shared" si="6"/>
        <v>2654.4686000000002</v>
      </c>
      <c r="AF24" s="152"/>
      <c r="AG24" s="153">
        <f t="shared" si="10"/>
        <v>1321.91</v>
      </c>
      <c r="AH24" s="152"/>
      <c r="AI24" s="152"/>
      <c r="AJ24" s="153">
        <f t="shared" si="11"/>
        <v>1321.91</v>
      </c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</row>
    <row r="25" spans="1:52" x14ac:dyDescent="0.25">
      <c r="A25" s="157" t="s">
        <v>556</v>
      </c>
      <c r="B25" s="137" t="s">
        <v>581</v>
      </c>
      <c r="C25" s="137"/>
      <c r="D25" s="137" t="s">
        <v>200</v>
      </c>
      <c r="E25" s="137" t="s">
        <v>582</v>
      </c>
      <c r="F25" s="137"/>
      <c r="G25" s="137"/>
      <c r="H25" s="137"/>
      <c r="I25" s="175">
        <v>739.23</v>
      </c>
      <c r="J25" s="137"/>
      <c r="K25" s="140">
        <f t="shared" si="0"/>
        <v>739.23</v>
      </c>
      <c r="L25" s="140">
        <v>2990.4720000000002</v>
      </c>
      <c r="M25" s="140"/>
      <c r="N25" s="140"/>
      <c r="O25" s="142"/>
      <c r="P25" s="143">
        <f t="shared" si="1"/>
        <v>3729.7020000000002</v>
      </c>
      <c r="Q25" s="144"/>
      <c r="R25" s="145">
        <v>0</v>
      </c>
      <c r="S25" s="145"/>
      <c r="T25" s="145"/>
      <c r="U25" s="145"/>
      <c r="V25" s="146"/>
      <c r="W25" s="146"/>
      <c r="X25" s="147"/>
      <c r="Y25" s="148">
        <v>0</v>
      </c>
      <c r="Z25" s="143">
        <f t="shared" si="8"/>
        <v>3729.7020000000002</v>
      </c>
      <c r="AA25" s="149">
        <f t="shared" si="7"/>
        <v>0</v>
      </c>
      <c r="AB25" s="143">
        <f t="shared" si="9"/>
        <v>3729.7020000000002</v>
      </c>
      <c r="AC25" s="150">
        <f t="shared" si="4"/>
        <v>372.97020000000003</v>
      </c>
      <c r="AD25" s="149">
        <f t="shared" si="5"/>
        <v>14.784600000000001</v>
      </c>
      <c r="AE25" s="151">
        <f t="shared" si="6"/>
        <v>4117.4567999999999</v>
      </c>
      <c r="AF25" s="152"/>
      <c r="AG25" s="153">
        <f t="shared" si="10"/>
        <v>3729.7020000000002</v>
      </c>
      <c r="AH25" s="152"/>
      <c r="AI25" s="152"/>
      <c r="AJ25" s="153">
        <f t="shared" si="11"/>
        <v>3729.7020000000002</v>
      </c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</row>
    <row r="26" spans="1:52" x14ac:dyDescent="0.25">
      <c r="A26" s="137" t="s">
        <v>562</v>
      </c>
      <c r="B26" s="137" t="s">
        <v>583</v>
      </c>
      <c r="C26" s="137" t="s">
        <v>564</v>
      </c>
      <c r="D26" s="137" t="s">
        <v>202</v>
      </c>
      <c r="E26" s="137" t="s">
        <v>565</v>
      </c>
      <c r="F26" s="173">
        <v>42304</v>
      </c>
      <c r="G26" s="138"/>
      <c r="H26" s="138"/>
      <c r="I26" s="137">
        <v>513.33000000000004</v>
      </c>
      <c r="J26" s="138"/>
      <c r="K26" s="140">
        <f t="shared" si="0"/>
        <v>513.33000000000004</v>
      </c>
      <c r="L26" s="140">
        <v>1000</v>
      </c>
      <c r="M26" s="141"/>
      <c r="N26" s="141"/>
      <c r="O26" s="142"/>
      <c r="P26" s="143">
        <f t="shared" si="1"/>
        <v>1513.33</v>
      </c>
      <c r="Q26" s="144"/>
      <c r="R26" s="145">
        <v>0</v>
      </c>
      <c r="S26" s="145"/>
      <c r="T26" s="145"/>
      <c r="U26" s="145"/>
      <c r="V26" s="146"/>
      <c r="W26" s="146"/>
      <c r="X26" s="147"/>
      <c r="Y26" s="148">
        <v>0</v>
      </c>
      <c r="Z26" s="143">
        <f t="shared" si="8"/>
        <v>1513.33</v>
      </c>
      <c r="AA26" s="149">
        <f t="shared" si="7"/>
        <v>0</v>
      </c>
      <c r="AB26" s="143">
        <f t="shared" si="9"/>
        <v>1513.33</v>
      </c>
      <c r="AC26" s="150">
        <f t="shared" si="4"/>
        <v>151.333</v>
      </c>
      <c r="AD26" s="149">
        <f t="shared" si="5"/>
        <v>10.2666</v>
      </c>
      <c r="AE26" s="151">
        <f t="shared" si="6"/>
        <v>1674.9295999999999</v>
      </c>
      <c r="AF26" s="152"/>
      <c r="AG26" s="153">
        <f t="shared" si="10"/>
        <v>1513.33</v>
      </c>
      <c r="AH26" s="152"/>
      <c r="AI26" s="152"/>
      <c r="AJ26" s="153">
        <f t="shared" si="11"/>
        <v>1513.33</v>
      </c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</row>
    <row r="27" spans="1:52" s="154" customFormat="1" x14ac:dyDescent="0.25">
      <c r="A27" s="137" t="s">
        <v>556</v>
      </c>
      <c r="B27" s="137" t="s">
        <v>584</v>
      </c>
      <c r="C27" s="137"/>
      <c r="D27" s="137" t="s">
        <v>204</v>
      </c>
      <c r="E27" s="137" t="s">
        <v>558</v>
      </c>
      <c r="F27" s="137"/>
      <c r="G27" s="137"/>
      <c r="H27" s="137"/>
      <c r="I27" s="139">
        <v>1100</v>
      </c>
      <c r="J27" s="137"/>
      <c r="K27" s="140">
        <f t="shared" si="0"/>
        <v>1100</v>
      </c>
      <c r="L27" s="140"/>
      <c r="M27" s="140"/>
      <c r="N27" s="140"/>
      <c r="O27" s="142"/>
      <c r="P27" s="143">
        <f t="shared" si="1"/>
        <v>1100</v>
      </c>
      <c r="Q27" s="144"/>
      <c r="R27" s="145">
        <v>0</v>
      </c>
      <c r="S27" s="145"/>
      <c r="T27" s="145"/>
      <c r="U27" s="145"/>
      <c r="V27" s="146"/>
      <c r="W27" s="146"/>
      <c r="X27" s="147"/>
      <c r="Y27" s="148">
        <v>0</v>
      </c>
      <c r="Z27" s="143">
        <f t="shared" si="8"/>
        <v>1100</v>
      </c>
      <c r="AA27" s="149">
        <f t="shared" si="7"/>
        <v>0</v>
      </c>
      <c r="AB27" s="143">
        <f t="shared" si="9"/>
        <v>1100</v>
      </c>
      <c r="AC27" s="150">
        <f t="shared" si="4"/>
        <v>110</v>
      </c>
      <c r="AD27" s="149">
        <f t="shared" si="5"/>
        <v>22</v>
      </c>
      <c r="AE27" s="151">
        <f t="shared" si="6"/>
        <v>1232</v>
      </c>
      <c r="AF27" s="152"/>
      <c r="AG27" s="153">
        <f t="shared" si="10"/>
        <v>1100</v>
      </c>
      <c r="AH27" s="152"/>
      <c r="AI27" s="152"/>
      <c r="AJ27" s="153">
        <f t="shared" si="11"/>
        <v>1100</v>
      </c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</row>
    <row r="28" spans="1:52" x14ac:dyDescent="0.25">
      <c r="A28" s="137" t="s">
        <v>569</v>
      </c>
      <c r="B28" s="137" t="s">
        <v>585</v>
      </c>
      <c r="C28" s="137"/>
      <c r="D28" s="137" t="s">
        <v>206</v>
      </c>
      <c r="E28" s="137" t="s">
        <v>586</v>
      </c>
      <c r="F28" s="137"/>
      <c r="G28" s="137"/>
      <c r="H28" s="137"/>
      <c r="I28" s="137">
        <v>933.33</v>
      </c>
      <c r="J28" s="137"/>
      <c r="K28" s="140">
        <f t="shared" si="0"/>
        <v>933.33</v>
      </c>
      <c r="L28" s="140">
        <v>550</v>
      </c>
      <c r="M28" s="140"/>
      <c r="N28" s="140"/>
      <c r="O28" s="142"/>
      <c r="P28" s="143">
        <f t="shared" si="1"/>
        <v>1483.33</v>
      </c>
      <c r="Q28" s="144"/>
      <c r="R28" s="145">
        <v>0</v>
      </c>
      <c r="S28" s="145"/>
      <c r="T28" s="145"/>
      <c r="U28" s="145"/>
      <c r="V28" s="146"/>
      <c r="W28" s="146"/>
      <c r="X28" s="147"/>
      <c r="Y28" s="148">
        <v>0</v>
      </c>
      <c r="Z28" s="143">
        <f t="shared" si="8"/>
        <v>1483.33</v>
      </c>
      <c r="AA28" s="149">
        <f t="shared" si="7"/>
        <v>0</v>
      </c>
      <c r="AB28" s="143">
        <f t="shared" si="9"/>
        <v>1483.33</v>
      </c>
      <c r="AC28" s="150">
        <f t="shared" si="4"/>
        <v>148.333</v>
      </c>
      <c r="AD28" s="149">
        <f t="shared" si="5"/>
        <v>18.666600000000003</v>
      </c>
      <c r="AE28" s="151">
        <f t="shared" si="6"/>
        <v>1650.3296</v>
      </c>
      <c r="AF28" s="152"/>
      <c r="AG28" s="153">
        <f t="shared" si="10"/>
        <v>1483.33</v>
      </c>
      <c r="AH28" s="152"/>
      <c r="AI28" s="152"/>
      <c r="AJ28" s="153">
        <f t="shared" si="11"/>
        <v>1483.33</v>
      </c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</row>
    <row r="29" spans="1:52" x14ac:dyDescent="0.25">
      <c r="A29" s="137" t="s">
        <v>587</v>
      </c>
      <c r="B29" s="137" t="s">
        <v>588</v>
      </c>
      <c r="C29" s="137"/>
      <c r="D29" s="137" t="s">
        <v>208</v>
      </c>
      <c r="E29" s="137" t="s">
        <v>334</v>
      </c>
      <c r="F29" s="137"/>
      <c r="G29" s="137"/>
      <c r="H29" s="137"/>
      <c r="I29" s="139">
        <v>1516.67</v>
      </c>
      <c r="J29" s="137"/>
      <c r="K29" s="140">
        <f t="shared" si="0"/>
        <v>1516.67</v>
      </c>
      <c r="L29" s="140"/>
      <c r="M29" s="140"/>
      <c r="N29" s="140"/>
      <c r="O29" s="142"/>
      <c r="P29" s="143">
        <f t="shared" si="1"/>
        <v>1516.67</v>
      </c>
      <c r="Q29" s="144"/>
      <c r="R29" s="159">
        <v>200</v>
      </c>
      <c r="S29" s="145"/>
      <c r="T29" s="145"/>
      <c r="U29" s="145"/>
      <c r="V29" s="146"/>
      <c r="W29" s="146"/>
      <c r="X29" s="147"/>
      <c r="Y29" s="155">
        <v>0</v>
      </c>
      <c r="Z29" s="143">
        <f t="shared" si="8"/>
        <v>1316.67</v>
      </c>
      <c r="AA29" s="149">
        <f t="shared" si="7"/>
        <v>0</v>
      </c>
      <c r="AB29" s="143">
        <f t="shared" si="9"/>
        <v>1316.67</v>
      </c>
      <c r="AC29" s="150">
        <f t="shared" si="4"/>
        <v>151.667</v>
      </c>
      <c r="AD29" s="149">
        <f t="shared" si="5"/>
        <v>30.333400000000001</v>
      </c>
      <c r="AE29" s="151">
        <f t="shared" si="6"/>
        <v>1698.6704</v>
      </c>
      <c r="AF29" s="152"/>
      <c r="AG29" s="153">
        <f t="shared" si="10"/>
        <v>1316.67</v>
      </c>
      <c r="AH29" s="152"/>
      <c r="AI29" s="152"/>
      <c r="AJ29" s="153">
        <f t="shared" si="11"/>
        <v>1316.67</v>
      </c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</row>
    <row r="30" spans="1:52" s="154" customFormat="1" x14ac:dyDescent="0.25">
      <c r="A30" s="157" t="s">
        <v>554</v>
      </c>
      <c r="B30" s="137" t="s">
        <v>589</v>
      </c>
      <c r="C30" s="137"/>
      <c r="D30" s="137" t="s">
        <v>210</v>
      </c>
      <c r="E30" s="137" t="s">
        <v>341</v>
      </c>
      <c r="F30" s="137"/>
      <c r="G30" s="138"/>
      <c r="H30" s="138"/>
      <c r="I30" s="158">
        <v>608.16</v>
      </c>
      <c r="J30" s="138"/>
      <c r="K30" s="140">
        <f t="shared" si="0"/>
        <v>608.16</v>
      </c>
      <c r="L30" s="140">
        <v>4825.84</v>
      </c>
      <c r="M30" s="141"/>
      <c r="N30" s="141"/>
      <c r="O30" s="142"/>
      <c r="P30" s="143">
        <f t="shared" si="1"/>
        <v>5434</v>
      </c>
      <c r="Q30" s="144"/>
      <c r="R30" s="159">
        <v>500</v>
      </c>
      <c r="S30" s="159">
        <f>P30*1%</f>
        <v>54.34</v>
      </c>
      <c r="T30" s="159">
        <f>P30*4.9%</f>
        <v>266.26600000000002</v>
      </c>
      <c r="U30" s="145"/>
      <c r="V30" s="146"/>
      <c r="W30" s="146"/>
      <c r="X30" s="147"/>
      <c r="Y30" s="148">
        <v>0</v>
      </c>
      <c r="Z30" s="143">
        <f t="shared" si="8"/>
        <v>4613.3940000000002</v>
      </c>
      <c r="AA30" s="149">
        <f t="shared" si="7"/>
        <v>543.4</v>
      </c>
      <c r="AB30" s="143">
        <f t="shared" si="9"/>
        <v>4069.9940000000001</v>
      </c>
      <c r="AC30" s="150">
        <f t="shared" si="4"/>
        <v>0</v>
      </c>
      <c r="AD30" s="149">
        <f t="shared" si="5"/>
        <v>12.1632</v>
      </c>
      <c r="AE30" s="151">
        <f t="shared" si="6"/>
        <v>5446.1632</v>
      </c>
      <c r="AF30" s="152"/>
      <c r="AG30" s="153">
        <f t="shared" si="10"/>
        <v>4069.9940000000001</v>
      </c>
      <c r="AH30" s="152"/>
      <c r="AI30" s="152"/>
      <c r="AJ30" s="153">
        <f t="shared" si="11"/>
        <v>4069.9940000000001</v>
      </c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</row>
    <row r="31" spans="1:52" s="154" customFormat="1" x14ac:dyDescent="0.25">
      <c r="A31" s="137" t="s">
        <v>550</v>
      </c>
      <c r="B31" s="137" t="s">
        <v>590</v>
      </c>
      <c r="C31" s="137" t="s">
        <v>39</v>
      </c>
      <c r="D31" s="137" t="s">
        <v>212</v>
      </c>
      <c r="E31" s="137" t="s">
        <v>340</v>
      </c>
      <c r="F31" s="137"/>
      <c r="G31" s="138"/>
      <c r="H31" s="138"/>
      <c r="I31" s="137">
        <v>513.33000000000004</v>
      </c>
      <c r="J31" s="138"/>
      <c r="K31" s="140">
        <f t="shared" si="0"/>
        <v>513.33000000000004</v>
      </c>
      <c r="L31" s="140">
        <v>8777.2199999999993</v>
      </c>
      <c r="M31" s="141"/>
      <c r="N31" s="141"/>
      <c r="O31" s="142"/>
      <c r="P31" s="143">
        <f t="shared" si="1"/>
        <v>9290.5499999999993</v>
      </c>
      <c r="Q31" s="144"/>
      <c r="R31" s="145">
        <v>0</v>
      </c>
      <c r="S31" s="145"/>
      <c r="T31" s="145"/>
      <c r="U31" s="145"/>
      <c r="V31" s="146"/>
      <c r="W31" s="146"/>
      <c r="X31" s="147"/>
      <c r="Y31" s="155">
        <v>530.28</v>
      </c>
      <c r="Z31" s="143">
        <f t="shared" si="8"/>
        <v>8760.2699999999986</v>
      </c>
      <c r="AA31" s="149">
        <f t="shared" si="7"/>
        <v>929.05499999999995</v>
      </c>
      <c r="AB31" s="143">
        <f t="shared" si="9"/>
        <v>7831.2149999999983</v>
      </c>
      <c r="AC31" s="150">
        <f t="shared" si="4"/>
        <v>0</v>
      </c>
      <c r="AD31" s="149">
        <f t="shared" si="5"/>
        <v>10.2666</v>
      </c>
      <c r="AE31" s="151">
        <f t="shared" si="6"/>
        <v>9300.8166000000001</v>
      </c>
      <c r="AF31" s="152"/>
      <c r="AG31" s="153">
        <f t="shared" si="10"/>
        <v>7831.2149999999983</v>
      </c>
      <c r="AH31" s="152"/>
      <c r="AI31" s="152"/>
      <c r="AJ31" s="153">
        <f t="shared" si="11"/>
        <v>7831.2149999999983</v>
      </c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</row>
    <row r="32" spans="1:52" s="154" customFormat="1" x14ac:dyDescent="0.25">
      <c r="A32" s="157" t="s">
        <v>554</v>
      </c>
      <c r="B32" s="137" t="s">
        <v>591</v>
      </c>
      <c r="C32" s="137"/>
      <c r="D32" s="137" t="s">
        <v>214</v>
      </c>
      <c r="E32" s="137" t="s">
        <v>592</v>
      </c>
      <c r="F32" s="137"/>
      <c r="G32" s="138"/>
      <c r="H32" s="138"/>
      <c r="I32" s="158">
        <v>608.16</v>
      </c>
      <c r="J32" s="138"/>
      <c r="K32" s="140">
        <f t="shared" si="0"/>
        <v>608.16</v>
      </c>
      <c r="L32" s="140">
        <v>3017.1</v>
      </c>
      <c r="M32" s="141"/>
      <c r="N32" s="141"/>
      <c r="O32" s="142"/>
      <c r="P32" s="143">
        <f t="shared" si="1"/>
        <v>3625.2599999999998</v>
      </c>
      <c r="Q32" s="144"/>
      <c r="R32" s="159">
        <v>1000</v>
      </c>
      <c r="S32" s="159">
        <f>P32*1%</f>
        <v>36.252600000000001</v>
      </c>
      <c r="T32" s="159">
        <f>P32*4.9%</f>
        <v>177.63774000000001</v>
      </c>
      <c r="U32" s="145"/>
      <c r="V32" s="146"/>
      <c r="W32" s="146"/>
      <c r="X32" s="147"/>
      <c r="Y32" s="148">
        <v>0</v>
      </c>
      <c r="Z32" s="143">
        <f t="shared" si="8"/>
        <v>2411.3696599999998</v>
      </c>
      <c r="AA32" s="149">
        <f t="shared" si="7"/>
        <v>0</v>
      </c>
      <c r="AB32" s="143">
        <f t="shared" si="9"/>
        <v>2411.3696599999998</v>
      </c>
      <c r="AC32" s="150">
        <f t="shared" si="4"/>
        <v>362.52600000000001</v>
      </c>
      <c r="AD32" s="149">
        <f t="shared" si="5"/>
        <v>12.1632</v>
      </c>
      <c r="AE32" s="151">
        <f t="shared" si="6"/>
        <v>3999.9491999999996</v>
      </c>
      <c r="AF32" s="152"/>
      <c r="AG32" s="153">
        <f t="shared" si="10"/>
        <v>2411.3696599999998</v>
      </c>
      <c r="AH32" s="152"/>
      <c r="AI32" s="152"/>
      <c r="AJ32" s="153">
        <f t="shared" si="11"/>
        <v>2411.3696599999998</v>
      </c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</row>
    <row r="33" spans="1:52" s="154" customFormat="1" x14ac:dyDescent="0.25">
      <c r="A33" s="137" t="s">
        <v>548</v>
      </c>
      <c r="B33" s="137" t="s">
        <v>593</v>
      </c>
      <c r="C33" s="137"/>
      <c r="D33" s="137" t="s">
        <v>216</v>
      </c>
      <c r="E33" s="137" t="s">
        <v>326</v>
      </c>
      <c r="F33" s="137"/>
      <c r="G33" s="137"/>
      <c r="H33" s="137"/>
      <c r="I33" s="139">
        <v>1166.26</v>
      </c>
      <c r="J33" s="139"/>
      <c r="K33" s="140">
        <f t="shared" si="0"/>
        <v>1166.26</v>
      </c>
      <c r="L33" s="140">
        <v>1509.29</v>
      </c>
      <c r="M33" s="140"/>
      <c r="N33" s="140"/>
      <c r="O33" s="142"/>
      <c r="P33" s="143">
        <f t="shared" si="1"/>
        <v>2675.55</v>
      </c>
      <c r="Q33" s="144"/>
      <c r="R33" s="145">
        <v>0</v>
      </c>
      <c r="S33" s="145"/>
      <c r="T33" s="145"/>
      <c r="U33" s="145"/>
      <c r="V33" s="146"/>
      <c r="W33" s="146"/>
      <c r="X33" s="147"/>
      <c r="Y33" s="148">
        <v>0</v>
      </c>
      <c r="Z33" s="143">
        <f t="shared" si="8"/>
        <v>2675.55</v>
      </c>
      <c r="AA33" s="149">
        <f t="shared" si="7"/>
        <v>0</v>
      </c>
      <c r="AB33" s="143">
        <f t="shared" si="9"/>
        <v>2675.55</v>
      </c>
      <c r="AC33" s="150">
        <f t="shared" si="4"/>
        <v>267.55500000000001</v>
      </c>
      <c r="AD33" s="149">
        <f t="shared" si="5"/>
        <v>23.325199999999999</v>
      </c>
      <c r="AE33" s="151">
        <f t="shared" si="6"/>
        <v>2966.4302000000002</v>
      </c>
      <c r="AF33" s="152"/>
      <c r="AG33" s="153">
        <f t="shared" si="10"/>
        <v>2675.55</v>
      </c>
      <c r="AH33" s="152"/>
      <c r="AI33" s="152"/>
      <c r="AJ33" s="153">
        <f t="shared" si="11"/>
        <v>2675.55</v>
      </c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</row>
    <row r="34" spans="1:52" s="170" customFormat="1" x14ac:dyDescent="0.25">
      <c r="A34" s="160" t="s">
        <v>550</v>
      </c>
      <c r="B34" s="160" t="s">
        <v>594</v>
      </c>
      <c r="C34" s="160" t="s">
        <v>39</v>
      </c>
      <c r="D34" s="160"/>
      <c r="E34" s="160" t="s">
        <v>340</v>
      </c>
      <c r="F34" s="161">
        <v>42415</v>
      </c>
      <c r="G34" s="160"/>
      <c r="H34" s="160"/>
      <c r="I34" s="162">
        <v>513.33000000000004</v>
      </c>
      <c r="J34" s="162">
        <v>653.33000000000004</v>
      </c>
      <c r="K34" s="163">
        <f t="shared" si="0"/>
        <v>1166.6600000000001</v>
      </c>
      <c r="L34" s="163"/>
      <c r="M34" s="163"/>
      <c r="N34" s="163"/>
      <c r="O34" s="164"/>
      <c r="P34" s="165">
        <f t="shared" si="1"/>
        <v>1166.6600000000001</v>
      </c>
      <c r="Q34" s="166"/>
      <c r="R34" s="166"/>
      <c r="S34" s="166"/>
      <c r="T34" s="166"/>
      <c r="U34" s="166"/>
      <c r="V34" s="167"/>
      <c r="W34" s="167"/>
      <c r="X34" s="160"/>
      <c r="Y34" s="176"/>
      <c r="Z34" s="165">
        <f t="shared" si="8"/>
        <v>1166.6600000000001</v>
      </c>
      <c r="AA34" s="169">
        <f t="shared" si="7"/>
        <v>0</v>
      </c>
      <c r="AB34" s="165">
        <f t="shared" si="9"/>
        <v>1166.6600000000001</v>
      </c>
      <c r="AC34" s="169">
        <f t="shared" si="4"/>
        <v>116.66600000000001</v>
      </c>
      <c r="AD34" s="169">
        <f t="shared" si="5"/>
        <v>10.2666</v>
      </c>
      <c r="AE34" s="151">
        <f t="shared" si="6"/>
        <v>1293.5925999999999</v>
      </c>
      <c r="AG34" s="171"/>
      <c r="AJ34" s="171"/>
    </row>
    <row r="35" spans="1:52" x14ac:dyDescent="0.25">
      <c r="A35" s="137" t="s">
        <v>550</v>
      </c>
      <c r="B35" s="137" t="s">
        <v>595</v>
      </c>
      <c r="C35" s="137" t="s">
        <v>39</v>
      </c>
      <c r="D35" s="137" t="s">
        <v>428</v>
      </c>
      <c r="E35" s="137" t="s">
        <v>340</v>
      </c>
      <c r="F35" s="137"/>
      <c r="G35" s="138"/>
      <c r="H35" s="138"/>
      <c r="I35" s="137">
        <v>513.33000000000004</v>
      </c>
      <c r="J35" s="138"/>
      <c r="K35" s="140">
        <f t="shared" si="0"/>
        <v>513.33000000000004</v>
      </c>
      <c r="L35" s="140">
        <v>8461.1</v>
      </c>
      <c r="M35" s="141"/>
      <c r="N35" s="141"/>
      <c r="O35" s="142"/>
      <c r="P35" s="143">
        <f t="shared" si="1"/>
        <v>8974.43</v>
      </c>
      <c r="Q35" s="144"/>
      <c r="R35" s="145">
        <v>0</v>
      </c>
      <c r="S35" s="145"/>
      <c r="T35" s="145"/>
      <c r="U35" s="145"/>
      <c r="V35" s="146"/>
      <c r="W35" s="146"/>
      <c r="X35" s="147"/>
      <c r="Y35" s="155">
        <v>349.07</v>
      </c>
      <c r="Z35" s="143">
        <f t="shared" si="8"/>
        <v>8625.36</v>
      </c>
      <c r="AA35" s="149">
        <f t="shared" si="7"/>
        <v>897.4430000000001</v>
      </c>
      <c r="AB35" s="143">
        <f t="shared" si="9"/>
        <v>7727.9170000000004</v>
      </c>
      <c r="AC35" s="150">
        <f t="shared" si="4"/>
        <v>0</v>
      </c>
      <c r="AD35" s="149">
        <f t="shared" si="5"/>
        <v>10.2666</v>
      </c>
      <c r="AE35" s="151">
        <f t="shared" si="6"/>
        <v>8984.6966000000011</v>
      </c>
      <c r="AF35" s="152"/>
      <c r="AG35" s="153">
        <f t="shared" ref="AG35:AG44" si="12">+AB35-AF35</f>
        <v>7727.9170000000004</v>
      </c>
      <c r="AH35" s="152"/>
      <c r="AI35" s="152"/>
      <c r="AJ35" s="153">
        <f t="shared" ref="AJ35:AJ44" si="13">+AG35-AH35-AI35</f>
        <v>7727.9170000000004</v>
      </c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</row>
    <row r="36" spans="1:52" x14ac:dyDescent="0.25">
      <c r="A36" s="137" t="s">
        <v>550</v>
      </c>
      <c r="B36" s="137" t="s">
        <v>596</v>
      </c>
      <c r="C36" s="137" t="s">
        <v>39</v>
      </c>
      <c r="D36" s="137" t="s">
        <v>220</v>
      </c>
      <c r="E36" s="137" t="s">
        <v>340</v>
      </c>
      <c r="F36" s="137"/>
      <c r="G36" s="138"/>
      <c r="H36" s="138"/>
      <c r="I36" s="137">
        <v>513.33000000000004</v>
      </c>
      <c r="J36" s="138"/>
      <c r="K36" s="140">
        <f t="shared" si="0"/>
        <v>513.33000000000004</v>
      </c>
      <c r="L36" s="140">
        <v>11221.46</v>
      </c>
      <c r="M36" s="141"/>
      <c r="N36" s="141"/>
      <c r="O36" s="142"/>
      <c r="P36" s="143">
        <f t="shared" si="1"/>
        <v>11734.789999999999</v>
      </c>
      <c r="Q36" s="144"/>
      <c r="R36" s="145">
        <v>0</v>
      </c>
      <c r="S36" s="145"/>
      <c r="T36" s="145"/>
      <c r="U36" s="145"/>
      <c r="V36" s="146"/>
      <c r="W36" s="146"/>
      <c r="X36" s="147"/>
      <c r="Y36" s="155">
        <v>0</v>
      </c>
      <c r="Z36" s="143">
        <f t="shared" si="8"/>
        <v>11734.789999999999</v>
      </c>
      <c r="AA36" s="149">
        <f t="shared" si="7"/>
        <v>1173.479</v>
      </c>
      <c r="AB36" s="143">
        <f t="shared" si="9"/>
        <v>10561.311</v>
      </c>
      <c r="AC36" s="150">
        <f t="shared" si="4"/>
        <v>0</v>
      </c>
      <c r="AD36" s="149">
        <f t="shared" si="5"/>
        <v>10.2666</v>
      </c>
      <c r="AE36" s="151">
        <f t="shared" si="6"/>
        <v>11745.0566</v>
      </c>
      <c r="AF36" s="152"/>
      <c r="AG36" s="153">
        <f t="shared" si="12"/>
        <v>10561.311</v>
      </c>
      <c r="AH36" s="152"/>
      <c r="AI36" s="152"/>
      <c r="AJ36" s="153">
        <f t="shared" si="13"/>
        <v>10561.311</v>
      </c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</row>
    <row r="37" spans="1:52" x14ac:dyDescent="0.25">
      <c r="A37" s="137" t="s">
        <v>550</v>
      </c>
      <c r="B37" s="137" t="s">
        <v>597</v>
      </c>
      <c r="C37" s="137" t="s">
        <v>44</v>
      </c>
      <c r="D37" s="137" t="s">
        <v>222</v>
      </c>
      <c r="E37" s="137" t="s">
        <v>340</v>
      </c>
      <c r="F37" s="137"/>
      <c r="G37" s="138"/>
      <c r="H37" s="138"/>
      <c r="I37" s="137">
        <v>513.33000000000004</v>
      </c>
      <c r="J37" s="138"/>
      <c r="K37" s="140">
        <f t="shared" si="0"/>
        <v>513.33000000000004</v>
      </c>
      <c r="L37" s="140">
        <v>4867.3599999999997</v>
      </c>
      <c r="M37" s="141"/>
      <c r="N37" s="141"/>
      <c r="O37" s="142"/>
      <c r="P37" s="143">
        <f t="shared" si="1"/>
        <v>5380.69</v>
      </c>
      <c r="Q37" s="144"/>
      <c r="R37" s="145">
        <v>0</v>
      </c>
      <c r="S37" s="145"/>
      <c r="T37" s="145"/>
      <c r="U37" s="145"/>
      <c r="V37" s="146"/>
      <c r="W37" s="146"/>
      <c r="X37" s="147"/>
      <c r="Y37" s="155">
        <v>0</v>
      </c>
      <c r="Z37" s="143">
        <f t="shared" si="8"/>
        <v>5380.69</v>
      </c>
      <c r="AA37" s="149">
        <f t="shared" si="7"/>
        <v>538.06899999999996</v>
      </c>
      <c r="AB37" s="143">
        <f t="shared" si="9"/>
        <v>4842.6209999999992</v>
      </c>
      <c r="AC37" s="150">
        <f t="shared" si="4"/>
        <v>0</v>
      </c>
      <c r="AD37" s="149">
        <f t="shared" si="5"/>
        <v>10.2666</v>
      </c>
      <c r="AE37" s="151">
        <f t="shared" si="6"/>
        <v>5390.9565999999995</v>
      </c>
      <c r="AF37" s="152"/>
      <c r="AG37" s="153">
        <f t="shared" si="12"/>
        <v>4842.6209999999992</v>
      </c>
      <c r="AH37" s="152"/>
      <c r="AI37" s="152"/>
      <c r="AJ37" s="153">
        <f t="shared" si="13"/>
        <v>4842.6209999999992</v>
      </c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</row>
    <row r="38" spans="1:52" x14ac:dyDescent="0.25">
      <c r="A38" s="157" t="s">
        <v>556</v>
      </c>
      <c r="B38" s="137" t="s">
        <v>598</v>
      </c>
      <c r="C38" s="137"/>
      <c r="D38" s="137" t="s">
        <v>224</v>
      </c>
      <c r="E38" s="137" t="s">
        <v>328</v>
      </c>
      <c r="F38" s="137"/>
      <c r="G38" s="137"/>
      <c r="H38" s="137"/>
      <c r="I38" s="137">
        <v>739.23</v>
      </c>
      <c r="J38" s="137"/>
      <c r="K38" s="140">
        <f t="shared" si="0"/>
        <v>739.23</v>
      </c>
      <c r="L38" s="140">
        <v>2095.4160000000002</v>
      </c>
      <c r="M38" s="140"/>
      <c r="N38" s="140"/>
      <c r="O38" s="142"/>
      <c r="P38" s="143">
        <f t="shared" si="1"/>
        <v>2834.6460000000002</v>
      </c>
      <c r="Q38" s="144"/>
      <c r="R38" s="145">
        <v>0</v>
      </c>
      <c r="S38" s="145"/>
      <c r="T38" s="145"/>
      <c r="U38" s="145"/>
      <c r="V38" s="146"/>
      <c r="W38" s="146"/>
      <c r="X38" s="147"/>
      <c r="Y38" s="148">
        <v>0</v>
      </c>
      <c r="Z38" s="143">
        <f t="shared" si="8"/>
        <v>2834.6460000000002</v>
      </c>
      <c r="AA38" s="149">
        <f t="shared" si="7"/>
        <v>0</v>
      </c>
      <c r="AB38" s="143">
        <f t="shared" si="9"/>
        <v>2834.6460000000002</v>
      </c>
      <c r="AC38" s="150">
        <f t="shared" si="4"/>
        <v>283.46460000000002</v>
      </c>
      <c r="AD38" s="149">
        <f t="shared" si="5"/>
        <v>14.784600000000001</v>
      </c>
      <c r="AE38" s="151">
        <f t="shared" si="6"/>
        <v>3132.8951999999999</v>
      </c>
      <c r="AF38" s="152"/>
      <c r="AG38" s="153">
        <f t="shared" si="12"/>
        <v>2834.6460000000002</v>
      </c>
      <c r="AH38" s="152"/>
      <c r="AI38" s="152"/>
      <c r="AJ38" s="153">
        <f t="shared" si="13"/>
        <v>2834.6460000000002</v>
      </c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</row>
    <row r="39" spans="1:52" x14ac:dyDescent="0.25">
      <c r="A39" s="137" t="s">
        <v>550</v>
      </c>
      <c r="B39" s="137" t="s">
        <v>599</v>
      </c>
      <c r="C39" s="137" t="s">
        <v>60</v>
      </c>
      <c r="D39" s="137" t="s">
        <v>226</v>
      </c>
      <c r="E39" s="137" t="s">
        <v>340</v>
      </c>
      <c r="F39" s="137"/>
      <c r="G39" s="138"/>
      <c r="H39" s="138"/>
      <c r="I39" s="137">
        <v>513.33000000000004</v>
      </c>
      <c r="J39" s="138"/>
      <c r="K39" s="140">
        <f t="shared" si="0"/>
        <v>513.33000000000004</v>
      </c>
      <c r="L39" s="140">
        <v>5764.25</v>
      </c>
      <c r="M39" s="141"/>
      <c r="N39" s="141"/>
      <c r="O39" s="142"/>
      <c r="P39" s="143">
        <f t="shared" ref="P39:P69" si="14">SUM(K39:N39)-O39</f>
        <v>6277.58</v>
      </c>
      <c r="Q39" s="144"/>
      <c r="R39" s="145">
        <v>0</v>
      </c>
      <c r="S39" s="145"/>
      <c r="T39" s="145"/>
      <c r="U39" s="145"/>
      <c r="V39" s="146"/>
      <c r="W39" s="146"/>
      <c r="X39" s="147"/>
      <c r="Y39" s="155">
        <v>0</v>
      </c>
      <c r="Z39" s="143">
        <f t="shared" si="8"/>
        <v>6277.58</v>
      </c>
      <c r="AA39" s="149">
        <f t="shared" si="7"/>
        <v>627.75800000000004</v>
      </c>
      <c r="AB39" s="143">
        <f t="shared" si="9"/>
        <v>5649.8220000000001</v>
      </c>
      <c r="AC39" s="150">
        <f t="shared" si="4"/>
        <v>0</v>
      </c>
      <c r="AD39" s="149">
        <f t="shared" si="5"/>
        <v>10.2666</v>
      </c>
      <c r="AE39" s="151">
        <f t="shared" si="6"/>
        <v>6287.8465999999999</v>
      </c>
      <c r="AF39" s="152"/>
      <c r="AG39" s="153">
        <f t="shared" si="12"/>
        <v>5649.8220000000001</v>
      </c>
      <c r="AH39" s="152"/>
      <c r="AI39" s="152"/>
      <c r="AJ39" s="153">
        <f t="shared" si="13"/>
        <v>5649.8220000000001</v>
      </c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</row>
    <row r="40" spans="1:52" x14ac:dyDescent="0.25">
      <c r="A40" s="137" t="s">
        <v>550</v>
      </c>
      <c r="B40" s="137" t="s">
        <v>600</v>
      </c>
      <c r="C40" s="137" t="s">
        <v>44</v>
      </c>
      <c r="D40" s="137" t="s">
        <v>228</v>
      </c>
      <c r="E40" s="137" t="s">
        <v>340</v>
      </c>
      <c r="F40" s="137"/>
      <c r="G40" s="138"/>
      <c r="H40" s="138"/>
      <c r="I40" s="137">
        <v>513.33000000000004</v>
      </c>
      <c r="J40" s="138"/>
      <c r="K40" s="140">
        <f t="shared" si="0"/>
        <v>513.33000000000004</v>
      </c>
      <c r="L40" s="140"/>
      <c r="M40" s="141"/>
      <c r="N40" s="141"/>
      <c r="O40" s="142"/>
      <c r="P40" s="143">
        <f t="shared" si="14"/>
        <v>513.33000000000004</v>
      </c>
      <c r="Q40" s="144"/>
      <c r="R40" s="145">
        <v>0</v>
      </c>
      <c r="S40" s="145"/>
      <c r="T40" s="145"/>
      <c r="U40" s="145"/>
      <c r="V40" s="146"/>
      <c r="W40" s="146"/>
      <c r="X40" s="147"/>
      <c r="Y40" s="155">
        <v>771.61</v>
      </c>
      <c r="Z40" s="143">
        <f t="shared" si="8"/>
        <v>-258.27999999999997</v>
      </c>
      <c r="AA40" s="149">
        <f t="shared" si="7"/>
        <v>0</v>
      </c>
      <c r="AB40" s="143">
        <f t="shared" si="9"/>
        <v>-258.27999999999997</v>
      </c>
      <c r="AC40" s="150">
        <f t="shared" si="4"/>
        <v>51.333000000000006</v>
      </c>
      <c r="AD40" s="149">
        <f t="shared" si="5"/>
        <v>10.2666</v>
      </c>
      <c r="AE40" s="151">
        <f t="shared" si="6"/>
        <v>574.92960000000005</v>
      </c>
      <c r="AF40" s="152"/>
      <c r="AG40" s="153">
        <f t="shared" si="12"/>
        <v>-258.27999999999997</v>
      </c>
      <c r="AH40" s="152"/>
      <c r="AI40" s="152"/>
      <c r="AJ40" s="153">
        <f t="shared" si="13"/>
        <v>-258.27999999999997</v>
      </c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</row>
    <row r="41" spans="1:52" x14ac:dyDescent="0.25">
      <c r="A41" s="137" t="s">
        <v>562</v>
      </c>
      <c r="B41" s="137" t="s">
        <v>601</v>
      </c>
      <c r="C41" s="137" t="s">
        <v>564</v>
      </c>
      <c r="D41" s="137" t="s">
        <v>230</v>
      </c>
      <c r="E41" s="137" t="s">
        <v>565</v>
      </c>
      <c r="F41" s="137"/>
      <c r="G41" s="138"/>
      <c r="H41" s="138"/>
      <c r="I41" s="137">
        <v>513.33000000000004</v>
      </c>
      <c r="J41" s="138"/>
      <c r="K41" s="140">
        <f t="shared" si="0"/>
        <v>513.33000000000004</v>
      </c>
      <c r="L41" s="140">
        <v>2500</v>
      </c>
      <c r="M41" s="141"/>
      <c r="N41" s="141"/>
      <c r="O41" s="142"/>
      <c r="P41" s="143">
        <f t="shared" si="14"/>
        <v>3013.33</v>
      </c>
      <c r="Q41" s="144"/>
      <c r="R41" s="145">
        <v>0</v>
      </c>
      <c r="S41" s="145"/>
      <c r="T41" s="145"/>
      <c r="U41" s="145"/>
      <c r="V41" s="146"/>
      <c r="W41" s="146"/>
      <c r="X41" s="147"/>
      <c r="Y41" s="148">
        <v>0</v>
      </c>
      <c r="Z41" s="143">
        <f t="shared" si="8"/>
        <v>3013.33</v>
      </c>
      <c r="AA41" s="149">
        <f t="shared" si="7"/>
        <v>0</v>
      </c>
      <c r="AB41" s="143">
        <f t="shared" si="9"/>
        <v>3013.33</v>
      </c>
      <c r="AC41" s="150">
        <f t="shared" si="4"/>
        <v>301.33300000000003</v>
      </c>
      <c r="AD41" s="149">
        <f t="shared" si="5"/>
        <v>10.2666</v>
      </c>
      <c r="AE41" s="151">
        <f t="shared" si="6"/>
        <v>3324.9295999999999</v>
      </c>
      <c r="AF41" s="152"/>
      <c r="AG41" s="153">
        <f t="shared" si="12"/>
        <v>3013.33</v>
      </c>
      <c r="AH41" s="152"/>
      <c r="AI41" s="152"/>
      <c r="AJ41" s="153">
        <f t="shared" si="13"/>
        <v>3013.33</v>
      </c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</row>
    <row r="42" spans="1:52" x14ac:dyDescent="0.25">
      <c r="A42" s="137" t="s">
        <v>550</v>
      </c>
      <c r="B42" s="137" t="s">
        <v>602</v>
      </c>
      <c r="C42" s="137" t="s">
        <v>44</v>
      </c>
      <c r="D42" s="137" t="s">
        <v>232</v>
      </c>
      <c r="E42" s="137" t="s">
        <v>340</v>
      </c>
      <c r="F42" s="137"/>
      <c r="G42" s="138"/>
      <c r="H42" s="138"/>
      <c r="I42" s="137">
        <v>513.33000000000004</v>
      </c>
      <c r="J42" s="138"/>
      <c r="K42" s="140">
        <f t="shared" si="0"/>
        <v>513.33000000000004</v>
      </c>
      <c r="L42" s="140"/>
      <c r="M42" s="141"/>
      <c r="N42" s="141"/>
      <c r="O42" s="142"/>
      <c r="P42" s="143">
        <f t="shared" si="14"/>
        <v>513.33000000000004</v>
      </c>
      <c r="Q42" s="144"/>
      <c r="R42" s="145">
        <v>0</v>
      </c>
      <c r="S42" s="145"/>
      <c r="T42" s="145"/>
      <c r="U42" s="145"/>
      <c r="V42" s="146"/>
      <c r="W42" s="146"/>
      <c r="X42" s="147"/>
      <c r="Y42" s="155">
        <v>0</v>
      </c>
      <c r="Z42" s="143">
        <f t="shared" si="8"/>
        <v>513.33000000000004</v>
      </c>
      <c r="AA42" s="149">
        <f t="shared" si="7"/>
        <v>0</v>
      </c>
      <c r="AB42" s="143">
        <f t="shared" si="9"/>
        <v>513.33000000000004</v>
      </c>
      <c r="AC42" s="150">
        <f t="shared" si="4"/>
        <v>51.333000000000006</v>
      </c>
      <c r="AD42" s="149">
        <f t="shared" si="5"/>
        <v>10.2666</v>
      </c>
      <c r="AE42" s="151">
        <f t="shared" si="6"/>
        <v>574.92960000000005</v>
      </c>
      <c r="AF42" s="152"/>
      <c r="AG42" s="153">
        <f t="shared" si="12"/>
        <v>513.33000000000004</v>
      </c>
      <c r="AH42" s="152"/>
      <c r="AI42" s="152"/>
      <c r="AJ42" s="153">
        <f t="shared" si="13"/>
        <v>513.33000000000004</v>
      </c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</row>
    <row r="43" spans="1:52" x14ac:dyDescent="0.25">
      <c r="A43" s="137" t="s">
        <v>548</v>
      </c>
      <c r="B43" s="137" t="s">
        <v>603</v>
      </c>
      <c r="C43" s="137"/>
      <c r="D43" s="137" t="s">
        <v>234</v>
      </c>
      <c r="E43" s="137" t="s">
        <v>335</v>
      </c>
      <c r="F43" s="137"/>
      <c r="G43" s="137"/>
      <c r="H43" s="137"/>
      <c r="I43" s="139">
        <v>1633.33</v>
      </c>
      <c r="J43" s="137"/>
      <c r="K43" s="140">
        <f t="shared" si="0"/>
        <v>1633.33</v>
      </c>
      <c r="L43" s="140"/>
      <c r="M43" s="140"/>
      <c r="N43" s="140"/>
      <c r="O43" s="142"/>
      <c r="P43" s="143">
        <f t="shared" si="14"/>
        <v>1633.33</v>
      </c>
      <c r="Q43" s="144"/>
      <c r="R43" s="145">
        <v>0</v>
      </c>
      <c r="S43" s="145"/>
      <c r="T43" s="145"/>
      <c r="U43" s="145"/>
      <c r="V43" s="146"/>
      <c r="W43" s="146"/>
      <c r="X43" s="147"/>
      <c r="Y43" s="148">
        <v>0</v>
      </c>
      <c r="Z43" s="143">
        <f t="shared" si="8"/>
        <v>1633.33</v>
      </c>
      <c r="AA43" s="149">
        <f t="shared" si="7"/>
        <v>0</v>
      </c>
      <c r="AB43" s="143">
        <f t="shared" si="9"/>
        <v>1633.33</v>
      </c>
      <c r="AC43" s="150">
        <f t="shared" si="4"/>
        <v>163.333</v>
      </c>
      <c r="AD43" s="149">
        <f t="shared" si="5"/>
        <v>32.666600000000003</v>
      </c>
      <c r="AE43" s="151">
        <f t="shared" si="6"/>
        <v>1829.3296</v>
      </c>
      <c r="AF43" s="152"/>
      <c r="AG43" s="153">
        <f t="shared" si="12"/>
        <v>1633.33</v>
      </c>
      <c r="AH43" s="152"/>
      <c r="AI43" s="152"/>
      <c r="AJ43" s="153">
        <f t="shared" si="13"/>
        <v>1633.33</v>
      </c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</row>
    <row r="44" spans="1:52" x14ac:dyDescent="0.25">
      <c r="A44" s="137" t="s">
        <v>550</v>
      </c>
      <c r="B44" s="137" t="s">
        <v>102</v>
      </c>
      <c r="C44" s="137" t="s">
        <v>39</v>
      </c>
      <c r="D44" s="137" t="s">
        <v>238</v>
      </c>
      <c r="E44" s="137" t="s">
        <v>340</v>
      </c>
      <c r="F44" s="137"/>
      <c r="G44" s="138"/>
      <c r="H44" s="138"/>
      <c r="I44" s="137">
        <v>513.33000000000004</v>
      </c>
      <c r="J44" s="138"/>
      <c r="K44" s="140">
        <f t="shared" si="0"/>
        <v>513.33000000000004</v>
      </c>
      <c r="L44" s="140"/>
      <c r="M44" s="141"/>
      <c r="N44" s="141"/>
      <c r="O44" s="142"/>
      <c r="P44" s="143">
        <f t="shared" si="14"/>
        <v>513.33000000000004</v>
      </c>
      <c r="Q44" s="144"/>
      <c r="R44" s="145">
        <v>0</v>
      </c>
      <c r="S44" s="145"/>
      <c r="T44" s="145"/>
      <c r="U44" s="145"/>
      <c r="V44" s="146"/>
      <c r="W44" s="146"/>
      <c r="X44" s="147"/>
      <c r="Y44" s="155">
        <v>210.56</v>
      </c>
      <c r="Z44" s="143">
        <f t="shared" si="8"/>
        <v>302.77000000000004</v>
      </c>
      <c r="AA44" s="149">
        <f t="shared" si="7"/>
        <v>0</v>
      </c>
      <c r="AB44" s="143">
        <f t="shared" si="9"/>
        <v>302.77000000000004</v>
      </c>
      <c r="AC44" s="150">
        <f t="shared" si="4"/>
        <v>51.333000000000006</v>
      </c>
      <c r="AD44" s="149">
        <f t="shared" si="5"/>
        <v>10.2666</v>
      </c>
      <c r="AE44" s="151">
        <f t="shared" si="6"/>
        <v>574.92960000000005</v>
      </c>
      <c r="AF44" s="152"/>
      <c r="AG44" s="153">
        <f t="shared" si="12"/>
        <v>302.77000000000004</v>
      </c>
      <c r="AH44" s="152"/>
      <c r="AI44" s="152"/>
      <c r="AJ44" s="153">
        <f t="shared" si="13"/>
        <v>302.77000000000004</v>
      </c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</row>
    <row r="45" spans="1:52" s="170" customFormat="1" x14ac:dyDescent="0.25">
      <c r="A45" s="160" t="s">
        <v>604</v>
      </c>
      <c r="B45" s="160" t="s">
        <v>605</v>
      </c>
      <c r="C45" s="160"/>
      <c r="D45" s="160"/>
      <c r="E45" s="160" t="s">
        <v>334</v>
      </c>
      <c r="F45" s="160"/>
      <c r="G45" s="160"/>
      <c r="H45" s="160"/>
      <c r="I45" s="160">
        <v>1400</v>
      </c>
      <c r="J45" s="160"/>
      <c r="K45" s="163">
        <f t="shared" si="0"/>
        <v>1400</v>
      </c>
      <c r="L45" s="163"/>
      <c r="M45" s="163"/>
      <c r="N45" s="163"/>
      <c r="O45" s="164"/>
      <c r="P45" s="165">
        <f t="shared" si="14"/>
        <v>1400</v>
      </c>
      <c r="Q45" s="166"/>
      <c r="R45" s="166"/>
      <c r="S45" s="166"/>
      <c r="T45" s="166"/>
      <c r="U45" s="166"/>
      <c r="V45" s="167"/>
      <c r="W45" s="167"/>
      <c r="X45" s="160"/>
      <c r="Y45" s="168"/>
      <c r="Z45" s="165">
        <f t="shared" si="8"/>
        <v>1400</v>
      </c>
      <c r="AA45" s="169">
        <f t="shared" si="7"/>
        <v>0</v>
      </c>
      <c r="AB45" s="165">
        <f t="shared" si="9"/>
        <v>1400</v>
      </c>
      <c r="AC45" s="169">
        <f t="shared" si="4"/>
        <v>140</v>
      </c>
      <c r="AD45" s="169">
        <f t="shared" si="5"/>
        <v>28</v>
      </c>
      <c r="AE45" s="151">
        <f t="shared" si="6"/>
        <v>1568</v>
      </c>
      <c r="AG45" s="171"/>
      <c r="AJ45" s="171"/>
    </row>
    <row r="46" spans="1:52" x14ac:dyDescent="0.25">
      <c r="A46" s="157" t="s">
        <v>554</v>
      </c>
      <c r="B46" s="137" t="s">
        <v>606</v>
      </c>
      <c r="C46" s="137"/>
      <c r="D46" s="137" t="s">
        <v>240</v>
      </c>
      <c r="E46" s="137" t="s">
        <v>341</v>
      </c>
      <c r="F46" s="137"/>
      <c r="G46" s="138"/>
      <c r="H46" s="138"/>
      <c r="I46" s="158">
        <v>608.16</v>
      </c>
      <c r="J46" s="138"/>
      <c r="K46" s="140">
        <f t="shared" si="0"/>
        <v>608.16</v>
      </c>
      <c r="L46" s="140">
        <v>443.3</v>
      </c>
      <c r="M46" s="141"/>
      <c r="N46" s="141"/>
      <c r="O46" s="142"/>
      <c r="P46" s="143">
        <f t="shared" si="14"/>
        <v>1051.46</v>
      </c>
      <c r="Q46" s="144"/>
      <c r="R46" s="159">
        <v>100</v>
      </c>
      <c r="S46" s="159">
        <f>P46*1%</f>
        <v>10.5146</v>
      </c>
      <c r="T46" s="159">
        <f>P46*4.9%</f>
        <v>51.521540000000002</v>
      </c>
      <c r="U46" s="145"/>
      <c r="V46" s="146"/>
      <c r="W46" s="146"/>
      <c r="X46" s="147"/>
      <c r="Y46" s="148">
        <v>0</v>
      </c>
      <c r="Z46" s="143">
        <f t="shared" si="8"/>
        <v>889.4238600000001</v>
      </c>
      <c r="AA46" s="149">
        <f t="shared" si="7"/>
        <v>0</v>
      </c>
      <c r="AB46" s="143">
        <f t="shared" si="9"/>
        <v>889.4238600000001</v>
      </c>
      <c r="AC46" s="150">
        <f t="shared" si="4"/>
        <v>105.14600000000002</v>
      </c>
      <c r="AD46" s="149">
        <f t="shared" si="5"/>
        <v>12.1632</v>
      </c>
      <c r="AE46" s="151">
        <f t="shared" si="6"/>
        <v>1168.7692</v>
      </c>
      <c r="AF46" s="152"/>
      <c r="AG46" s="153">
        <f>+AB46-AF46</f>
        <v>889.4238600000001</v>
      </c>
      <c r="AH46" s="152"/>
      <c r="AI46" s="152"/>
      <c r="AJ46" s="153">
        <f>+AG46-AH46-AI46</f>
        <v>889.4238600000001</v>
      </c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</row>
    <row r="47" spans="1:52" x14ac:dyDescent="0.25">
      <c r="A47" s="157" t="s">
        <v>554</v>
      </c>
      <c r="B47" s="137" t="s">
        <v>607</v>
      </c>
      <c r="C47" s="137"/>
      <c r="D47" s="137" t="s">
        <v>242</v>
      </c>
      <c r="E47" s="137" t="s">
        <v>343</v>
      </c>
      <c r="F47" s="137"/>
      <c r="G47" s="138"/>
      <c r="H47" s="138"/>
      <c r="I47" s="158">
        <v>608.16</v>
      </c>
      <c r="J47" s="138"/>
      <c r="K47" s="140">
        <f t="shared" si="0"/>
        <v>608.16</v>
      </c>
      <c r="L47" s="140">
        <f>3626.92+5.571</f>
        <v>3632.491</v>
      </c>
      <c r="M47" s="141"/>
      <c r="N47" s="141"/>
      <c r="O47" s="142"/>
      <c r="P47" s="143">
        <f t="shared" si="14"/>
        <v>4240.6509999999998</v>
      </c>
      <c r="Q47" s="144"/>
      <c r="R47" s="145"/>
      <c r="S47" s="159">
        <f>P47*1%</f>
        <v>42.406509999999997</v>
      </c>
      <c r="T47" s="159">
        <f>P47*4.9%</f>
        <v>207.791899</v>
      </c>
      <c r="U47" s="145"/>
      <c r="V47" s="146"/>
      <c r="W47" s="146"/>
      <c r="X47" s="147"/>
      <c r="Y47" s="148">
        <v>0</v>
      </c>
      <c r="Z47" s="143">
        <f t="shared" si="8"/>
        <v>3990.4525909999998</v>
      </c>
      <c r="AA47" s="149">
        <f t="shared" si="7"/>
        <v>0</v>
      </c>
      <c r="AB47" s="143">
        <f t="shared" si="9"/>
        <v>3990.4525909999998</v>
      </c>
      <c r="AC47" s="150">
        <f t="shared" si="4"/>
        <v>424.06510000000003</v>
      </c>
      <c r="AD47" s="149">
        <f t="shared" si="5"/>
        <v>12.1632</v>
      </c>
      <c r="AE47" s="151">
        <f t="shared" si="6"/>
        <v>4676.8792999999996</v>
      </c>
      <c r="AF47" s="152"/>
      <c r="AG47" s="153">
        <f>+AB47-AF47</f>
        <v>3990.4525909999998</v>
      </c>
      <c r="AH47" s="152"/>
      <c r="AI47" s="152"/>
      <c r="AJ47" s="153">
        <f>+AG47-AH47-AI47</f>
        <v>3990.4525909999998</v>
      </c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</row>
    <row r="48" spans="1:52" x14ac:dyDescent="0.25">
      <c r="A48" s="157" t="s">
        <v>556</v>
      </c>
      <c r="B48" s="137" t="s">
        <v>608</v>
      </c>
      <c r="C48" s="137"/>
      <c r="D48" s="137" t="s">
        <v>244</v>
      </c>
      <c r="E48" s="137" t="s">
        <v>318</v>
      </c>
      <c r="F48" s="137"/>
      <c r="G48" s="137"/>
      <c r="H48" s="137"/>
      <c r="I48" s="137">
        <v>739.23</v>
      </c>
      <c r="J48" s="137"/>
      <c r="K48" s="140">
        <f t="shared" si="0"/>
        <v>739.23</v>
      </c>
      <c r="L48" s="140">
        <v>3087.3820000000001</v>
      </c>
      <c r="M48" s="140"/>
      <c r="N48" s="140"/>
      <c r="O48" s="142"/>
      <c r="P48" s="143">
        <f t="shared" si="14"/>
        <v>3826.6120000000001</v>
      </c>
      <c r="Q48" s="144"/>
      <c r="R48" s="145">
        <v>0</v>
      </c>
      <c r="S48" s="145"/>
      <c r="T48" s="145"/>
      <c r="U48" s="145"/>
      <c r="V48" s="146"/>
      <c r="W48" s="146"/>
      <c r="X48" s="147"/>
      <c r="Y48" s="148">
        <v>0</v>
      </c>
      <c r="Z48" s="143">
        <f t="shared" si="8"/>
        <v>3826.6120000000001</v>
      </c>
      <c r="AA48" s="149">
        <f t="shared" si="7"/>
        <v>0</v>
      </c>
      <c r="AB48" s="143">
        <f t="shared" si="9"/>
        <v>3826.6120000000001</v>
      </c>
      <c r="AC48" s="150">
        <f t="shared" si="4"/>
        <v>382.66120000000001</v>
      </c>
      <c r="AD48" s="149">
        <f t="shared" si="5"/>
        <v>14.784600000000001</v>
      </c>
      <c r="AE48" s="151">
        <f t="shared" si="6"/>
        <v>4224.0577999999996</v>
      </c>
      <c r="AF48" s="152"/>
      <c r="AG48" s="153">
        <f>+AB48-AF48</f>
        <v>3826.6120000000001</v>
      </c>
      <c r="AH48" s="152"/>
      <c r="AI48" s="152"/>
      <c r="AJ48" s="153">
        <f>+AG48-AH48-AI48</f>
        <v>3826.6120000000001</v>
      </c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</row>
    <row r="49" spans="1:52" s="170" customFormat="1" x14ac:dyDescent="0.25">
      <c r="A49" s="157" t="s">
        <v>554</v>
      </c>
      <c r="B49" s="160" t="s">
        <v>609</v>
      </c>
      <c r="C49" s="160"/>
      <c r="D49" s="160"/>
      <c r="E49" s="160" t="s">
        <v>318</v>
      </c>
      <c r="F49" s="160"/>
      <c r="G49" s="160"/>
      <c r="H49" s="160"/>
      <c r="I49" s="166">
        <v>739.23</v>
      </c>
      <c r="J49" s="160"/>
      <c r="K49" s="163">
        <f t="shared" si="0"/>
        <v>739.23</v>
      </c>
      <c r="L49" s="163">
        <v>835.52</v>
      </c>
      <c r="M49" s="163"/>
      <c r="N49" s="163"/>
      <c r="O49" s="164"/>
      <c r="P49" s="165">
        <f t="shared" si="14"/>
        <v>1574.75</v>
      </c>
      <c r="Q49" s="166"/>
      <c r="R49" s="166"/>
      <c r="S49" s="166"/>
      <c r="T49" s="166">
        <f>P49*1%</f>
        <v>15.7475</v>
      </c>
      <c r="U49" s="166"/>
      <c r="V49" s="167"/>
      <c r="W49" s="167"/>
      <c r="X49" s="160"/>
      <c r="Y49" s="168"/>
      <c r="Z49" s="165">
        <f t="shared" si="8"/>
        <v>1559.0025000000001</v>
      </c>
      <c r="AA49" s="169">
        <f t="shared" si="7"/>
        <v>0</v>
      </c>
      <c r="AB49" s="165">
        <f t="shared" si="9"/>
        <v>1559.0025000000001</v>
      </c>
      <c r="AC49" s="169">
        <f t="shared" si="4"/>
        <v>157.47500000000002</v>
      </c>
      <c r="AD49" s="169">
        <f t="shared" si="5"/>
        <v>14.784600000000001</v>
      </c>
      <c r="AE49" s="151">
        <f t="shared" si="6"/>
        <v>1747.0095999999999</v>
      </c>
      <c r="AG49" s="171"/>
      <c r="AJ49" s="171"/>
    </row>
    <row r="50" spans="1:52" x14ac:dyDescent="0.25">
      <c r="A50" s="137" t="s">
        <v>550</v>
      </c>
      <c r="B50" s="137" t="s">
        <v>610</v>
      </c>
      <c r="C50" s="137" t="s">
        <v>44</v>
      </c>
      <c r="D50" s="137" t="s">
        <v>246</v>
      </c>
      <c r="E50" s="137" t="s">
        <v>340</v>
      </c>
      <c r="F50" s="137"/>
      <c r="G50" s="138"/>
      <c r="H50" s="138"/>
      <c r="I50" s="137">
        <v>513.33000000000004</v>
      </c>
      <c r="J50" s="138"/>
      <c r="K50" s="140">
        <f t="shared" si="0"/>
        <v>513.33000000000004</v>
      </c>
      <c r="L50" s="140"/>
      <c r="M50" s="141"/>
      <c r="N50" s="141"/>
      <c r="O50" s="142"/>
      <c r="P50" s="143">
        <f t="shared" si="14"/>
        <v>513.33000000000004</v>
      </c>
      <c r="Q50" s="144"/>
      <c r="R50" s="145">
        <v>0</v>
      </c>
      <c r="S50" s="145"/>
      <c r="T50" s="145"/>
      <c r="U50" s="145"/>
      <c r="V50" s="146"/>
      <c r="W50" s="146"/>
      <c r="X50" s="147"/>
      <c r="Y50" s="155">
        <v>0</v>
      </c>
      <c r="Z50" s="143">
        <f t="shared" si="8"/>
        <v>513.33000000000004</v>
      </c>
      <c r="AA50" s="149">
        <f t="shared" si="7"/>
        <v>0</v>
      </c>
      <c r="AB50" s="143">
        <f t="shared" si="9"/>
        <v>513.33000000000004</v>
      </c>
      <c r="AC50" s="150">
        <f t="shared" si="4"/>
        <v>51.333000000000006</v>
      </c>
      <c r="AD50" s="149">
        <f t="shared" si="5"/>
        <v>10.2666</v>
      </c>
      <c r="AE50" s="151">
        <f t="shared" si="6"/>
        <v>574.92960000000005</v>
      </c>
      <c r="AF50" s="152"/>
      <c r="AG50" s="153">
        <f t="shared" ref="AG50:AG67" si="15">+AB50-AF50</f>
        <v>513.33000000000004</v>
      </c>
      <c r="AH50" s="152"/>
      <c r="AI50" s="152"/>
      <c r="AJ50" s="153">
        <f t="shared" ref="AJ50:AJ67" si="16">+AG50-AH50-AI50</f>
        <v>513.33000000000004</v>
      </c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</row>
    <row r="51" spans="1:52" x14ac:dyDescent="0.25">
      <c r="A51" s="137" t="s">
        <v>550</v>
      </c>
      <c r="B51" s="137" t="s">
        <v>611</v>
      </c>
      <c r="C51" s="137" t="s">
        <v>60</v>
      </c>
      <c r="D51" s="137">
        <v>30</v>
      </c>
      <c r="E51" s="137" t="s">
        <v>340</v>
      </c>
      <c r="F51" s="137"/>
      <c r="G51" s="138"/>
      <c r="H51" s="138"/>
      <c r="I51" s="137">
        <v>513.33000000000004</v>
      </c>
      <c r="J51" s="138"/>
      <c r="K51" s="140">
        <f t="shared" si="0"/>
        <v>513.33000000000004</v>
      </c>
      <c r="L51" s="140">
        <v>5456.54</v>
      </c>
      <c r="M51" s="141"/>
      <c r="N51" s="141"/>
      <c r="O51" s="142"/>
      <c r="P51" s="143">
        <f t="shared" si="14"/>
        <v>5969.87</v>
      </c>
      <c r="Q51" s="144"/>
      <c r="R51" s="145">
        <v>0</v>
      </c>
      <c r="S51" s="145"/>
      <c r="T51" s="145"/>
      <c r="U51" s="145"/>
      <c r="V51" s="146"/>
      <c r="W51" s="146"/>
      <c r="X51" s="147"/>
      <c r="Y51" s="155">
        <v>0</v>
      </c>
      <c r="Z51" s="143">
        <f t="shared" si="8"/>
        <v>5969.87</v>
      </c>
      <c r="AA51" s="149">
        <f t="shared" si="7"/>
        <v>596.98699999999997</v>
      </c>
      <c r="AB51" s="143">
        <f t="shared" si="9"/>
        <v>5372.8829999999998</v>
      </c>
      <c r="AC51" s="150">
        <f t="shared" si="4"/>
        <v>0</v>
      </c>
      <c r="AD51" s="149">
        <f t="shared" si="5"/>
        <v>10.2666</v>
      </c>
      <c r="AE51" s="151">
        <f t="shared" si="6"/>
        <v>5980.1365999999998</v>
      </c>
      <c r="AF51" s="152"/>
      <c r="AG51" s="153">
        <f t="shared" si="15"/>
        <v>5372.8829999999998</v>
      </c>
      <c r="AH51" s="152"/>
      <c r="AI51" s="152"/>
      <c r="AJ51" s="153">
        <f t="shared" si="16"/>
        <v>5372.8829999999998</v>
      </c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</row>
    <row r="52" spans="1:52" x14ac:dyDescent="0.25">
      <c r="A52" s="137" t="s">
        <v>550</v>
      </c>
      <c r="B52" s="137" t="s">
        <v>612</v>
      </c>
      <c r="C52" s="137" t="s">
        <v>39</v>
      </c>
      <c r="D52" s="137" t="s">
        <v>347</v>
      </c>
      <c r="E52" s="137" t="s">
        <v>340</v>
      </c>
      <c r="F52" s="173">
        <v>42408</v>
      </c>
      <c r="G52" s="138"/>
      <c r="H52" s="138"/>
      <c r="I52" s="137">
        <v>513.33000000000004</v>
      </c>
      <c r="J52" s="138">
        <v>653.33000000000004</v>
      </c>
      <c r="K52" s="140">
        <f t="shared" si="0"/>
        <v>1166.6600000000001</v>
      </c>
      <c r="L52" s="140">
        <v>653.33000000000004</v>
      </c>
      <c r="M52" s="141"/>
      <c r="N52" s="141"/>
      <c r="O52" s="142"/>
      <c r="P52" s="143">
        <f t="shared" si="14"/>
        <v>1819.9900000000002</v>
      </c>
      <c r="Q52" s="144"/>
      <c r="R52" s="145">
        <v>0</v>
      </c>
      <c r="S52" s="145"/>
      <c r="T52" s="145"/>
      <c r="U52" s="145"/>
      <c r="V52" s="146"/>
      <c r="W52" s="146"/>
      <c r="X52" s="147"/>
      <c r="Y52" s="155">
        <v>257.7</v>
      </c>
      <c r="Z52" s="143">
        <f t="shared" si="8"/>
        <v>1562.2900000000002</v>
      </c>
      <c r="AA52" s="149">
        <f t="shared" si="7"/>
        <v>0</v>
      </c>
      <c r="AB52" s="143">
        <f t="shared" si="9"/>
        <v>1562.2900000000002</v>
      </c>
      <c r="AC52" s="150">
        <f t="shared" si="4"/>
        <v>181.99900000000002</v>
      </c>
      <c r="AD52" s="149">
        <f t="shared" si="5"/>
        <v>10.2666</v>
      </c>
      <c r="AE52" s="151">
        <f t="shared" si="6"/>
        <v>2012.2556000000002</v>
      </c>
      <c r="AF52" s="152"/>
      <c r="AG52" s="153">
        <f t="shared" si="15"/>
        <v>1562.2900000000002</v>
      </c>
      <c r="AH52" s="152"/>
      <c r="AI52" s="152"/>
      <c r="AJ52" s="153">
        <f t="shared" si="16"/>
        <v>1562.2900000000002</v>
      </c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</row>
    <row r="53" spans="1:52" x14ac:dyDescent="0.25">
      <c r="A53" s="137" t="s">
        <v>562</v>
      </c>
      <c r="B53" s="137" t="s">
        <v>613</v>
      </c>
      <c r="C53" s="137" t="s">
        <v>564</v>
      </c>
      <c r="D53" s="137" t="s">
        <v>250</v>
      </c>
      <c r="E53" s="137" t="s">
        <v>565</v>
      </c>
      <c r="F53" s="173">
        <v>42352</v>
      </c>
      <c r="G53" s="138"/>
      <c r="H53" s="138"/>
      <c r="I53" s="137">
        <v>513.33000000000004</v>
      </c>
      <c r="J53" s="138">
        <v>653.33000000000004</v>
      </c>
      <c r="K53" s="140">
        <f t="shared" si="0"/>
        <v>1166.6600000000001</v>
      </c>
      <c r="L53" s="140">
        <f>4000+653.33</f>
        <v>4653.33</v>
      </c>
      <c r="M53" s="141"/>
      <c r="N53" s="141"/>
      <c r="O53" s="142"/>
      <c r="P53" s="143">
        <f t="shared" si="14"/>
        <v>5819.99</v>
      </c>
      <c r="Q53" s="144"/>
      <c r="R53" s="145">
        <v>0</v>
      </c>
      <c r="S53" s="145"/>
      <c r="T53" s="145"/>
      <c r="U53" s="145"/>
      <c r="V53" s="146"/>
      <c r="W53" s="146"/>
      <c r="X53" s="147"/>
      <c r="Y53" s="148">
        <v>0</v>
      </c>
      <c r="Z53" s="143">
        <f t="shared" si="8"/>
        <v>5819.99</v>
      </c>
      <c r="AA53" s="149">
        <f t="shared" si="7"/>
        <v>581.99900000000002</v>
      </c>
      <c r="AB53" s="143">
        <f t="shared" si="9"/>
        <v>5237.991</v>
      </c>
      <c r="AC53" s="150">
        <f t="shared" si="4"/>
        <v>0</v>
      </c>
      <c r="AD53" s="149">
        <f t="shared" si="5"/>
        <v>10.2666</v>
      </c>
      <c r="AE53" s="151">
        <f t="shared" si="6"/>
        <v>5830.2565999999997</v>
      </c>
      <c r="AF53" s="152"/>
      <c r="AG53" s="153">
        <f t="shared" si="15"/>
        <v>5237.991</v>
      </c>
      <c r="AH53" s="152"/>
      <c r="AI53" s="152"/>
      <c r="AJ53" s="153">
        <f t="shared" si="16"/>
        <v>5237.991</v>
      </c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</row>
    <row r="54" spans="1:52" x14ac:dyDescent="0.25">
      <c r="A54" s="137" t="s">
        <v>550</v>
      </c>
      <c r="B54" s="137" t="s">
        <v>614</v>
      </c>
      <c r="C54" s="137" t="s">
        <v>60</v>
      </c>
      <c r="D54" s="137" t="s">
        <v>252</v>
      </c>
      <c r="E54" s="137" t="s">
        <v>340</v>
      </c>
      <c r="F54" s="137"/>
      <c r="G54" s="138"/>
      <c r="H54" s="138"/>
      <c r="I54" s="137">
        <v>513.33000000000004</v>
      </c>
      <c r="J54" s="138"/>
      <c r="K54" s="140">
        <f t="shared" si="0"/>
        <v>513.33000000000004</v>
      </c>
      <c r="L54" s="140"/>
      <c r="M54" s="141"/>
      <c r="N54" s="141"/>
      <c r="O54" s="142"/>
      <c r="P54" s="143">
        <f t="shared" si="14"/>
        <v>513.33000000000004</v>
      </c>
      <c r="Q54" s="144"/>
      <c r="R54" s="145">
        <v>0</v>
      </c>
      <c r="S54" s="145"/>
      <c r="T54" s="145"/>
      <c r="U54" s="145"/>
      <c r="V54" s="146"/>
      <c r="W54" s="146"/>
      <c r="X54" s="147"/>
      <c r="Y54" s="155">
        <v>523.01</v>
      </c>
      <c r="Z54" s="143">
        <f t="shared" si="8"/>
        <v>-9.67999999999995</v>
      </c>
      <c r="AA54" s="149">
        <f t="shared" si="7"/>
        <v>0</v>
      </c>
      <c r="AB54" s="143">
        <f t="shared" si="9"/>
        <v>-9.67999999999995</v>
      </c>
      <c r="AC54" s="150">
        <f t="shared" si="4"/>
        <v>51.333000000000006</v>
      </c>
      <c r="AD54" s="149">
        <f t="shared" si="5"/>
        <v>10.2666</v>
      </c>
      <c r="AE54" s="151">
        <f t="shared" si="6"/>
        <v>574.92960000000005</v>
      </c>
      <c r="AF54" s="152"/>
      <c r="AG54" s="153">
        <f t="shared" si="15"/>
        <v>-9.67999999999995</v>
      </c>
      <c r="AH54" s="152"/>
      <c r="AI54" s="152"/>
      <c r="AJ54" s="153">
        <f t="shared" si="16"/>
        <v>-9.67999999999995</v>
      </c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</row>
    <row r="55" spans="1:52" x14ac:dyDescent="0.25">
      <c r="A55" s="137" t="s">
        <v>554</v>
      </c>
      <c r="B55" s="137" t="s">
        <v>615</v>
      </c>
      <c r="C55" s="137"/>
      <c r="D55" s="137" t="s">
        <v>254</v>
      </c>
      <c r="E55" s="137" t="s">
        <v>616</v>
      </c>
      <c r="F55" s="137"/>
      <c r="G55" s="138"/>
      <c r="H55" s="138"/>
      <c r="I55" s="158">
        <v>1100</v>
      </c>
      <c r="J55" s="138"/>
      <c r="K55" s="140">
        <f t="shared" si="0"/>
        <v>1100</v>
      </c>
      <c r="L55" s="140"/>
      <c r="M55" s="141"/>
      <c r="N55" s="141"/>
      <c r="O55" s="142"/>
      <c r="P55" s="143">
        <f t="shared" si="14"/>
        <v>1100</v>
      </c>
      <c r="Q55" s="144"/>
      <c r="R55" s="145">
        <v>0</v>
      </c>
      <c r="S55" s="145"/>
      <c r="T55" s="145"/>
      <c r="U55" s="145"/>
      <c r="V55" s="146"/>
      <c r="W55" s="146"/>
      <c r="X55" s="147"/>
      <c r="Y55" s="148">
        <v>0</v>
      </c>
      <c r="Z55" s="143">
        <f t="shared" si="8"/>
        <v>1100</v>
      </c>
      <c r="AA55" s="149">
        <f t="shared" si="7"/>
        <v>0</v>
      </c>
      <c r="AB55" s="143">
        <f t="shared" si="9"/>
        <v>1100</v>
      </c>
      <c r="AC55" s="150">
        <f t="shared" si="4"/>
        <v>110</v>
      </c>
      <c r="AD55" s="149">
        <f t="shared" si="5"/>
        <v>22</v>
      </c>
      <c r="AE55" s="151">
        <f t="shared" si="6"/>
        <v>1232</v>
      </c>
      <c r="AF55" s="152"/>
      <c r="AG55" s="153">
        <f t="shared" si="15"/>
        <v>1100</v>
      </c>
      <c r="AH55" s="152"/>
      <c r="AI55" s="152"/>
      <c r="AJ55" s="153">
        <f t="shared" si="16"/>
        <v>1100</v>
      </c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</row>
    <row r="56" spans="1:52" x14ac:dyDescent="0.25">
      <c r="A56" s="157" t="s">
        <v>556</v>
      </c>
      <c r="B56" s="137" t="s">
        <v>617</v>
      </c>
      <c r="C56" s="137"/>
      <c r="D56" s="137" t="s">
        <v>256</v>
      </c>
      <c r="E56" s="137" t="s">
        <v>318</v>
      </c>
      <c r="F56" s="137"/>
      <c r="G56" s="137"/>
      <c r="H56" s="137"/>
      <c r="I56" s="137">
        <v>739.23</v>
      </c>
      <c r="J56" s="137"/>
      <c r="K56" s="140">
        <f t="shared" si="0"/>
        <v>739.23</v>
      </c>
      <c r="L56" s="140">
        <v>2219.11</v>
      </c>
      <c r="M56" s="140"/>
      <c r="N56" s="140"/>
      <c r="O56" s="142"/>
      <c r="P56" s="143">
        <f t="shared" si="14"/>
        <v>2958.34</v>
      </c>
      <c r="Q56" s="144"/>
      <c r="R56" s="145">
        <v>0</v>
      </c>
      <c r="S56" s="145"/>
      <c r="T56" s="145"/>
      <c r="U56" s="145"/>
      <c r="V56" s="146"/>
      <c r="W56" s="146"/>
      <c r="X56" s="147"/>
      <c r="Y56" s="148">
        <v>0</v>
      </c>
      <c r="Z56" s="143">
        <f t="shared" si="8"/>
        <v>2958.34</v>
      </c>
      <c r="AA56" s="149">
        <f t="shared" si="7"/>
        <v>0</v>
      </c>
      <c r="AB56" s="143">
        <f t="shared" si="9"/>
        <v>2958.34</v>
      </c>
      <c r="AC56" s="150">
        <f t="shared" si="4"/>
        <v>295.834</v>
      </c>
      <c r="AD56" s="149">
        <f t="shared" si="5"/>
        <v>14.784600000000001</v>
      </c>
      <c r="AE56" s="151">
        <f t="shared" si="6"/>
        <v>3268.9585999999999</v>
      </c>
      <c r="AF56" s="152"/>
      <c r="AG56" s="153">
        <f t="shared" si="15"/>
        <v>2958.34</v>
      </c>
      <c r="AH56" s="152"/>
      <c r="AI56" s="152"/>
      <c r="AJ56" s="153">
        <f t="shared" si="16"/>
        <v>2958.34</v>
      </c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</row>
    <row r="57" spans="1:52" x14ac:dyDescent="0.25">
      <c r="A57" s="157" t="s">
        <v>554</v>
      </c>
      <c r="B57" s="137" t="s">
        <v>618</v>
      </c>
      <c r="C57" s="137"/>
      <c r="D57" s="137" t="s">
        <v>258</v>
      </c>
      <c r="E57" s="137" t="s">
        <v>344</v>
      </c>
      <c r="F57" s="137"/>
      <c r="G57" s="138"/>
      <c r="H57" s="138"/>
      <c r="I57" s="158">
        <v>608.16</v>
      </c>
      <c r="J57" s="138"/>
      <c r="K57" s="140">
        <f t="shared" si="0"/>
        <v>608.16</v>
      </c>
      <c r="L57" s="140">
        <v>903.62</v>
      </c>
      <c r="M57" s="141"/>
      <c r="N57" s="141"/>
      <c r="O57" s="142"/>
      <c r="P57" s="143">
        <f t="shared" si="14"/>
        <v>1511.78</v>
      </c>
      <c r="Q57" s="144"/>
      <c r="R57" s="145"/>
      <c r="S57" s="159">
        <f>P57*1%</f>
        <v>15.117800000000001</v>
      </c>
      <c r="T57" s="159">
        <f>P57*4.9%</f>
        <v>74.077219999999997</v>
      </c>
      <c r="U57" s="145"/>
      <c r="V57" s="146"/>
      <c r="W57" s="146"/>
      <c r="X57" s="147"/>
      <c r="Y57" s="148">
        <v>0</v>
      </c>
      <c r="Z57" s="143">
        <f t="shared" si="8"/>
        <v>1422.5849800000001</v>
      </c>
      <c r="AA57" s="149">
        <f t="shared" si="7"/>
        <v>0</v>
      </c>
      <c r="AB57" s="143">
        <f t="shared" si="9"/>
        <v>1422.5849800000001</v>
      </c>
      <c r="AC57" s="150">
        <f t="shared" si="4"/>
        <v>151.178</v>
      </c>
      <c r="AD57" s="149">
        <f t="shared" si="5"/>
        <v>12.1632</v>
      </c>
      <c r="AE57" s="151">
        <f t="shared" si="6"/>
        <v>1675.1212</v>
      </c>
      <c r="AF57" s="152"/>
      <c r="AG57" s="153">
        <f t="shared" si="15"/>
        <v>1422.5849800000001</v>
      </c>
      <c r="AH57" s="152"/>
      <c r="AI57" s="152"/>
      <c r="AJ57" s="153">
        <f t="shared" si="16"/>
        <v>1422.5849800000001</v>
      </c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</row>
    <row r="58" spans="1:52" x14ac:dyDescent="0.25">
      <c r="A58" s="157" t="s">
        <v>554</v>
      </c>
      <c r="B58" s="137" t="s">
        <v>619</v>
      </c>
      <c r="C58" s="137"/>
      <c r="D58" s="137" t="s">
        <v>260</v>
      </c>
      <c r="E58" s="137" t="s">
        <v>345</v>
      </c>
      <c r="F58" s="137"/>
      <c r="G58" s="138"/>
      <c r="H58" s="138"/>
      <c r="I58" s="158">
        <v>511.28</v>
      </c>
      <c r="J58" s="138"/>
      <c r="K58" s="140">
        <f t="shared" si="0"/>
        <v>511.28</v>
      </c>
      <c r="L58" s="140">
        <v>1949.1</v>
      </c>
      <c r="M58" s="141"/>
      <c r="N58" s="141"/>
      <c r="O58" s="142"/>
      <c r="P58" s="143">
        <f t="shared" si="14"/>
        <v>2460.38</v>
      </c>
      <c r="Q58" s="144"/>
      <c r="R58" s="159">
        <v>100</v>
      </c>
      <c r="S58" s="159">
        <f>P58*1%</f>
        <v>24.603800000000003</v>
      </c>
      <c r="T58" s="159">
        <f>P58*4.9%</f>
        <v>120.55862</v>
      </c>
      <c r="U58" s="145"/>
      <c r="V58" s="146"/>
      <c r="W58" s="146"/>
      <c r="X58" s="147"/>
      <c r="Y58" s="148">
        <v>0</v>
      </c>
      <c r="Z58" s="143">
        <f t="shared" si="8"/>
        <v>2215.21758</v>
      </c>
      <c r="AA58" s="149">
        <f t="shared" si="7"/>
        <v>0</v>
      </c>
      <c r="AB58" s="143">
        <f t="shared" si="9"/>
        <v>2215.21758</v>
      </c>
      <c r="AC58" s="150">
        <f t="shared" si="4"/>
        <v>246.03800000000001</v>
      </c>
      <c r="AD58" s="149">
        <f t="shared" si="5"/>
        <v>10.2256</v>
      </c>
      <c r="AE58" s="151">
        <f t="shared" si="6"/>
        <v>2716.6436000000003</v>
      </c>
      <c r="AF58" s="152"/>
      <c r="AG58" s="153">
        <f t="shared" si="15"/>
        <v>2215.21758</v>
      </c>
      <c r="AH58" s="152"/>
      <c r="AI58" s="152"/>
      <c r="AJ58" s="153">
        <f t="shared" si="16"/>
        <v>2215.21758</v>
      </c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</row>
    <row r="59" spans="1:52" x14ac:dyDescent="0.25">
      <c r="A59" s="137" t="s">
        <v>550</v>
      </c>
      <c r="B59" s="137" t="s">
        <v>620</v>
      </c>
      <c r="C59" s="137" t="s">
        <v>44</v>
      </c>
      <c r="D59" s="137" t="s">
        <v>262</v>
      </c>
      <c r="E59" s="137" t="s">
        <v>340</v>
      </c>
      <c r="F59" s="137"/>
      <c r="G59" s="138"/>
      <c r="H59" s="138"/>
      <c r="I59" s="137">
        <v>513.33000000000004</v>
      </c>
      <c r="J59" s="138"/>
      <c r="K59" s="140">
        <f t="shared" si="0"/>
        <v>513.33000000000004</v>
      </c>
      <c r="L59" s="140"/>
      <c r="M59" s="141"/>
      <c r="N59" s="141"/>
      <c r="O59" s="142"/>
      <c r="P59" s="143">
        <f t="shared" si="14"/>
        <v>513.33000000000004</v>
      </c>
      <c r="Q59" s="144"/>
      <c r="R59" s="145">
        <v>0</v>
      </c>
      <c r="S59" s="145"/>
      <c r="T59" s="145"/>
      <c r="U59" s="145"/>
      <c r="V59" s="146"/>
      <c r="W59" s="146"/>
      <c r="X59" s="147"/>
      <c r="Y59" s="155">
        <v>0</v>
      </c>
      <c r="Z59" s="143">
        <f t="shared" si="8"/>
        <v>513.33000000000004</v>
      </c>
      <c r="AA59" s="149">
        <f t="shared" si="7"/>
        <v>0</v>
      </c>
      <c r="AB59" s="143">
        <f t="shared" si="9"/>
        <v>513.33000000000004</v>
      </c>
      <c r="AC59" s="150">
        <f t="shared" si="4"/>
        <v>51.333000000000006</v>
      </c>
      <c r="AD59" s="149">
        <f t="shared" si="5"/>
        <v>10.2666</v>
      </c>
      <c r="AE59" s="151">
        <f t="shared" si="6"/>
        <v>574.92960000000005</v>
      </c>
      <c r="AF59" s="152"/>
      <c r="AG59" s="153">
        <f t="shared" si="15"/>
        <v>513.33000000000004</v>
      </c>
      <c r="AH59" s="152"/>
      <c r="AI59" s="152"/>
      <c r="AJ59" s="153">
        <f t="shared" si="16"/>
        <v>513.33000000000004</v>
      </c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</row>
    <row r="60" spans="1:52" x14ac:dyDescent="0.25">
      <c r="A60" s="157" t="s">
        <v>556</v>
      </c>
      <c r="B60" s="137" t="s">
        <v>621</v>
      </c>
      <c r="C60" s="137"/>
      <c r="D60" s="137" t="s">
        <v>264</v>
      </c>
      <c r="E60" s="137" t="s">
        <v>622</v>
      </c>
      <c r="F60" s="137"/>
      <c r="G60" s="137"/>
      <c r="H60" s="138"/>
      <c r="I60" s="137">
        <v>739.23</v>
      </c>
      <c r="J60" s="138"/>
      <c r="K60" s="140">
        <f t="shared" si="0"/>
        <v>739.23</v>
      </c>
      <c r="L60" s="140">
        <v>3992.31</v>
      </c>
      <c r="M60" s="177"/>
      <c r="N60" s="141"/>
      <c r="O60" s="142"/>
      <c r="P60" s="143">
        <f t="shared" si="14"/>
        <v>4731.54</v>
      </c>
      <c r="Q60" s="144"/>
      <c r="R60" s="145">
        <v>0</v>
      </c>
      <c r="S60" s="145"/>
      <c r="T60" s="145"/>
      <c r="U60" s="145"/>
      <c r="V60" s="146"/>
      <c r="W60" s="146"/>
      <c r="X60" s="147"/>
      <c r="Y60" s="148">
        <v>0</v>
      </c>
      <c r="Z60" s="143">
        <f t="shared" si="8"/>
        <v>4731.54</v>
      </c>
      <c r="AA60" s="149">
        <f t="shared" si="7"/>
        <v>473.154</v>
      </c>
      <c r="AB60" s="143">
        <f t="shared" si="9"/>
        <v>4258.3860000000004</v>
      </c>
      <c r="AC60" s="150">
        <f t="shared" si="4"/>
        <v>0</v>
      </c>
      <c r="AD60" s="149">
        <f t="shared" si="5"/>
        <v>14.784600000000001</v>
      </c>
      <c r="AE60" s="151">
        <f t="shared" si="6"/>
        <v>4746.3245999999999</v>
      </c>
      <c r="AF60" s="152"/>
      <c r="AG60" s="153">
        <f t="shared" si="15"/>
        <v>4258.3860000000004</v>
      </c>
      <c r="AH60" s="152"/>
      <c r="AI60" s="152"/>
      <c r="AJ60" s="153">
        <f t="shared" si="16"/>
        <v>4258.3860000000004</v>
      </c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</row>
    <row r="61" spans="1:52" x14ac:dyDescent="0.25">
      <c r="A61" s="137" t="s">
        <v>562</v>
      </c>
      <c r="B61" s="137" t="s">
        <v>623</v>
      </c>
      <c r="C61" s="137" t="s">
        <v>564</v>
      </c>
      <c r="D61" s="137" t="s">
        <v>266</v>
      </c>
      <c r="E61" s="137" t="s">
        <v>624</v>
      </c>
      <c r="F61" s="137"/>
      <c r="G61" s="138"/>
      <c r="H61" s="138"/>
      <c r="I61" s="139">
        <v>2333.33</v>
      </c>
      <c r="J61" s="138"/>
      <c r="K61" s="140">
        <f t="shared" si="0"/>
        <v>2333.33</v>
      </c>
      <c r="L61" s="140">
        <v>304.83999999999997</v>
      </c>
      <c r="M61" s="141"/>
      <c r="N61" s="141"/>
      <c r="O61" s="142"/>
      <c r="P61" s="143">
        <f t="shared" si="14"/>
        <v>2638.17</v>
      </c>
      <c r="Q61" s="144"/>
      <c r="R61" s="145">
        <v>0</v>
      </c>
      <c r="S61" s="145"/>
      <c r="T61" s="145"/>
      <c r="U61" s="145"/>
      <c r="V61" s="146"/>
      <c r="W61" s="146"/>
      <c r="X61" s="147">
        <v>329</v>
      </c>
      <c r="Y61" s="148">
        <v>955.1</v>
      </c>
      <c r="Z61" s="143">
        <f t="shared" si="8"/>
        <v>1354.0700000000002</v>
      </c>
      <c r="AA61" s="149">
        <f t="shared" si="7"/>
        <v>0</v>
      </c>
      <c r="AB61" s="143">
        <f t="shared" si="9"/>
        <v>1354.0700000000002</v>
      </c>
      <c r="AC61" s="150">
        <f t="shared" si="4"/>
        <v>263.81700000000001</v>
      </c>
      <c r="AD61" s="149">
        <f t="shared" si="5"/>
        <v>46.666600000000003</v>
      </c>
      <c r="AE61" s="151">
        <f t="shared" si="6"/>
        <v>2948.6536000000001</v>
      </c>
      <c r="AF61" s="152"/>
      <c r="AG61" s="153">
        <f t="shared" si="15"/>
        <v>1354.0700000000002</v>
      </c>
      <c r="AH61" s="152"/>
      <c r="AI61" s="152"/>
      <c r="AJ61" s="153">
        <f t="shared" si="16"/>
        <v>1354.0700000000002</v>
      </c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</row>
    <row r="62" spans="1:52" x14ac:dyDescent="0.25">
      <c r="A62" s="157" t="s">
        <v>556</v>
      </c>
      <c r="B62" s="137" t="s">
        <v>625</v>
      </c>
      <c r="C62" s="137"/>
      <c r="D62" s="137" t="s">
        <v>268</v>
      </c>
      <c r="E62" s="137" t="s">
        <v>318</v>
      </c>
      <c r="F62" s="137"/>
      <c r="G62" s="137"/>
      <c r="H62" s="138"/>
      <c r="I62" s="137">
        <v>739.23</v>
      </c>
      <c r="J62" s="138"/>
      <c r="K62" s="140">
        <f t="shared" si="0"/>
        <v>739.23</v>
      </c>
      <c r="L62" s="140">
        <v>2678.5439999999999</v>
      </c>
      <c r="M62" s="141"/>
      <c r="N62" s="141"/>
      <c r="O62" s="142"/>
      <c r="P62" s="143">
        <f t="shared" si="14"/>
        <v>3417.7739999999999</v>
      </c>
      <c r="Q62" s="144"/>
      <c r="R62" s="145">
        <v>0</v>
      </c>
      <c r="S62" s="145"/>
      <c r="T62" s="145"/>
      <c r="U62" s="145"/>
      <c r="V62" s="146"/>
      <c r="W62" s="146"/>
      <c r="X62" s="147"/>
      <c r="Y62" s="148">
        <v>0</v>
      </c>
      <c r="Z62" s="143">
        <f t="shared" si="8"/>
        <v>3417.7739999999999</v>
      </c>
      <c r="AA62" s="149">
        <f t="shared" si="7"/>
        <v>0</v>
      </c>
      <c r="AB62" s="143">
        <f t="shared" si="9"/>
        <v>3417.7739999999999</v>
      </c>
      <c r="AC62" s="150">
        <f t="shared" si="4"/>
        <v>341.7774</v>
      </c>
      <c r="AD62" s="149">
        <f t="shared" si="5"/>
        <v>14.784600000000001</v>
      </c>
      <c r="AE62" s="151">
        <f t="shared" si="6"/>
        <v>3774.3359999999998</v>
      </c>
      <c r="AF62" s="152"/>
      <c r="AG62" s="153">
        <f t="shared" si="15"/>
        <v>3417.7739999999999</v>
      </c>
      <c r="AH62" s="152"/>
      <c r="AI62" s="152"/>
      <c r="AJ62" s="153">
        <f t="shared" si="16"/>
        <v>3417.7739999999999</v>
      </c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</row>
    <row r="63" spans="1:52" x14ac:dyDescent="0.25">
      <c r="A63" s="157" t="s">
        <v>554</v>
      </c>
      <c r="B63" s="137" t="s">
        <v>626</v>
      </c>
      <c r="C63" s="137"/>
      <c r="D63" s="137" t="s">
        <v>270</v>
      </c>
      <c r="E63" s="137" t="s">
        <v>627</v>
      </c>
      <c r="F63" s="137"/>
      <c r="G63" s="138"/>
      <c r="H63" s="138"/>
      <c r="I63" s="158">
        <v>608.16</v>
      </c>
      <c r="J63" s="138"/>
      <c r="K63" s="140">
        <f t="shared" si="0"/>
        <v>608.16</v>
      </c>
      <c r="L63" s="140">
        <v>1454.37</v>
      </c>
      <c r="M63" s="141"/>
      <c r="N63" s="141"/>
      <c r="O63" s="142"/>
      <c r="P63" s="143">
        <f t="shared" si="14"/>
        <v>2062.5299999999997</v>
      </c>
      <c r="Q63" s="144"/>
      <c r="R63" s="145"/>
      <c r="S63" s="159">
        <f t="shared" ref="S63:S64" si="17">P63*1%</f>
        <v>20.625299999999999</v>
      </c>
      <c r="T63" s="159">
        <f t="shared" ref="T63:T64" si="18">P63*4.9%</f>
        <v>101.06397</v>
      </c>
      <c r="U63" s="145"/>
      <c r="V63" s="146"/>
      <c r="W63" s="146"/>
      <c r="X63" s="147"/>
      <c r="Y63" s="148">
        <v>0</v>
      </c>
      <c r="Z63" s="143">
        <f t="shared" si="8"/>
        <v>1940.8407299999997</v>
      </c>
      <c r="AA63" s="149">
        <f t="shared" si="7"/>
        <v>0</v>
      </c>
      <c r="AB63" s="143">
        <f t="shared" si="9"/>
        <v>1940.8407299999997</v>
      </c>
      <c r="AC63" s="150">
        <f t="shared" si="4"/>
        <v>206.25299999999999</v>
      </c>
      <c r="AD63" s="149">
        <f t="shared" si="5"/>
        <v>12.1632</v>
      </c>
      <c r="AE63" s="151">
        <f t="shared" si="6"/>
        <v>2280.9461999999999</v>
      </c>
      <c r="AF63" s="152"/>
      <c r="AG63" s="153">
        <f t="shared" si="15"/>
        <v>1940.8407299999997</v>
      </c>
      <c r="AH63" s="152"/>
      <c r="AI63" s="152"/>
      <c r="AJ63" s="153">
        <f t="shared" si="16"/>
        <v>1940.8407299999997</v>
      </c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</row>
    <row r="64" spans="1:52" x14ac:dyDescent="0.25">
      <c r="A64" s="157" t="s">
        <v>554</v>
      </c>
      <c r="B64" s="137" t="s">
        <v>628</v>
      </c>
      <c r="C64" s="137"/>
      <c r="D64" s="137" t="s">
        <v>272</v>
      </c>
      <c r="E64" s="137" t="s">
        <v>341</v>
      </c>
      <c r="F64" s="137"/>
      <c r="G64" s="138"/>
      <c r="H64" s="138"/>
      <c r="I64" s="158">
        <v>608.16</v>
      </c>
      <c r="J64" s="138"/>
      <c r="K64" s="140">
        <f t="shared" si="0"/>
        <v>608.16</v>
      </c>
      <c r="L64" s="140">
        <v>3219.319</v>
      </c>
      <c r="M64" s="141"/>
      <c r="N64" s="141"/>
      <c r="O64" s="142"/>
      <c r="P64" s="143">
        <f t="shared" si="14"/>
        <v>3827.4789999999998</v>
      </c>
      <c r="Q64" s="144"/>
      <c r="R64" s="159">
        <v>200</v>
      </c>
      <c r="S64" s="159">
        <f t="shared" si="17"/>
        <v>38.274789999999996</v>
      </c>
      <c r="T64" s="159">
        <f t="shared" si="18"/>
        <v>187.546471</v>
      </c>
      <c r="U64" s="159">
        <v>321.74</v>
      </c>
      <c r="V64" s="146"/>
      <c r="W64" s="146"/>
      <c r="X64" s="147"/>
      <c r="Y64" s="148">
        <v>0</v>
      </c>
      <c r="Z64" s="143">
        <f t="shared" si="8"/>
        <v>3079.9177389999995</v>
      </c>
      <c r="AA64" s="149">
        <f t="shared" si="7"/>
        <v>0</v>
      </c>
      <c r="AB64" s="143">
        <f t="shared" si="9"/>
        <v>3079.9177389999995</v>
      </c>
      <c r="AC64" s="150">
        <f t="shared" si="4"/>
        <v>382.74790000000002</v>
      </c>
      <c r="AD64" s="149">
        <f t="shared" si="5"/>
        <v>12.1632</v>
      </c>
      <c r="AE64" s="151">
        <f t="shared" si="6"/>
        <v>4222.3900999999996</v>
      </c>
      <c r="AF64" s="152"/>
      <c r="AG64" s="153">
        <f t="shared" si="15"/>
        <v>3079.9177389999995</v>
      </c>
      <c r="AH64" s="152"/>
      <c r="AI64" s="152"/>
      <c r="AJ64" s="153">
        <f t="shared" si="16"/>
        <v>3079.9177389999995</v>
      </c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</row>
    <row r="65" spans="1:52" x14ac:dyDescent="0.25">
      <c r="A65" s="137" t="s">
        <v>604</v>
      </c>
      <c r="B65" s="137" t="s">
        <v>629</v>
      </c>
      <c r="C65" s="137"/>
      <c r="D65" s="137" t="s">
        <v>274</v>
      </c>
      <c r="E65" s="137" t="s">
        <v>334</v>
      </c>
      <c r="F65" s="137"/>
      <c r="G65" s="138"/>
      <c r="H65" s="138"/>
      <c r="I65" s="139">
        <v>1400</v>
      </c>
      <c r="J65" s="138"/>
      <c r="K65" s="140">
        <f t="shared" si="0"/>
        <v>1400</v>
      </c>
      <c r="L65" s="140"/>
      <c r="M65" s="141"/>
      <c r="N65" s="141"/>
      <c r="O65" s="142"/>
      <c r="P65" s="143">
        <f t="shared" si="14"/>
        <v>1400</v>
      </c>
      <c r="Q65" s="144"/>
      <c r="R65" s="145">
        <v>0</v>
      </c>
      <c r="S65" s="145"/>
      <c r="T65" s="145"/>
      <c r="U65" s="145"/>
      <c r="V65" s="146"/>
      <c r="W65" s="146"/>
      <c r="X65" s="147"/>
      <c r="Y65" s="148">
        <v>0</v>
      </c>
      <c r="Z65" s="143">
        <f t="shared" si="8"/>
        <v>1400</v>
      </c>
      <c r="AA65" s="149">
        <f t="shared" si="7"/>
        <v>0</v>
      </c>
      <c r="AB65" s="143">
        <f t="shared" si="9"/>
        <v>1400</v>
      </c>
      <c r="AC65" s="150">
        <f t="shared" si="4"/>
        <v>140</v>
      </c>
      <c r="AD65" s="149">
        <f t="shared" si="5"/>
        <v>28</v>
      </c>
      <c r="AE65" s="151">
        <f t="shared" si="6"/>
        <v>1568</v>
      </c>
      <c r="AF65" s="152"/>
      <c r="AG65" s="153">
        <f t="shared" si="15"/>
        <v>1400</v>
      </c>
      <c r="AH65" s="152"/>
      <c r="AI65" s="152"/>
      <c r="AJ65" s="153">
        <f t="shared" si="16"/>
        <v>1400</v>
      </c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</row>
    <row r="66" spans="1:52" x14ac:dyDescent="0.25">
      <c r="A66" s="157" t="s">
        <v>554</v>
      </c>
      <c r="B66" s="137" t="s">
        <v>630</v>
      </c>
      <c r="C66" s="137"/>
      <c r="D66" s="137" t="s">
        <v>414</v>
      </c>
      <c r="E66" s="137" t="s">
        <v>341</v>
      </c>
      <c r="F66" s="137"/>
      <c r="G66" s="138"/>
      <c r="H66" s="138"/>
      <c r="I66" s="158">
        <v>608.16</v>
      </c>
      <c r="J66" s="138"/>
      <c r="K66" s="140">
        <f t="shared" si="0"/>
        <v>608.16</v>
      </c>
      <c r="L66" s="140">
        <v>406.8</v>
      </c>
      <c r="M66" s="141"/>
      <c r="N66" s="141"/>
      <c r="O66" s="142"/>
      <c r="P66" s="143">
        <f t="shared" si="14"/>
        <v>1014.96</v>
      </c>
      <c r="Q66" s="144"/>
      <c r="R66" s="145">
        <v>0</v>
      </c>
      <c r="S66" s="159">
        <f>P66*1%</f>
        <v>10.149600000000001</v>
      </c>
      <c r="T66" s="159">
        <f>P66*4.9%</f>
        <v>49.733040000000003</v>
      </c>
      <c r="U66" s="145"/>
      <c r="V66" s="146"/>
      <c r="W66" s="146"/>
      <c r="X66" s="147"/>
      <c r="Y66" s="148">
        <v>0</v>
      </c>
      <c r="Z66" s="143">
        <f t="shared" si="8"/>
        <v>955.07736</v>
      </c>
      <c r="AA66" s="149">
        <f t="shared" si="7"/>
        <v>0</v>
      </c>
      <c r="AB66" s="143">
        <f t="shared" si="9"/>
        <v>955.07736</v>
      </c>
      <c r="AC66" s="150">
        <f t="shared" si="4"/>
        <v>101.49600000000001</v>
      </c>
      <c r="AD66" s="149">
        <f t="shared" si="5"/>
        <v>12.1632</v>
      </c>
      <c r="AE66" s="151">
        <f t="shared" si="6"/>
        <v>1128.6192000000001</v>
      </c>
      <c r="AF66" s="152"/>
      <c r="AG66" s="153">
        <f t="shared" si="15"/>
        <v>955.07736</v>
      </c>
      <c r="AH66" s="152"/>
      <c r="AI66" s="152"/>
      <c r="AJ66" s="153">
        <f t="shared" si="16"/>
        <v>955.07736</v>
      </c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</row>
    <row r="67" spans="1:52" x14ac:dyDescent="0.25">
      <c r="A67" s="137" t="s">
        <v>548</v>
      </c>
      <c r="B67" s="137" t="s">
        <v>631</v>
      </c>
      <c r="C67" s="137"/>
      <c r="D67" s="137" t="s">
        <v>278</v>
      </c>
      <c r="E67" s="137" t="s">
        <v>334</v>
      </c>
      <c r="F67" s="137"/>
      <c r="G67" s="137"/>
      <c r="H67" s="137"/>
      <c r="I67" s="139">
        <v>1400</v>
      </c>
      <c r="J67" s="137"/>
      <c r="K67" s="140">
        <f t="shared" si="0"/>
        <v>1400</v>
      </c>
      <c r="L67" s="140"/>
      <c r="M67" s="140"/>
      <c r="N67" s="140"/>
      <c r="O67" s="142"/>
      <c r="P67" s="143">
        <f t="shared" si="14"/>
        <v>1400</v>
      </c>
      <c r="Q67" s="144"/>
      <c r="R67" s="145">
        <v>0</v>
      </c>
      <c r="S67" s="145"/>
      <c r="T67" s="145"/>
      <c r="U67" s="145"/>
      <c r="V67" s="146"/>
      <c r="W67" s="146"/>
      <c r="X67" s="147"/>
      <c r="Y67" s="148">
        <v>0</v>
      </c>
      <c r="Z67" s="143">
        <f t="shared" si="8"/>
        <v>1400</v>
      </c>
      <c r="AA67" s="149">
        <f t="shared" si="7"/>
        <v>0</v>
      </c>
      <c r="AB67" s="143">
        <f t="shared" si="9"/>
        <v>1400</v>
      </c>
      <c r="AC67" s="150">
        <f t="shared" si="4"/>
        <v>140</v>
      </c>
      <c r="AD67" s="149">
        <f t="shared" si="5"/>
        <v>28</v>
      </c>
      <c r="AE67" s="151">
        <f t="shared" si="6"/>
        <v>1568</v>
      </c>
      <c r="AF67" s="152"/>
      <c r="AG67" s="153">
        <f t="shared" si="15"/>
        <v>1400</v>
      </c>
      <c r="AH67" s="152"/>
      <c r="AI67" s="152"/>
      <c r="AJ67" s="153">
        <f t="shared" si="16"/>
        <v>1400</v>
      </c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</row>
    <row r="68" spans="1:52" s="170" customFormat="1" x14ac:dyDescent="0.25">
      <c r="A68" s="157" t="s">
        <v>556</v>
      </c>
      <c r="B68" s="160" t="s">
        <v>632</v>
      </c>
      <c r="C68" s="160"/>
      <c r="D68" s="160"/>
      <c r="E68" s="160" t="s">
        <v>318</v>
      </c>
      <c r="F68" s="160"/>
      <c r="G68" s="160"/>
      <c r="H68" s="160"/>
      <c r="I68" s="162">
        <v>739.23</v>
      </c>
      <c r="J68" s="160"/>
      <c r="K68" s="163">
        <f t="shared" si="0"/>
        <v>739.23</v>
      </c>
      <c r="L68" s="163">
        <v>332.68200000000002</v>
      </c>
      <c r="M68" s="163"/>
      <c r="N68" s="163"/>
      <c r="O68" s="164"/>
      <c r="P68" s="165">
        <f t="shared" si="14"/>
        <v>1071.912</v>
      </c>
      <c r="Q68" s="166"/>
      <c r="R68" s="166"/>
      <c r="S68" s="166"/>
      <c r="T68" s="166"/>
      <c r="U68" s="166"/>
      <c r="V68" s="167"/>
      <c r="W68" s="167"/>
      <c r="X68" s="160"/>
      <c r="Y68" s="168"/>
      <c r="Z68" s="165">
        <f t="shared" si="8"/>
        <v>1071.912</v>
      </c>
      <c r="AA68" s="169">
        <f t="shared" si="7"/>
        <v>0</v>
      </c>
      <c r="AB68" s="165">
        <f t="shared" si="9"/>
        <v>1071.912</v>
      </c>
      <c r="AC68" s="169">
        <f t="shared" si="4"/>
        <v>107.19120000000001</v>
      </c>
      <c r="AD68" s="169">
        <f t="shared" si="5"/>
        <v>14.784600000000001</v>
      </c>
      <c r="AE68" s="151">
        <f t="shared" si="6"/>
        <v>1193.8878</v>
      </c>
      <c r="AG68" s="171"/>
      <c r="AJ68" s="171"/>
    </row>
    <row r="69" spans="1:52" x14ac:dyDescent="0.25">
      <c r="A69" s="157" t="s">
        <v>554</v>
      </c>
      <c r="B69" s="137" t="s">
        <v>633</v>
      </c>
      <c r="C69" s="137"/>
      <c r="D69" s="137" t="s">
        <v>280</v>
      </c>
      <c r="E69" s="137" t="s">
        <v>346</v>
      </c>
      <c r="F69" s="137"/>
      <c r="G69" s="138"/>
      <c r="H69" s="138"/>
      <c r="I69" s="158">
        <v>511.28</v>
      </c>
      <c r="J69" s="138"/>
      <c r="K69" s="140">
        <f t="shared" si="0"/>
        <v>511.28</v>
      </c>
      <c r="L69" s="140">
        <v>2488.44</v>
      </c>
      <c r="M69" s="141"/>
      <c r="N69" s="141"/>
      <c r="O69" s="142"/>
      <c r="P69" s="143">
        <f t="shared" si="14"/>
        <v>2999.7200000000003</v>
      </c>
      <c r="Q69" s="144"/>
      <c r="R69" s="159">
        <v>300</v>
      </c>
      <c r="S69" s="145"/>
      <c r="T69" s="145"/>
      <c r="U69" s="145"/>
      <c r="V69" s="146"/>
      <c r="W69" s="146"/>
      <c r="X69" s="147"/>
      <c r="Y69" s="148">
        <v>831.77</v>
      </c>
      <c r="Z69" s="143">
        <f t="shared" si="8"/>
        <v>1867.9500000000003</v>
      </c>
      <c r="AA69" s="149">
        <f t="shared" si="7"/>
        <v>0</v>
      </c>
      <c r="AB69" s="143">
        <f t="shared" si="9"/>
        <v>1867.9500000000003</v>
      </c>
      <c r="AC69" s="150">
        <f t="shared" si="4"/>
        <v>299.97200000000004</v>
      </c>
      <c r="AD69" s="149">
        <f t="shared" si="5"/>
        <v>10.2256</v>
      </c>
      <c r="AE69" s="151">
        <f t="shared" si="6"/>
        <v>3309.9176000000007</v>
      </c>
      <c r="AF69" s="152"/>
      <c r="AG69" s="153">
        <f t="shared" ref="AG69:AG77" si="19">+AB69-AF69</f>
        <v>1867.9500000000003</v>
      </c>
      <c r="AH69" s="152"/>
      <c r="AI69" s="152"/>
      <c r="AJ69" s="153">
        <f t="shared" ref="AJ69:AJ77" si="20">+AG69-AH69-AI69</f>
        <v>1867.9500000000003</v>
      </c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</row>
    <row r="70" spans="1:52" x14ac:dyDescent="0.25">
      <c r="A70" s="137" t="s">
        <v>548</v>
      </c>
      <c r="B70" s="137" t="s">
        <v>634</v>
      </c>
      <c r="C70" s="137"/>
      <c r="D70" s="137" t="s">
        <v>282</v>
      </c>
      <c r="E70" s="137" t="s">
        <v>326</v>
      </c>
      <c r="F70" s="137"/>
      <c r="G70" s="137"/>
      <c r="H70" s="137"/>
      <c r="I70" s="139">
        <v>1166.26</v>
      </c>
      <c r="J70" s="139"/>
      <c r="K70" s="140">
        <f t="shared" si="0"/>
        <v>1166.26</v>
      </c>
      <c r="L70" s="140"/>
      <c r="M70" s="140"/>
      <c r="N70" s="140"/>
      <c r="O70" s="142"/>
      <c r="P70" s="143">
        <f t="shared" ref="P70:P86" si="21">SUM(K70:N70)-O70</f>
        <v>1166.26</v>
      </c>
      <c r="Q70" s="144"/>
      <c r="R70" s="145">
        <v>0</v>
      </c>
      <c r="S70" s="145"/>
      <c r="T70" s="145"/>
      <c r="U70" s="145"/>
      <c r="V70" s="146"/>
      <c r="W70" s="146"/>
      <c r="X70" s="147"/>
      <c r="Y70" s="148">
        <v>0</v>
      </c>
      <c r="Z70" s="143">
        <f t="shared" si="8"/>
        <v>1166.26</v>
      </c>
      <c r="AA70" s="149">
        <f t="shared" si="7"/>
        <v>0</v>
      </c>
      <c r="AB70" s="143">
        <f t="shared" si="9"/>
        <v>1166.26</v>
      </c>
      <c r="AC70" s="150">
        <f t="shared" si="4"/>
        <v>116.626</v>
      </c>
      <c r="AD70" s="149">
        <f t="shared" si="5"/>
        <v>23.325199999999999</v>
      </c>
      <c r="AE70" s="151">
        <f t="shared" si="6"/>
        <v>1306.2112</v>
      </c>
      <c r="AF70" s="152"/>
      <c r="AG70" s="153">
        <f t="shared" si="19"/>
        <v>1166.26</v>
      </c>
      <c r="AH70" s="152"/>
      <c r="AI70" s="152"/>
      <c r="AJ70" s="153">
        <f t="shared" si="20"/>
        <v>1166.26</v>
      </c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</row>
    <row r="71" spans="1:52" x14ac:dyDescent="0.25">
      <c r="A71" s="137" t="s">
        <v>604</v>
      </c>
      <c r="B71" s="137" t="s">
        <v>635</v>
      </c>
      <c r="C71" s="137"/>
      <c r="D71" s="137" t="s">
        <v>336</v>
      </c>
      <c r="E71" s="137" t="s">
        <v>333</v>
      </c>
      <c r="F71" s="137"/>
      <c r="G71" s="137"/>
      <c r="H71" s="137"/>
      <c r="I71" s="139">
        <v>1100</v>
      </c>
      <c r="J71" s="137"/>
      <c r="K71" s="140">
        <f t="shared" ref="K71:K90" si="22">+I71+J71</f>
        <v>1100</v>
      </c>
      <c r="L71" s="140"/>
      <c r="M71" s="140"/>
      <c r="N71" s="140"/>
      <c r="O71" s="142"/>
      <c r="P71" s="143">
        <f t="shared" si="21"/>
        <v>1100</v>
      </c>
      <c r="Q71" s="144"/>
      <c r="R71" s="145">
        <v>0</v>
      </c>
      <c r="S71" s="145"/>
      <c r="T71" s="145"/>
      <c r="U71" s="145"/>
      <c r="V71" s="146"/>
      <c r="W71" s="146"/>
      <c r="X71" s="147"/>
      <c r="Y71" s="148">
        <v>0</v>
      </c>
      <c r="Z71" s="143">
        <f t="shared" si="8"/>
        <v>1100</v>
      </c>
      <c r="AA71" s="149">
        <f t="shared" si="7"/>
        <v>0</v>
      </c>
      <c r="AB71" s="143">
        <f t="shared" si="9"/>
        <v>1100</v>
      </c>
      <c r="AC71" s="150">
        <f t="shared" ref="AC71:AC90" si="23">IF(P71&lt;4500,P71*0.1,0)</f>
        <v>110</v>
      </c>
      <c r="AD71" s="149">
        <f t="shared" ref="AD71:AD90" si="24">I71*0.02</f>
        <v>22</v>
      </c>
      <c r="AE71" s="151">
        <f t="shared" ref="AE71:AE90" si="25">+P71+AC71+AD71</f>
        <v>1232</v>
      </c>
      <c r="AF71" s="152"/>
      <c r="AG71" s="153">
        <f t="shared" si="19"/>
        <v>1100</v>
      </c>
      <c r="AH71" s="152"/>
      <c r="AI71" s="152"/>
      <c r="AJ71" s="153">
        <f t="shared" si="20"/>
        <v>1100</v>
      </c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</row>
    <row r="72" spans="1:52" x14ac:dyDescent="0.25">
      <c r="A72" s="137" t="s">
        <v>550</v>
      </c>
      <c r="B72" s="137" t="s">
        <v>636</v>
      </c>
      <c r="C72" s="137" t="s">
        <v>44</v>
      </c>
      <c r="D72" s="137">
        <v>21</v>
      </c>
      <c r="E72" s="137" t="s">
        <v>340</v>
      </c>
      <c r="F72" s="137"/>
      <c r="G72" s="138"/>
      <c r="H72" s="138"/>
      <c r="I72" s="137">
        <v>513.33000000000004</v>
      </c>
      <c r="J72" s="138"/>
      <c r="K72" s="140">
        <f t="shared" si="22"/>
        <v>513.33000000000004</v>
      </c>
      <c r="L72" s="140">
        <v>3251.67</v>
      </c>
      <c r="M72" s="141"/>
      <c r="N72" s="141"/>
      <c r="O72" s="142"/>
      <c r="P72" s="143">
        <f t="shared" si="21"/>
        <v>3765</v>
      </c>
      <c r="Q72" s="144"/>
      <c r="R72" s="145">
        <v>0</v>
      </c>
      <c r="S72" s="145"/>
      <c r="T72" s="145"/>
      <c r="U72" s="145"/>
      <c r="V72" s="146"/>
      <c r="W72" s="146"/>
      <c r="X72" s="147"/>
      <c r="Y72" s="155">
        <v>150.49</v>
      </c>
      <c r="Z72" s="143">
        <f t="shared" si="8"/>
        <v>3614.51</v>
      </c>
      <c r="AA72" s="149">
        <f t="shared" si="7"/>
        <v>0</v>
      </c>
      <c r="AB72" s="143">
        <f t="shared" si="9"/>
        <v>3614.51</v>
      </c>
      <c r="AC72" s="150">
        <f t="shared" si="23"/>
        <v>376.5</v>
      </c>
      <c r="AD72" s="149">
        <f t="shared" si="24"/>
        <v>10.2666</v>
      </c>
      <c r="AE72" s="151">
        <f t="shared" si="25"/>
        <v>4151.7665999999999</v>
      </c>
      <c r="AF72" s="152"/>
      <c r="AG72" s="153">
        <f t="shared" si="19"/>
        <v>3614.51</v>
      </c>
      <c r="AH72" s="152"/>
      <c r="AI72" s="152"/>
      <c r="AJ72" s="153">
        <f t="shared" si="20"/>
        <v>3614.51</v>
      </c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</row>
    <row r="73" spans="1:52" x14ac:dyDescent="0.25">
      <c r="A73" s="137" t="s">
        <v>550</v>
      </c>
      <c r="B73" s="137" t="s">
        <v>637</v>
      </c>
      <c r="C73" s="137" t="s">
        <v>39</v>
      </c>
      <c r="D73" s="137" t="s">
        <v>288</v>
      </c>
      <c r="E73" s="137" t="s">
        <v>340</v>
      </c>
      <c r="F73" s="137"/>
      <c r="G73" s="138"/>
      <c r="H73" s="138"/>
      <c r="I73" s="137">
        <v>513.33000000000004</v>
      </c>
      <c r="J73" s="138"/>
      <c r="K73" s="140">
        <f t="shared" si="22"/>
        <v>513.33000000000004</v>
      </c>
      <c r="L73" s="140">
        <v>782.37</v>
      </c>
      <c r="M73" s="141"/>
      <c r="N73" s="141"/>
      <c r="O73" s="142"/>
      <c r="P73" s="143">
        <f t="shared" si="21"/>
        <v>1295.7</v>
      </c>
      <c r="Q73" s="144"/>
      <c r="R73" s="145">
        <v>0</v>
      </c>
      <c r="S73" s="145"/>
      <c r="T73" s="145"/>
      <c r="U73" s="145"/>
      <c r="V73" s="146"/>
      <c r="W73" s="146"/>
      <c r="X73" s="147"/>
      <c r="Y73" s="155">
        <v>0</v>
      </c>
      <c r="Z73" s="143">
        <f t="shared" si="8"/>
        <v>1295.7</v>
      </c>
      <c r="AA73" s="149">
        <f t="shared" si="7"/>
        <v>0</v>
      </c>
      <c r="AB73" s="143">
        <f t="shared" si="9"/>
        <v>1295.7</v>
      </c>
      <c r="AC73" s="150">
        <f t="shared" si="23"/>
        <v>129.57000000000002</v>
      </c>
      <c r="AD73" s="149">
        <f t="shared" si="24"/>
        <v>10.2666</v>
      </c>
      <c r="AE73" s="151">
        <f t="shared" si="25"/>
        <v>1435.5365999999999</v>
      </c>
      <c r="AF73" s="152"/>
      <c r="AG73" s="153">
        <f t="shared" si="19"/>
        <v>1295.7</v>
      </c>
      <c r="AH73" s="152"/>
      <c r="AI73" s="152"/>
      <c r="AJ73" s="153">
        <f t="shared" si="20"/>
        <v>1295.7</v>
      </c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</row>
    <row r="74" spans="1:52" x14ac:dyDescent="0.25">
      <c r="A74" s="157" t="s">
        <v>554</v>
      </c>
      <c r="B74" s="137" t="s">
        <v>638</v>
      </c>
      <c r="C74" s="137"/>
      <c r="D74" s="137" t="s">
        <v>416</v>
      </c>
      <c r="E74" s="137" t="s">
        <v>639</v>
      </c>
      <c r="F74" s="137"/>
      <c r="G74" s="138"/>
      <c r="H74" s="138"/>
      <c r="I74" s="158">
        <v>543.20000000000005</v>
      </c>
      <c r="J74" s="138"/>
      <c r="K74" s="140">
        <f t="shared" si="22"/>
        <v>543.20000000000005</v>
      </c>
      <c r="L74" s="140">
        <v>1283.7</v>
      </c>
      <c r="M74" s="141"/>
      <c r="N74" s="141"/>
      <c r="O74" s="142"/>
      <c r="P74" s="143">
        <f t="shared" si="21"/>
        <v>1826.9</v>
      </c>
      <c r="Q74" s="144"/>
      <c r="R74" s="145">
        <v>0</v>
      </c>
      <c r="S74" s="159">
        <f t="shared" ref="S74:S75" si="26">P74*1%</f>
        <v>18.269000000000002</v>
      </c>
      <c r="T74" s="159">
        <f t="shared" ref="T74:T75" si="27">P74*4.9%</f>
        <v>89.518100000000004</v>
      </c>
      <c r="U74" s="145"/>
      <c r="V74" s="146"/>
      <c r="W74" s="146"/>
      <c r="X74" s="147"/>
      <c r="Y74" s="148">
        <v>0</v>
      </c>
      <c r="Z74" s="143">
        <f t="shared" si="8"/>
        <v>1719.1129000000001</v>
      </c>
      <c r="AA74" s="149">
        <f t="shared" si="7"/>
        <v>0</v>
      </c>
      <c r="AB74" s="143">
        <f t="shared" si="9"/>
        <v>1719.1129000000001</v>
      </c>
      <c r="AC74" s="150">
        <f t="shared" si="23"/>
        <v>182.69000000000003</v>
      </c>
      <c r="AD74" s="149">
        <f t="shared" si="24"/>
        <v>10.864000000000001</v>
      </c>
      <c r="AE74" s="151">
        <f t="shared" si="25"/>
        <v>2020.4540000000002</v>
      </c>
      <c r="AF74" s="152"/>
      <c r="AG74" s="153">
        <f t="shared" si="19"/>
        <v>1719.1129000000001</v>
      </c>
      <c r="AH74" s="152"/>
      <c r="AI74" s="152"/>
      <c r="AJ74" s="153">
        <f t="shared" si="20"/>
        <v>1719.1129000000001</v>
      </c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</row>
    <row r="75" spans="1:52" x14ac:dyDescent="0.25">
      <c r="A75" s="157" t="s">
        <v>554</v>
      </c>
      <c r="B75" s="137" t="s">
        <v>640</v>
      </c>
      <c r="C75" s="137"/>
      <c r="D75" s="137" t="s">
        <v>292</v>
      </c>
      <c r="E75" s="137" t="s">
        <v>341</v>
      </c>
      <c r="F75" s="137"/>
      <c r="G75" s="138"/>
      <c r="H75" s="138"/>
      <c r="I75" s="158">
        <v>608.16</v>
      </c>
      <c r="J75" s="138"/>
      <c r="K75" s="140">
        <f t="shared" si="22"/>
        <v>608.16</v>
      </c>
      <c r="L75" s="140">
        <f>1692.89+5.571</f>
        <v>1698.461</v>
      </c>
      <c r="M75" s="141"/>
      <c r="N75" s="141"/>
      <c r="O75" s="142"/>
      <c r="P75" s="143">
        <f t="shared" si="21"/>
        <v>2306.6210000000001</v>
      </c>
      <c r="Q75" s="144"/>
      <c r="R75" s="159">
        <v>200</v>
      </c>
      <c r="S75" s="159">
        <f t="shared" si="26"/>
        <v>23.066210000000002</v>
      </c>
      <c r="T75" s="159">
        <f t="shared" si="27"/>
        <v>113.02442900000001</v>
      </c>
      <c r="U75" s="159">
        <v>257.64</v>
      </c>
      <c r="V75" s="146"/>
      <c r="W75" s="146"/>
      <c r="X75" s="147">
        <v>201.24</v>
      </c>
      <c r="Y75" s="148">
        <v>0</v>
      </c>
      <c r="Z75" s="143">
        <f t="shared" si="8"/>
        <v>1511.650361</v>
      </c>
      <c r="AA75" s="149">
        <f t="shared" ref="AA75:AA90" si="28">IF(P75&gt;4500,P75*0.1,0)</f>
        <v>0</v>
      </c>
      <c r="AB75" s="143">
        <f t="shared" si="9"/>
        <v>1511.650361</v>
      </c>
      <c r="AC75" s="150">
        <f t="shared" si="23"/>
        <v>230.66210000000001</v>
      </c>
      <c r="AD75" s="149">
        <f t="shared" si="24"/>
        <v>12.1632</v>
      </c>
      <c r="AE75" s="151">
        <f t="shared" si="25"/>
        <v>2549.4463000000001</v>
      </c>
      <c r="AF75" s="152"/>
      <c r="AG75" s="153">
        <f t="shared" si="19"/>
        <v>1511.650361</v>
      </c>
      <c r="AH75" s="152"/>
      <c r="AI75" s="152"/>
      <c r="AJ75" s="153">
        <f t="shared" si="20"/>
        <v>1511.650361</v>
      </c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</row>
    <row r="76" spans="1:52" x14ac:dyDescent="0.25">
      <c r="A76" s="157" t="s">
        <v>556</v>
      </c>
      <c r="B76" s="137" t="s">
        <v>641</v>
      </c>
      <c r="C76" s="137"/>
      <c r="D76" s="137" t="s">
        <v>329</v>
      </c>
      <c r="E76" s="137" t="s">
        <v>330</v>
      </c>
      <c r="F76" s="137"/>
      <c r="G76" s="137"/>
      <c r="H76" s="137"/>
      <c r="I76" s="137">
        <v>739.23</v>
      </c>
      <c r="J76" s="137"/>
      <c r="K76" s="140">
        <f t="shared" si="22"/>
        <v>739.23</v>
      </c>
      <c r="L76" s="140">
        <v>2395.5239999999999</v>
      </c>
      <c r="M76" s="141"/>
      <c r="N76" s="141"/>
      <c r="O76" s="142"/>
      <c r="P76" s="143">
        <f t="shared" si="21"/>
        <v>3134.7539999999999</v>
      </c>
      <c r="Q76" s="144"/>
      <c r="R76" s="159">
        <v>150</v>
      </c>
      <c r="S76" s="145"/>
      <c r="T76" s="145"/>
      <c r="U76" s="145"/>
      <c r="V76" s="146"/>
      <c r="W76" s="146"/>
      <c r="X76" s="147"/>
      <c r="Y76" s="148">
        <v>0</v>
      </c>
      <c r="Z76" s="143">
        <f t="shared" si="8"/>
        <v>2984.7539999999999</v>
      </c>
      <c r="AA76" s="149">
        <f t="shared" si="28"/>
        <v>0</v>
      </c>
      <c r="AB76" s="143">
        <f t="shared" si="9"/>
        <v>2984.7539999999999</v>
      </c>
      <c r="AC76" s="150">
        <f t="shared" si="23"/>
        <v>313.47540000000004</v>
      </c>
      <c r="AD76" s="149">
        <f t="shared" si="24"/>
        <v>14.784600000000001</v>
      </c>
      <c r="AE76" s="151">
        <f t="shared" si="25"/>
        <v>3463.0140000000001</v>
      </c>
      <c r="AF76" s="152"/>
      <c r="AG76" s="153">
        <f t="shared" si="19"/>
        <v>2984.7539999999999</v>
      </c>
      <c r="AH76" s="152"/>
      <c r="AI76" s="152"/>
      <c r="AJ76" s="153">
        <f t="shared" si="20"/>
        <v>2984.7539999999999</v>
      </c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</row>
    <row r="77" spans="1:52" x14ac:dyDescent="0.25">
      <c r="A77" s="137" t="s">
        <v>604</v>
      </c>
      <c r="B77" s="137" t="s">
        <v>642</v>
      </c>
      <c r="C77" s="137"/>
      <c r="D77" s="137" t="s">
        <v>295</v>
      </c>
      <c r="E77" s="137" t="s">
        <v>334</v>
      </c>
      <c r="F77" s="137"/>
      <c r="G77" s="138"/>
      <c r="H77" s="138"/>
      <c r="I77" s="139">
        <v>1400</v>
      </c>
      <c r="J77" s="138"/>
      <c r="K77" s="140">
        <f t="shared" si="22"/>
        <v>1400</v>
      </c>
      <c r="L77" s="140"/>
      <c r="M77" s="141"/>
      <c r="N77" s="141"/>
      <c r="O77" s="142"/>
      <c r="P77" s="143">
        <f t="shared" si="21"/>
        <v>1400</v>
      </c>
      <c r="Q77" s="144"/>
      <c r="R77" s="145">
        <v>0</v>
      </c>
      <c r="S77" s="145"/>
      <c r="T77" s="145"/>
      <c r="U77" s="145"/>
      <c r="V77" s="146"/>
      <c r="W77" s="146"/>
      <c r="X77" s="147"/>
      <c r="Y77" s="148">
        <v>355.65</v>
      </c>
      <c r="Z77" s="143">
        <f t="shared" si="8"/>
        <v>1044.3499999999999</v>
      </c>
      <c r="AA77" s="149">
        <f t="shared" si="28"/>
        <v>0</v>
      </c>
      <c r="AB77" s="143">
        <f t="shared" si="9"/>
        <v>1044.3499999999999</v>
      </c>
      <c r="AC77" s="150">
        <f t="shared" si="23"/>
        <v>140</v>
      </c>
      <c r="AD77" s="149">
        <f t="shared" si="24"/>
        <v>28</v>
      </c>
      <c r="AE77" s="151">
        <f t="shared" si="25"/>
        <v>1568</v>
      </c>
      <c r="AF77" s="152"/>
      <c r="AG77" s="153">
        <f t="shared" si="19"/>
        <v>1044.3499999999999</v>
      </c>
      <c r="AH77" s="152"/>
      <c r="AI77" s="152"/>
      <c r="AJ77" s="153">
        <f t="shared" si="20"/>
        <v>1044.3499999999999</v>
      </c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</row>
    <row r="78" spans="1:52" s="170" customFormat="1" x14ac:dyDescent="0.25">
      <c r="A78" s="160" t="s">
        <v>604</v>
      </c>
      <c r="B78" s="160" t="s">
        <v>643</v>
      </c>
      <c r="C78" s="160"/>
      <c r="D78" s="160"/>
      <c r="E78" s="160" t="s">
        <v>334</v>
      </c>
      <c r="F78" s="160"/>
      <c r="G78" s="160"/>
      <c r="H78" s="160"/>
      <c r="I78" s="162">
        <v>1400</v>
      </c>
      <c r="J78" s="160"/>
      <c r="K78" s="163">
        <f t="shared" si="22"/>
        <v>1400</v>
      </c>
      <c r="L78" s="163"/>
      <c r="M78" s="163"/>
      <c r="N78" s="163"/>
      <c r="O78" s="164"/>
      <c r="P78" s="165">
        <f t="shared" si="21"/>
        <v>1400</v>
      </c>
      <c r="Q78" s="166"/>
      <c r="R78" s="166"/>
      <c r="S78" s="166"/>
      <c r="T78" s="166"/>
      <c r="U78" s="166"/>
      <c r="V78" s="167"/>
      <c r="W78" s="167"/>
      <c r="X78" s="160"/>
      <c r="Y78" s="168"/>
      <c r="Z78" s="165">
        <f t="shared" ref="Z78:Z86" si="29">+P78-SUM(Q78:Y78)</f>
        <v>1400</v>
      </c>
      <c r="AA78" s="169">
        <f t="shared" si="28"/>
        <v>0</v>
      </c>
      <c r="AB78" s="165">
        <f t="shared" ref="AB78:AB90" si="30">+Z78-AA78</f>
        <v>1400</v>
      </c>
      <c r="AC78" s="169">
        <f t="shared" si="23"/>
        <v>140</v>
      </c>
      <c r="AD78" s="169">
        <f t="shared" si="24"/>
        <v>28</v>
      </c>
      <c r="AE78" s="151">
        <f t="shared" si="25"/>
        <v>1568</v>
      </c>
      <c r="AG78" s="171"/>
      <c r="AJ78" s="171"/>
    </row>
    <row r="79" spans="1:52" x14ac:dyDescent="0.25">
      <c r="A79" s="157" t="s">
        <v>556</v>
      </c>
      <c r="B79" s="137" t="s">
        <v>644</v>
      </c>
      <c r="C79" s="137"/>
      <c r="D79" s="137" t="s">
        <v>297</v>
      </c>
      <c r="E79" s="137" t="s">
        <v>318</v>
      </c>
      <c r="F79" s="137"/>
      <c r="G79" s="137"/>
      <c r="H79" s="137"/>
      <c r="I79" s="137">
        <v>739.23</v>
      </c>
      <c r="J79" s="137"/>
      <c r="K79" s="140">
        <f t="shared" si="22"/>
        <v>739.23</v>
      </c>
      <c r="L79" s="140">
        <v>1722.15</v>
      </c>
      <c r="M79" s="141"/>
      <c r="N79" s="141"/>
      <c r="O79" s="142"/>
      <c r="P79" s="143">
        <f t="shared" si="21"/>
        <v>2461.38</v>
      </c>
      <c r="Q79" s="144"/>
      <c r="R79" s="145">
        <v>0</v>
      </c>
      <c r="S79" s="145"/>
      <c r="T79" s="145"/>
      <c r="U79" s="145"/>
      <c r="V79" s="146"/>
      <c r="W79" s="146"/>
      <c r="X79" s="147"/>
      <c r="Y79" s="148">
        <v>0</v>
      </c>
      <c r="Z79" s="143">
        <f t="shared" si="29"/>
        <v>2461.38</v>
      </c>
      <c r="AA79" s="149">
        <f t="shared" si="28"/>
        <v>0</v>
      </c>
      <c r="AB79" s="143">
        <f t="shared" si="30"/>
        <v>2461.38</v>
      </c>
      <c r="AC79" s="150">
        <f t="shared" si="23"/>
        <v>246.13800000000003</v>
      </c>
      <c r="AD79" s="149">
        <f t="shared" si="24"/>
        <v>14.784600000000001</v>
      </c>
      <c r="AE79" s="151">
        <f t="shared" si="25"/>
        <v>2722.3026</v>
      </c>
      <c r="AF79" s="152"/>
      <c r="AG79" s="153">
        <f t="shared" ref="AG79:AG94" si="31">+AB79-AF79</f>
        <v>2461.38</v>
      </c>
      <c r="AH79" s="152"/>
      <c r="AI79" s="152"/>
      <c r="AJ79" s="153">
        <f t="shared" ref="AJ79:AJ90" si="32">+AG79-AH79-AI79</f>
        <v>2461.38</v>
      </c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</row>
    <row r="80" spans="1:52" x14ac:dyDescent="0.25">
      <c r="A80" s="157" t="s">
        <v>556</v>
      </c>
      <c r="B80" s="137" t="s">
        <v>645</v>
      </c>
      <c r="C80" s="137"/>
      <c r="D80" s="137" t="s">
        <v>299</v>
      </c>
      <c r="E80" s="137" t="s">
        <v>331</v>
      </c>
      <c r="F80" s="137"/>
      <c r="G80" s="137"/>
      <c r="H80" s="137"/>
      <c r="I80" s="137">
        <v>739.23</v>
      </c>
      <c r="J80" s="137"/>
      <c r="K80" s="140">
        <f t="shared" si="22"/>
        <v>739.23</v>
      </c>
      <c r="L80" s="140">
        <v>2400.4969999999998</v>
      </c>
      <c r="M80" s="140"/>
      <c r="N80" s="140"/>
      <c r="O80" s="142"/>
      <c r="P80" s="143">
        <f t="shared" si="21"/>
        <v>3139.7269999999999</v>
      </c>
      <c r="Q80" s="144"/>
      <c r="R80" s="145">
        <v>0</v>
      </c>
      <c r="S80" s="145"/>
      <c r="T80" s="145"/>
      <c r="U80" s="145"/>
      <c r="V80" s="146"/>
      <c r="W80" s="146"/>
      <c r="X80" s="147"/>
      <c r="Y80" s="148">
        <v>0</v>
      </c>
      <c r="Z80" s="143">
        <f t="shared" si="29"/>
        <v>3139.7269999999999</v>
      </c>
      <c r="AA80" s="149">
        <f t="shared" si="28"/>
        <v>0</v>
      </c>
      <c r="AB80" s="143">
        <f t="shared" si="30"/>
        <v>3139.7269999999999</v>
      </c>
      <c r="AC80" s="150">
        <f t="shared" si="23"/>
        <v>313.97270000000003</v>
      </c>
      <c r="AD80" s="149">
        <f t="shared" si="24"/>
        <v>14.784600000000001</v>
      </c>
      <c r="AE80" s="151">
        <f t="shared" si="25"/>
        <v>3468.4843000000001</v>
      </c>
      <c r="AF80" s="152"/>
      <c r="AG80" s="153">
        <f t="shared" si="31"/>
        <v>3139.7269999999999</v>
      </c>
      <c r="AH80" s="152"/>
      <c r="AI80" s="152"/>
      <c r="AJ80" s="153">
        <f t="shared" si="32"/>
        <v>3139.7269999999999</v>
      </c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</row>
    <row r="81" spans="1:52" x14ac:dyDescent="0.25">
      <c r="A81" s="137" t="s">
        <v>550</v>
      </c>
      <c r="B81" s="137" t="s">
        <v>646</v>
      </c>
      <c r="C81" s="137" t="s">
        <v>60</v>
      </c>
      <c r="D81" s="137" t="s">
        <v>303</v>
      </c>
      <c r="E81" s="137" t="s">
        <v>340</v>
      </c>
      <c r="F81" s="137"/>
      <c r="G81" s="138"/>
      <c r="H81" s="138"/>
      <c r="I81" s="137">
        <v>513.33000000000004</v>
      </c>
      <c r="J81" s="138">
        <v>653.33000000000004</v>
      </c>
      <c r="K81" s="140">
        <f t="shared" si="22"/>
        <v>1166.6600000000001</v>
      </c>
      <c r="L81" s="140">
        <v>12504.16</v>
      </c>
      <c r="M81" s="141"/>
      <c r="N81" s="141"/>
      <c r="O81" s="142"/>
      <c r="P81" s="143">
        <f t="shared" si="21"/>
        <v>13670.82</v>
      </c>
      <c r="Q81" s="144"/>
      <c r="R81" s="145">
        <v>0</v>
      </c>
      <c r="S81" s="145"/>
      <c r="T81" s="145"/>
      <c r="U81" s="145"/>
      <c r="V81" s="146"/>
      <c r="W81" s="146"/>
      <c r="X81" s="147"/>
      <c r="Y81" s="155">
        <v>488.83</v>
      </c>
      <c r="Z81" s="143">
        <f t="shared" si="29"/>
        <v>13181.99</v>
      </c>
      <c r="AA81" s="149">
        <f t="shared" si="28"/>
        <v>1367.0820000000001</v>
      </c>
      <c r="AB81" s="143">
        <f t="shared" si="30"/>
        <v>11814.907999999999</v>
      </c>
      <c r="AC81" s="150">
        <f t="shared" si="23"/>
        <v>0</v>
      </c>
      <c r="AD81" s="149">
        <f t="shared" si="24"/>
        <v>10.2666</v>
      </c>
      <c r="AE81" s="151">
        <f t="shared" si="25"/>
        <v>13681.086600000001</v>
      </c>
      <c r="AF81" s="152"/>
      <c r="AG81" s="153">
        <f t="shared" si="31"/>
        <v>11814.907999999999</v>
      </c>
      <c r="AH81" s="152"/>
      <c r="AI81" s="152"/>
      <c r="AJ81" s="153">
        <f t="shared" si="32"/>
        <v>11814.907999999999</v>
      </c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</row>
    <row r="82" spans="1:52" x14ac:dyDescent="0.25">
      <c r="A82" s="137" t="s">
        <v>562</v>
      </c>
      <c r="B82" s="137" t="s">
        <v>647</v>
      </c>
      <c r="C82" s="137" t="s">
        <v>564</v>
      </c>
      <c r="D82" s="137" t="s">
        <v>305</v>
      </c>
      <c r="E82" s="137" t="s">
        <v>565</v>
      </c>
      <c r="F82" s="137"/>
      <c r="G82" s="138"/>
      <c r="H82" s="138"/>
      <c r="I82" s="139">
        <v>1166.67</v>
      </c>
      <c r="J82" s="138"/>
      <c r="K82" s="140">
        <f t="shared" si="22"/>
        <v>1166.67</v>
      </c>
      <c r="L82" s="140">
        <v>1500</v>
      </c>
      <c r="M82" s="141"/>
      <c r="N82" s="141"/>
      <c r="O82" s="142"/>
      <c r="P82" s="143">
        <f t="shared" si="21"/>
        <v>2666.67</v>
      </c>
      <c r="Q82" s="144"/>
      <c r="R82" s="145">
        <v>0</v>
      </c>
      <c r="S82" s="145"/>
      <c r="T82" s="145"/>
      <c r="U82" s="145"/>
      <c r="V82" s="146"/>
      <c r="W82" s="146"/>
      <c r="X82" s="147"/>
      <c r="Y82" s="148">
        <v>0</v>
      </c>
      <c r="Z82" s="143">
        <f t="shared" si="29"/>
        <v>2666.67</v>
      </c>
      <c r="AA82" s="149">
        <f t="shared" si="28"/>
        <v>0</v>
      </c>
      <c r="AB82" s="143">
        <f t="shared" si="30"/>
        <v>2666.67</v>
      </c>
      <c r="AC82" s="150">
        <f t="shared" si="23"/>
        <v>266.66700000000003</v>
      </c>
      <c r="AD82" s="149">
        <f t="shared" si="24"/>
        <v>23.333400000000001</v>
      </c>
      <c r="AE82" s="151">
        <f t="shared" si="25"/>
        <v>2956.6704</v>
      </c>
      <c r="AF82" s="152"/>
      <c r="AG82" s="153">
        <f t="shared" si="31"/>
        <v>2666.67</v>
      </c>
      <c r="AH82" s="152"/>
      <c r="AI82" s="152"/>
      <c r="AJ82" s="153">
        <f t="shared" si="32"/>
        <v>2666.67</v>
      </c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</row>
    <row r="83" spans="1:52" x14ac:dyDescent="0.25">
      <c r="A83" s="157" t="s">
        <v>554</v>
      </c>
      <c r="B83" s="137" t="s">
        <v>648</v>
      </c>
      <c r="C83" s="137"/>
      <c r="D83" s="137" t="s">
        <v>307</v>
      </c>
      <c r="E83" s="137" t="s">
        <v>344</v>
      </c>
      <c r="F83" s="137"/>
      <c r="G83" s="138"/>
      <c r="H83" s="138"/>
      <c r="I83" s="158">
        <v>608.16</v>
      </c>
      <c r="J83" s="138"/>
      <c r="K83" s="140">
        <f t="shared" si="22"/>
        <v>608.16</v>
      </c>
      <c r="L83" s="140">
        <v>2862.13</v>
      </c>
      <c r="M83" s="141"/>
      <c r="N83" s="141"/>
      <c r="O83" s="142"/>
      <c r="P83" s="143">
        <f t="shared" si="21"/>
        <v>3470.29</v>
      </c>
      <c r="Q83" s="144"/>
      <c r="R83" s="159">
        <v>200</v>
      </c>
      <c r="S83" s="159">
        <f>P83*1%</f>
        <v>34.7029</v>
      </c>
      <c r="T83" s="159">
        <f>P83*4.9%</f>
        <v>170.04420999999999</v>
      </c>
      <c r="U83" s="145"/>
      <c r="V83" s="146"/>
      <c r="W83" s="146"/>
      <c r="X83" s="147"/>
      <c r="Y83" s="148">
        <v>0</v>
      </c>
      <c r="Z83" s="143">
        <f t="shared" si="29"/>
        <v>3065.5428899999997</v>
      </c>
      <c r="AA83" s="149">
        <f t="shared" si="28"/>
        <v>0</v>
      </c>
      <c r="AB83" s="143">
        <f t="shared" si="30"/>
        <v>3065.5428899999997</v>
      </c>
      <c r="AC83" s="150">
        <f t="shared" si="23"/>
        <v>347.029</v>
      </c>
      <c r="AD83" s="149">
        <f t="shared" si="24"/>
        <v>12.1632</v>
      </c>
      <c r="AE83" s="151">
        <f t="shared" si="25"/>
        <v>3829.4821999999999</v>
      </c>
      <c r="AF83" s="152"/>
      <c r="AG83" s="153">
        <f t="shared" si="31"/>
        <v>3065.5428899999997</v>
      </c>
      <c r="AH83" s="152"/>
      <c r="AI83" s="152"/>
      <c r="AJ83" s="153">
        <f t="shared" si="32"/>
        <v>3065.5428899999997</v>
      </c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</row>
    <row r="84" spans="1:52" x14ac:dyDescent="0.25">
      <c r="A84" s="137" t="s">
        <v>548</v>
      </c>
      <c r="B84" s="137" t="s">
        <v>649</v>
      </c>
      <c r="C84" s="137"/>
      <c r="D84" s="137" t="s">
        <v>309</v>
      </c>
      <c r="E84" s="137" t="s">
        <v>333</v>
      </c>
      <c r="F84" s="137"/>
      <c r="G84" s="137"/>
      <c r="H84" s="137"/>
      <c r="I84" s="139">
        <v>1100</v>
      </c>
      <c r="J84" s="137"/>
      <c r="K84" s="140">
        <f t="shared" si="22"/>
        <v>1100</v>
      </c>
      <c r="L84" s="140"/>
      <c r="M84" s="140"/>
      <c r="N84" s="140"/>
      <c r="O84" s="142"/>
      <c r="P84" s="143">
        <f t="shared" si="21"/>
        <v>1100</v>
      </c>
      <c r="Q84" s="144"/>
      <c r="R84" s="145">
        <v>0</v>
      </c>
      <c r="S84" s="145"/>
      <c r="T84" s="145"/>
      <c r="U84" s="145"/>
      <c r="V84" s="146"/>
      <c r="W84" s="146"/>
      <c r="X84" s="147"/>
      <c r="Y84" s="148">
        <v>0</v>
      </c>
      <c r="Z84" s="143">
        <f t="shared" si="29"/>
        <v>1100</v>
      </c>
      <c r="AA84" s="149">
        <f t="shared" si="28"/>
        <v>0</v>
      </c>
      <c r="AB84" s="143">
        <f t="shared" si="30"/>
        <v>1100</v>
      </c>
      <c r="AC84" s="150">
        <f t="shared" si="23"/>
        <v>110</v>
      </c>
      <c r="AD84" s="149">
        <f t="shared" si="24"/>
        <v>22</v>
      </c>
      <c r="AE84" s="151">
        <f t="shared" si="25"/>
        <v>1232</v>
      </c>
      <c r="AF84" s="152"/>
      <c r="AG84" s="153">
        <f t="shared" si="31"/>
        <v>1100</v>
      </c>
      <c r="AH84" s="152"/>
      <c r="AI84" s="152"/>
      <c r="AJ84" s="153">
        <f t="shared" si="32"/>
        <v>1100</v>
      </c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</row>
    <row r="85" spans="1:52" x14ac:dyDescent="0.25">
      <c r="A85" s="137" t="s">
        <v>550</v>
      </c>
      <c r="B85" s="137" t="s">
        <v>650</v>
      </c>
      <c r="C85" s="137" t="s">
        <v>44</v>
      </c>
      <c r="D85" s="137" t="s">
        <v>311</v>
      </c>
      <c r="E85" s="137" t="s">
        <v>340</v>
      </c>
      <c r="F85" s="137"/>
      <c r="G85" s="138"/>
      <c r="H85" s="138"/>
      <c r="I85" s="137">
        <v>513.33000000000004</v>
      </c>
      <c r="J85" s="138">
        <v>653.33000000000004</v>
      </c>
      <c r="K85" s="140">
        <f t="shared" si="22"/>
        <v>1166.6600000000001</v>
      </c>
      <c r="L85" s="140"/>
      <c r="M85" s="141"/>
      <c r="N85" s="141"/>
      <c r="O85" s="142"/>
      <c r="P85" s="143">
        <f t="shared" si="21"/>
        <v>1166.6600000000001</v>
      </c>
      <c r="Q85" s="144"/>
      <c r="R85" s="145">
        <v>0</v>
      </c>
      <c r="S85" s="145"/>
      <c r="T85" s="145"/>
      <c r="U85" s="145"/>
      <c r="V85" s="146"/>
      <c r="W85" s="146"/>
      <c r="X85" s="147"/>
      <c r="Y85" s="155">
        <v>0</v>
      </c>
      <c r="Z85" s="143">
        <f t="shared" si="29"/>
        <v>1166.6600000000001</v>
      </c>
      <c r="AA85" s="149">
        <f t="shared" si="28"/>
        <v>0</v>
      </c>
      <c r="AB85" s="143">
        <f t="shared" si="30"/>
        <v>1166.6600000000001</v>
      </c>
      <c r="AC85" s="150">
        <f t="shared" si="23"/>
        <v>116.66600000000001</v>
      </c>
      <c r="AD85" s="149">
        <f t="shared" si="24"/>
        <v>10.2666</v>
      </c>
      <c r="AE85" s="151">
        <f t="shared" si="25"/>
        <v>1293.5925999999999</v>
      </c>
      <c r="AF85" s="152"/>
      <c r="AG85" s="153">
        <f t="shared" si="31"/>
        <v>1166.6600000000001</v>
      </c>
      <c r="AH85" s="152"/>
      <c r="AI85" s="152"/>
      <c r="AJ85" s="153">
        <f t="shared" si="32"/>
        <v>1166.6600000000001</v>
      </c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</row>
    <row r="86" spans="1:52" x14ac:dyDescent="0.25">
      <c r="A86" s="157" t="s">
        <v>556</v>
      </c>
      <c r="B86" s="137" t="s">
        <v>651</v>
      </c>
      <c r="C86" s="137"/>
      <c r="D86" s="137" t="s">
        <v>313</v>
      </c>
      <c r="E86" s="137" t="s">
        <v>558</v>
      </c>
      <c r="F86" s="137"/>
      <c r="G86" s="137"/>
      <c r="H86" s="137"/>
      <c r="I86" s="137">
        <v>739.23</v>
      </c>
      <c r="J86" s="137"/>
      <c r="K86" s="140">
        <f t="shared" si="22"/>
        <v>739.23</v>
      </c>
      <c r="L86" s="140">
        <v>3239.2959999999998</v>
      </c>
      <c r="M86" s="140"/>
      <c r="N86" s="140"/>
      <c r="O86" s="142"/>
      <c r="P86" s="143">
        <f t="shared" si="21"/>
        <v>3978.5259999999998</v>
      </c>
      <c r="Q86" s="144"/>
      <c r="R86" s="159">
        <v>500</v>
      </c>
      <c r="S86" s="145"/>
      <c r="T86" s="145"/>
      <c r="U86" s="145"/>
      <c r="V86" s="146"/>
      <c r="W86" s="146"/>
      <c r="X86" s="147"/>
      <c r="Y86" s="148">
        <v>0</v>
      </c>
      <c r="Z86" s="143">
        <f t="shared" si="29"/>
        <v>3478.5259999999998</v>
      </c>
      <c r="AA86" s="149">
        <f t="shared" si="28"/>
        <v>0</v>
      </c>
      <c r="AB86" s="143">
        <f t="shared" si="30"/>
        <v>3478.5259999999998</v>
      </c>
      <c r="AC86" s="150">
        <f t="shared" si="23"/>
        <v>397.8526</v>
      </c>
      <c r="AD86" s="149">
        <f t="shared" si="24"/>
        <v>14.784600000000001</v>
      </c>
      <c r="AE86" s="151">
        <f t="shared" si="25"/>
        <v>4391.1632</v>
      </c>
      <c r="AF86" s="152"/>
      <c r="AG86" s="153">
        <f t="shared" si="31"/>
        <v>3478.5259999999998</v>
      </c>
      <c r="AH86" s="152"/>
      <c r="AI86" s="152"/>
      <c r="AJ86" s="153">
        <f t="shared" si="32"/>
        <v>3478.5259999999998</v>
      </c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</row>
    <row r="87" spans="1:52" x14ac:dyDescent="0.25">
      <c r="A87" s="137" t="s">
        <v>550</v>
      </c>
      <c r="B87" s="137" t="s">
        <v>652</v>
      </c>
      <c r="C87" s="137" t="s">
        <v>60</v>
      </c>
      <c r="D87" s="137" t="s">
        <v>315</v>
      </c>
      <c r="E87" s="137" t="s">
        <v>340</v>
      </c>
      <c r="F87" s="137"/>
      <c r="G87" s="138"/>
      <c r="H87" s="138"/>
      <c r="I87" s="137">
        <v>513.33000000000004</v>
      </c>
      <c r="J87" s="138">
        <v>653.33000000000004</v>
      </c>
      <c r="K87" s="140">
        <f t="shared" si="22"/>
        <v>1166.6600000000001</v>
      </c>
      <c r="L87" s="140">
        <f>1256.76+3397.56</f>
        <v>4654.32</v>
      </c>
      <c r="M87" s="140"/>
      <c r="N87" s="140"/>
      <c r="O87" s="142"/>
      <c r="P87" s="143">
        <f t="shared" ref="P87:P88" si="33">SUM(K87:N87)-O87</f>
        <v>5820.98</v>
      </c>
      <c r="Q87" s="144"/>
      <c r="R87" s="159">
        <v>500</v>
      </c>
      <c r="S87" s="145"/>
      <c r="T87" s="145"/>
      <c r="U87" s="145"/>
      <c r="V87" s="146"/>
      <c r="W87" s="146"/>
      <c r="X87" s="147"/>
      <c r="Y87" s="155">
        <v>0</v>
      </c>
      <c r="Z87" s="143">
        <f t="shared" ref="Z87:Z90" si="34">+P87-SUM(Q87:Y87)</f>
        <v>5320.98</v>
      </c>
      <c r="AA87" s="149">
        <f t="shared" si="28"/>
        <v>582.09799999999996</v>
      </c>
      <c r="AB87" s="143">
        <f t="shared" si="30"/>
        <v>4738.8819999999996</v>
      </c>
      <c r="AC87" s="150">
        <f t="shared" si="23"/>
        <v>0</v>
      </c>
      <c r="AD87" s="149">
        <f t="shared" si="24"/>
        <v>10.2666</v>
      </c>
      <c r="AE87" s="151">
        <f t="shared" si="25"/>
        <v>5831.2465999999995</v>
      </c>
      <c r="AF87" s="152"/>
      <c r="AG87" s="153">
        <f t="shared" si="31"/>
        <v>4738.8819999999996</v>
      </c>
      <c r="AH87" s="152"/>
      <c r="AI87" s="152"/>
      <c r="AJ87" s="153">
        <f t="shared" si="32"/>
        <v>4738.8819999999996</v>
      </c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</row>
    <row r="88" spans="1:52" x14ac:dyDescent="0.25">
      <c r="A88" s="137" t="s">
        <v>550</v>
      </c>
      <c r="B88" s="137" t="s">
        <v>653</v>
      </c>
      <c r="C88" s="137" t="s">
        <v>60</v>
      </c>
      <c r="D88" s="178" t="s">
        <v>353</v>
      </c>
      <c r="E88" s="137" t="s">
        <v>340</v>
      </c>
      <c r="F88" s="137"/>
      <c r="G88" s="138"/>
      <c r="H88" s="138"/>
      <c r="I88" s="137">
        <v>513.33000000000004</v>
      </c>
      <c r="J88" s="138">
        <v>653.33000000000004</v>
      </c>
      <c r="K88" s="140">
        <f t="shared" si="22"/>
        <v>1166.6600000000001</v>
      </c>
      <c r="L88" s="140"/>
      <c r="M88" s="140"/>
      <c r="N88" s="140"/>
      <c r="O88" s="142"/>
      <c r="P88" s="143">
        <f t="shared" si="33"/>
        <v>1166.6600000000001</v>
      </c>
      <c r="Q88" s="144"/>
      <c r="R88" s="145"/>
      <c r="S88" s="145"/>
      <c r="T88" s="145"/>
      <c r="U88" s="145"/>
      <c r="V88" s="146"/>
      <c r="W88" s="146"/>
      <c r="X88" s="147"/>
      <c r="Y88" s="155">
        <v>291.5</v>
      </c>
      <c r="Z88" s="143">
        <f t="shared" si="34"/>
        <v>875.16000000000008</v>
      </c>
      <c r="AA88" s="149">
        <f t="shared" si="28"/>
        <v>0</v>
      </c>
      <c r="AB88" s="143">
        <f t="shared" si="30"/>
        <v>875.16000000000008</v>
      </c>
      <c r="AC88" s="150">
        <f t="shared" si="23"/>
        <v>116.66600000000001</v>
      </c>
      <c r="AD88" s="149">
        <f t="shared" si="24"/>
        <v>10.2666</v>
      </c>
      <c r="AE88" s="151">
        <f t="shared" si="25"/>
        <v>1293.5925999999999</v>
      </c>
      <c r="AF88" s="152"/>
      <c r="AG88" s="153">
        <f t="shared" si="31"/>
        <v>875.16000000000008</v>
      </c>
      <c r="AH88" s="152"/>
      <c r="AI88" s="152"/>
      <c r="AJ88" s="153">
        <f t="shared" si="32"/>
        <v>875.16000000000008</v>
      </c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</row>
    <row r="89" spans="1:52" x14ac:dyDescent="0.25">
      <c r="A89" s="137" t="s">
        <v>548</v>
      </c>
      <c r="B89" s="179" t="s">
        <v>654</v>
      </c>
      <c r="C89" s="180"/>
      <c r="D89" s="178"/>
      <c r="E89" s="137" t="s">
        <v>655</v>
      </c>
      <c r="F89" s="137"/>
      <c r="G89" s="138"/>
      <c r="H89" s="138"/>
      <c r="I89" s="181">
        <v>1166.26</v>
      </c>
      <c r="J89" s="138"/>
      <c r="K89" s="140">
        <f t="shared" si="22"/>
        <v>1166.26</v>
      </c>
      <c r="L89" s="140">
        <v>2532.36</v>
      </c>
      <c r="M89" s="141"/>
      <c r="N89" s="141"/>
      <c r="O89" s="142"/>
      <c r="P89" s="143">
        <f t="shared" ref="P89:P90" si="35">SUM(K89:N89)-O89</f>
        <v>3698.62</v>
      </c>
      <c r="Q89" s="144"/>
      <c r="R89" s="145"/>
      <c r="S89" s="145"/>
      <c r="T89" s="145"/>
      <c r="U89" s="145"/>
      <c r="V89" s="146"/>
      <c r="W89" s="146"/>
      <c r="X89" s="147"/>
      <c r="Y89" s="148">
        <v>0</v>
      </c>
      <c r="Z89" s="143">
        <f t="shared" si="34"/>
        <v>3698.62</v>
      </c>
      <c r="AA89" s="149">
        <f t="shared" si="28"/>
        <v>0</v>
      </c>
      <c r="AB89" s="143">
        <f t="shared" si="30"/>
        <v>3698.62</v>
      </c>
      <c r="AC89" s="150">
        <f t="shared" si="23"/>
        <v>369.86200000000002</v>
      </c>
      <c r="AD89" s="149">
        <f t="shared" si="24"/>
        <v>23.325199999999999</v>
      </c>
      <c r="AE89" s="151">
        <f t="shared" si="25"/>
        <v>4091.8072000000002</v>
      </c>
      <c r="AF89" s="152"/>
      <c r="AG89" s="153">
        <f t="shared" si="31"/>
        <v>3698.62</v>
      </c>
      <c r="AH89" s="152"/>
      <c r="AI89" s="152"/>
      <c r="AJ89" s="153">
        <f t="shared" si="32"/>
        <v>3698.62</v>
      </c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</row>
    <row r="90" spans="1:52" x14ac:dyDescent="0.25">
      <c r="A90" s="137" t="s">
        <v>550</v>
      </c>
      <c r="B90" s="180" t="s">
        <v>656</v>
      </c>
      <c r="C90" s="137" t="s">
        <v>39</v>
      </c>
      <c r="D90" s="178"/>
      <c r="E90" s="137" t="s">
        <v>340</v>
      </c>
      <c r="F90" s="137"/>
      <c r="G90" s="138"/>
      <c r="H90" s="138"/>
      <c r="I90" s="181">
        <v>1166.26</v>
      </c>
      <c r="J90" s="138"/>
      <c r="K90" s="140">
        <f t="shared" si="22"/>
        <v>1166.26</v>
      </c>
      <c r="L90" s="140"/>
      <c r="M90" s="141"/>
      <c r="N90" s="141"/>
      <c r="O90" s="142"/>
      <c r="P90" s="143">
        <f t="shared" si="35"/>
        <v>1166.26</v>
      </c>
      <c r="Q90" s="144"/>
      <c r="R90" s="145"/>
      <c r="S90" s="145"/>
      <c r="T90" s="145"/>
      <c r="U90" s="145"/>
      <c r="V90" s="146"/>
      <c r="W90" s="146"/>
      <c r="X90" s="147"/>
      <c r="Y90" s="155">
        <v>0</v>
      </c>
      <c r="Z90" s="143">
        <f t="shared" si="34"/>
        <v>1166.26</v>
      </c>
      <c r="AA90" s="149">
        <f t="shared" si="28"/>
        <v>0</v>
      </c>
      <c r="AB90" s="143">
        <f t="shared" si="30"/>
        <v>1166.26</v>
      </c>
      <c r="AC90" s="150">
        <f t="shared" si="23"/>
        <v>116.626</v>
      </c>
      <c r="AD90" s="149">
        <f t="shared" si="24"/>
        <v>23.325199999999999</v>
      </c>
      <c r="AE90" s="151">
        <f t="shared" si="25"/>
        <v>1306.2112</v>
      </c>
      <c r="AF90" s="152"/>
      <c r="AG90" s="153">
        <f t="shared" si="31"/>
        <v>1166.26</v>
      </c>
      <c r="AH90" s="152"/>
      <c r="AI90" s="152"/>
      <c r="AJ90" s="153">
        <f t="shared" si="32"/>
        <v>1166.26</v>
      </c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</row>
    <row r="91" spans="1:52" x14ac:dyDescent="0.25">
      <c r="A91" s="137"/>
      <c r="B91" s="137"/>
      <c r="C91" s="137"/>
      <c r="D91" s="178"/>
      <c r="E91" s="137"/>
      <c r="F91" s="137"/>
      <c r="G91" s="138"/>
      <c r="H91" s="138"/>
      <c r="I91" s="137"/>
      <c r="J91" s="138"/>
      <c r="K91" s="140"/>
      <c r="L91" s="140"/>
      <c r="M91" s="141"/>
      <c r="N91" s="141"/>
      <c r="O91" s="142"/>
      <c r="P91" s="143"/>
      <c r="Q91" s="144"/>
      <c r="R91" s="145"/>
      <c r="S91" s="145"/>
      <c r="T91" s="145"/>
      <c r="U91" s="145"/>
      <c r="V91" s="146"/>
      <c r="W91" s="146"/>
      <c r="X91" s="182"/>
      <c r="Y91" s="183"/>
      <c r="Z91" s="143"/>
      <c r="AA91" s="149"/>
      <c r="AB91" s="143"/>
      <c r="AC91" s="150"/>
      <c r="AD91" s="149"/>
      <c r="AE91" s="151"/>
      <c r="AF91" s="152"/>
      <c r="AG91" s="153">
        <f t="shared" si="31"/>
        <v>0</v>
      </c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</row>
    <row r="92" spans="1:52" x14ac:dyDescent="0.25">
      <c r="A92" s="137"/>
      <c r="B92" s="137"/>
      <c r="C92" s="137"/>
      <c r="D92" s="178"/>
      <c r="E92" s="137"/>
      <c r="F92" s="137"/>
      <c r="G92" s="138"/>
      <c r="H92" s="138"/>
      <c r="I92" s="137"/>
      <c r="J92" s="138"/>
      <c r="K92" s="140"/>
      <c r="L92" s="140"/>
      <c r="M92" s="141"/>
      <c r="N92" s="141"/>
      <c r="O92" s="142"/>
      <c r="P92" s="143"/>
      <c r="Q92" s="144"/>
      <c r="R92" s="145"/>
      <c r="S92" s="145"/>
      <c r="T92" s="145"/>
      <c r="U92" s="145"/>
      <c r="V92" s="146"/>
      <c r="W92" s="146"/>
      <c r="X92" s="182"/>
      <c r="Y92" s="147"/>
      <c r="Z92" s="143"/>
      <c r="AA92" s="149"/>
      <c r="AB92" s="143"/>
      <c r="AC92" s="150"/>
      <c r="AD92" s="149"/>
      <c r="AE92" s="151"/>
      <c r="AF92" s="152"/>
      <c r="AG92" s="153">
        <f t="shared" si="31"/>
        <v>0</v>
      </c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</row>
    <row r="93" spans="1:52" x14ac:dyDescent="0.25">
      <c r="A93" s="184"/>
      <c r="B93" s="137"/>
      <c r="C93" s="137"/>
      <c r="D93" s="138"/>
      <c r="E93" s="137"/>
      <c r="F93" s="137"/>
      <c r="G93" s="137"/>
      <c r="H93" s="137"/>
      <c r="I93" s="137"/>
      <c r="J93" s="137"/>
      <c r="K93" s="140"/>
      <c r="L93" s="140"/>
      <c r="M93" s="140"/>
      <c r="N93" s="140"/>
      <c r="O93" s="142"/>
      <c r="P93" s="143"/>
      <c r="Q93" s="144"/>
      <c r="R93" s="145"/>
      <c r="S93" s="145"/>
      <c r="T93" s="145"/>
      <c r="U93" s="145"/>
      <c r="V93" s="146"/>
      <c r="W93" s="146"/>
      <c r="X93" s="182"/>
      <c r="Y93" s="185"/>
      <c r="Z93" s="143"/>
      <c r="AA93" s="149"/>
      <c r="AB93" s="143"/>
      <c r="AC93" s="150"/>
      <c r="AD93" s="149"/>
      <c r="AE93" s="151"/>
      <c r="AF93" s="152"/>
      <c r="AG93" s="153">
        <f t="shared" si="31"/>
        <v>0</v>
      </c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</row>
    <row r="94" spans="1:52" x14ac:dyDescent="0.25">
      <c r="A94" s="184"/>
      <c r="B94" s="137"/>
      <c r="C94" s="137"/>
      <c r="D94" s="138"/>
      <c r="E94" s="137"/>
      <c r="F94" s="137"/>
      <c r="G94" s="137"/>
      <c r="H94" s="137"/>
      <c r="I94" s="137"/>
      <c r="J94" s="137"/>
      <c r="K94" s="140"/>
      <c r="L94" s="140"/>
      <c r="M94" s="140"/>
      <c r="N94" s="140"/>
      <c r="O94" s="142"/>
      <c r="P94" s="143"/>
      <c r="Q94" s="186"/>
      <c r="R94" s="182"/>
      <c r="S94" s="182"/>
      <c r="T94" s="182"/>
      <c r="U94" s="182"/>
      <c r="V94" s="187"/>
      <c r="W94" s="187"/>
      <c r="X94" s="187"/>
      <c r="Y94" s="187"/>
      <c r="Z94" s="143"/>
      <c r="AA94" s="149"/>
      <c r="AB94" s="143"/>
      <c r="AC94" s="150"/>
      <c r="AD94" s="149"/>
      <c r="AE94" s="151"/>
      <c r="AF94" s="152"/>
      <c r="AG94" s="153">
        <f t="shared" si="31"/>
        <v>0</v>
      </c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</row>
    <row r="95" spans="1:52" s="152" customFormat="1" x14ac:dyDescent="0.25">
      <c r="A95" s="184"/>
      <c r="B95" s="188"/>
      <c r="C95" s="188"/>
      <c r="D95" s="188"/>
      <c r="E95" s="188"/>
      <c r="F95" s="188"/>
      <c r="G95" s="188"/>
      <c r="H95" s="188"/>
      <c r="I95" s="188"/>
      <c r="J95" s="188"/>
      <c r="K95" s="189"/>
      <c r="L95" s="189"/>
      <c r="M95" s="189"/>
      <c r="N95" s="189"/>
      <c r="O95" s="189"/>
      <c r="P95" s="190"/>
      <c r="Q95" s="189"/>
      <c r="R95" s="189"/>
      <c r="S95" s="189"/>
      <c r="T95" s="189"/>
      <c r="U95" s="189"/>
      <c r="V95" s="149"/>
      <c r="W95" s="149"/>
      <c r="X95" s="149"/>
      <c r="Y95" s="149"/>
      <c r="Z95" s="191"/>
      <c r="AA95" s="149"/>
      <c r="AB95" s="190"/>
      <c r="AC95" s="149"/>
      <c r="AD95" s="149"/>
      <c r="AE95" s="190"/>
    </row>
    <row r="96" spans="1:52" ht="15.75" thickBot="1" x14ac:dyDescent="0.3">
      <c r="B96" s="192" t="s">
        <v>657</v>
      </c>
      <c r="C96" s="192"/>
      <c r="D96" s="192"/>
      <c r="E96" s="192"/>
      <c r="F96" s="192"/>
      <c r="G96" s="192"/>
      <c r="H96" s="192"/>
      <c r="I96" s="192"/>
      <c r="J96" s="192"/>
      <c r="K96" s="193">
        <f>SUM(K7:K95)</f>
        <v>75559.020000000077</v>
      </c>
      <c r="L96" s="193">
        <f t="shared" ref="L96:AJ96" si="36">SUM(L7:L95)</f>
        <v>180536.23400000003</v>
      </c>
      <c r="M96" s="193">
        <f t="shared" si="36"/>
        <v>0</v>
      </c>
      <c r="N96" s="193">
        <f t="shared" si="36"/>
        <v>0</v>
      </c>
      <c r="O96" s="193">
        <f t="shared" si="36"/>
        <v>0</v>
      </c>
      <c r="P96" s="193">
        <f t="shared" si="36"/>
        <v>256095.25400000002</v>
      </c>
      <c r="Q96" s="193">
        <f t="shared" si="36"/>
        <v>0</v>
      </c>
      <c r="R96" s="194">
        <f t="shared" si="36"/>
        <v>5300</v>
      </c>
      <c r="S96" s="194">
        <f t="shared" si="36"/>
        <v>431.75540999999998</v>
      </c>
      <c r="T96" s="194">
        <f t="shared" si="36"/>
        <v>2131.3490089999996</v>
      </c>
      <c r="U96" s="194">
        <f t="shared" si="36"/>
        <v>579.38</v>
      </c>
      <c r="V96" s="193">
        <f t="shared" si="36"/>
        <v>0</v>
      </c>
      <c r="W96" s="193">
        <f t="shared" si="36"/>
        <v>0</v>
      </c>
      <c r="X96" s="193">
        <f t="shared" si="36"/>
        <v>735.94</v>
      </c>
      <c r="Y96" s="193">
        <f t="shared" si="36"/>
        <v>10387.279999999999</v>
      </c>
      <c r="Z96" s="193">
        <f t="shared" si="36"/>
        <v>235362.88958100011</v>
      </c>
      <c r="AA96" s="193">
        <f t="shared" si="36"/>
        <v>11559.335000000001</v>
      </c>
      <c r="AB96" s="193">
        <f t="shared" si="36"/>
        <v>223803.55458100015</v>
      </c>
      <c r="AC96" s="193">
        <f t="shared" si="36"/>
        <v>14050.190399999996</v>
      </c>
      <c r="AD96" s="193">
        <f t="shared" si="36"/>
        <v>1367.4477999999992</v>
      </c>
      <c r="AE96" s="193">
        <f>SUM(AE7:AE95)</f>
        <v>271512.8922</v>
      </c>
      <c r="AF96" s="193">
        <f t="shared" si="36"/>
        <v>0</v>
      </c>
      <c r="AG96" s="193">
        <f t="shared" si="36"/>
        <v>214226.68008100012</v>
      </c>
      <c r="AH96" s="193">
        <f t="shared" si="36"/>
        <v>0</v>
      </c>
      <c r="AI96" s="193">
        <f t="shared" si="36"/>
        <v>0</v>
      </c>
      <c r="AJ96" s="193">
        <f t="shared" si="36"/>
        <v>214226.68008100012</v>
      </c>
    </row>
    <row r="97" spans="1:36" ht="15.75" thickTop="1" x14ac:dyDescent="0.25">
      <c r="AE97" s="130">
        <f>AE96*0.16</f>
        <v>43442.062751999998</v>
      </c>
      <c r="AF97" s="130"/>
      <c r="AG97" s="130"/>
      <c r="AH97" s="130"/>
      <c r="AI97" s="130"/>
      <c r="AJ97" s="130"/>
    </row>
    <row r="98" spans="1:36" x14ac:dyDescent="0.25">
      <c r="A98" s="257" t="s">
        <v>658</v>
      </c>
      <c r="B98" s="257"/>
      <c r="C98" s="195"/>
      <c r="AE98" s="130">
        <f>+AE96+AE97</f>
        <v>314954.954952</v>
      </c>
      <c r="AF98" s="130"/>
      <c r="AG98" s="130"/>
      <c r="AH98" s="130"/>
      <c r="AI98" s="130"/>
      <c r="AJ98" s="130"/>
    </row>
    <row r="99" spans="1:36" x14ac:dyDescent="0.25">
      <c r="A99" s="184"/>
      <c r="B99" s="137"/>
      <c r="C99" s="137"/>
      <c r="D99" s="138"/>
      <c r="E99" s="137"/>
      <c r="F99" s="137"/>
      <c r="G99" s="137"/>
      <c r="H99" s="137"/>
      <c r="I99" s="137"/>
      <c r="J99" s="137"/>
      <c r="K99" s="140"/>
      <c r="L99" s="140"/>
      <c r="M99" s="140"/>
      <c r="N99" s="140"/>
      <c r="O99" s="140"/>
      <c r="P99" s="143">
        <f>SUM(K99:O99)</f>
        <v>0</v>
      </c>
      <c r="Q99" s="186"/>
      <c r="R99" s="196"/>
      <c r="S99" s="196"/>
      <c r="T99" s="196"/>
      <c r="U99" s="196"/>
      <c r="V99" s="197"/>
      <c r="W99" s="197"/>
      <c r="X99" s="197"/>
      <c r="Y99" s="197"/>
      <c r="Z99" s="143">
        <f>+P99-Q99</f>
        <v>0</v>
      </c>
      <c r="AA99" s="149">
        <f>+Z99*0.05</f>
        <v>0</v>
      </c>
      <c r="AB99" s="143">
        <f>+Z99-V99-Y99</f>
        <v>0</v>
      </c>
      <c r="AC99" s="150">
        <f>IF(Z99&lt;3000,Z99*0.1,0)</f>
        <v>0</v>
      </c>
      <c r="AD99" s="149">
        <v>0</v>
      </c>
      <c r="AE99" s="143">
        <f>+Z99+AC99+AD99</f>
        <v>0</v>
      </c>
      <c r="AF99" s="143">
        <f t="shared" ref="AF99:AJ100" si="37">+AA99+AD99+AE99</f>
        <v>0</v>
      </c>
      <c r="AG99" s="143">
        <f t="shared" si="37"/>
        <v>0</v>
      </c>
      <c r="AH99" s="143">
        <f t="shared" si="37"/>
        <v>0</v>
      </c>
      <c r="AI99" s="143">
        <f t="shared" si="37"/>
        <v>0</v>
      </c>
      <c r="AJ99" s="143">
        <f t="shared" si="37"/>
        <v>0</v>
      </c>
    </row>
    <row r="100" spans="1:36" x14ac:dyDescent="0.25">
      <c r="A100" s="184"/>
      <c r="B100" s="138"/>
      <c r="C100" s="138"/>
      <c r="D100" s="138"/>
      <c r="E100" s="138"/>
      <c r="F100" s="138"/>
      <c r="G100" s="138"/>
      <c r="H100" s="138"/>
      <c r="I100" s="138"/>
      <c r="J100" s="138"/>
      <c r="K100" s="141"/>
      <c r="L100" s="141"/>
      <c r="M100" s="141"/>
      <c r="N100" s="141"/>
      <c r="O100" s="141"/>
      <c r="P100" s="143">
        <f>SUM(K100:O100)</f>
        <v>0</v>
      </c>
      <c r="Q100" s="186"/>
      <c r="R100" s="196"/>
      <c r="S100" s="196"/>
      <c r="T100" s="196"/>
      <c r="U100" s="196"/>
      <c r="V100" s="197"/>
      <c r="W100" s="197"/>
      <c r="X100" s="197"/>
      <c r="Y100" s="197"/>
      <c r="Z100" s="143">
        <f>+P100-Q100</f>
        <v>0</v>
      </c>
      <c r="AA100" s="149">
        <f>+Z100*0.05</f>
        <v>0</v>
      </c>
      <c r="AB100" s="143">
        <f>+Z100-V100-Y100</f>
        <v>0</v>
      </c>
      <c r="AC100" s="150">
        <f>IF(Z100&lt;3000,Z100*0.1,0)</f>
        <v>0</v>
      </c>
      <c r="AD100" s="149">
        <v>0</v>
      </c>
      <c r="AE100" s="143">
        <f>+Z100+AC100+AD100</f>
        <v>0</v>
      </c>
      <c r="AF100" s="143">
        <f t="shared" si="37"/>
        <v>0</v>
      </c>
      <c r="AG100" s="143">
        <f t="shared" si="37"/>
        <v>0</v>
      </c>
      <c r="AH100" s="143">
        <f t="shared" si="37"/>
        <v>0</v>
      </c>
      <c r="AI100" s="143">
        <f t="shared" si="37"/>
        <v>0</v>
      </c>
      <c r="AJ100" s="143">
        <f t="shared" si="37"/>
        <v>0</v>
      </c>
    </row>
    <row r="101" spans="1:36" x14ac:dyDescent="0.25">
      <c r="AE101" s="130">
        <f>SUM(AE99:AE100)</f>
        <v>0</v>
      </c>
    </row>
    <row r="102" spans="1:36" x14ac:dyDescent="0.25">
      <c r="B102" s="198" t="s">
        <v>659</v>
      </c>
      <c r="C102" s="198"/>
      <c r="D102" s="198"/>
      <c r="AE102" s="130">
        <f>+AE101*0.16</f>
        <v>0</v>
      </c>
    </row>
    <row r="103" spans="1:36" x14ac:dyDescent="0.25">
      <c r="B103" s="198"/>
      <c r="C103" s="198"/>
      <c r="D103" s="198"/>
      <c r="AE103" s="130">
        <f>+AE101+AE102</f>
        <v>0</v>
      </c>
    </row>
    <row r="104" spans="1:36" x14ac:dyDescent="0.25">
      <c r="B104" s="198"/>
      <c r="C104" s="198"/>
      <c r="D104" s="198"/>
    </row>
    <row r="105" spans="1:36" x14ac:dyDescent="0.25">
      <c r="B105" s="198" t="s">
        <v>660</v>
      </c>
      <c r="C105" s="198"/>
      <c r="D105" s="198"/>
      <c r="AE105" s="130">
        <f>+AE98+AE103</f>
        <v>314954.954952</v>
      </c>
    </row>
    <row r="112" spans="1:36" x14ac:dyDescent="0.25">
      <c r="A112" s="156" t="s">
        <v>661</v>
      </c>
      <c r="B112" s="129"/>
      <c r="C112" s="129"/>
    </row>
    <row r="113" spans="1:3" x14ac:dyDescent="0.25">
      <c r="A113" s="156" t="s">
        <v>662</v>
      </c>
      <c r="B113" s="129"/>
      <c r="C113" s="129"/>
    </row>
    <row r="114" spans="1:3" x14ac:dyDescent="0.25">
      <c r="A114" s="156" t="s">
        <v>663</v>
      </c>
      <c r="B114" s="129"/>
      <c r="C114" s="129"/>
    </row>
    <row r="115" spans="1:3" x14ac:dyDescent="0.25">
      <c r="A115" s="156" t="s">
        <v>664</v>
      </c>
      <c r="B115" s="129"/>
      <c r="C115" s="129"/>
    </row>
    <row r="116" spans="1:3" x14ac:dyDescent="0.25">
      <c r="A116" s="156" t="s">
        <v>665</v>
      </c>
      <c r="B116" s="129"/>
      <c r="C116" s="129"/>
    </row>
    <row r="117" spans="1:3" x14ac:dyDescent="0.25">
      <c r="A117" s="156" t="s">
        <v>666</v>
      </c>
      <c r="B117" s="129"/>
      <c r="C117" s="129"/>
    </row>
    <row r="121" spans="1:3" x14ac:dyDescent="0.25">
      <c r="B121" s="137"/>
      <c r="C121" s="199"/>
    </row>
    <row r="122" spans="1:3" x14ac:dyDescent="0.25">
      <c r="B122" s="137"/>
      <c r="C122" s="199"/>
    </row>
    <row r="123" spans="1:3" x14ac:dyDescent="0.25">
      <c r="B123" s="137"/>
      <c r="C123" s="199"/>
    </row>
  </sheetData>
  <mergeCells count="34">
    <mergeCell ref="H5:H6"/>
    <mergeCell ref="A5:A6"/>
    <mergeCell ref="B5:B6"/>
    <mergeCell ref="D5:D6"/>
    <mergeCell ref="E5:E6"/>
    <mergeCell ref="G5:G6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G5:AG6"/>
    <mergeCell ref="AH5:AI5"/>
    <mergeCell ref="AJ5:AJ6"/>
    <mergeCell ref="A98:B98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C14" sqref="C14"/>
    </sheetView>
  </sheetViews>
  <sheetFormatPr baseColWidth="10" defaultRowHeight="15" x14ac:dyDescent="0.25"/>
  <cols>
    <col min="1" max="1" width="20" customWidth="1"/>
    <col min="2" max="2" width="23.140625" bestFit="1" customWidth="1"/>
  </cols>
  <sheetData>
    <row r="1" spans="1:8" x14ac:dyDescent="0.25">
      <c r="A1" t="s">
        <v>749</v>
      </c>
    </row>
    <row r="2" spans="1:8" x14ac:dyDescent="0.25">
      <c r="A2" s="279" t="s">
        <v>750</v>
      </c>
      <c r="B2" s="279"/>
      <c r="C2" s="279"/>
      <c r="D2" s="279"/>
      <c r="E2" s="279"/>
      <c r="F2" s="279"/>
      <c r="G2" s="279"/>
      <c r="H2" s="279"/>
    </row>
    <row r="3" spans="1:8" x14ac:dyDescent="0.25">
      <c r="A3" s="279"/>
      <c r="B3" s="279"/>
      <c r="C3" s="279"/>
      <c r="D3" s="279"/>
      <c r="E3" s="279"/>
      <c r="F3" s="279"/>
      <c r="G3" s="279"/>
      <c r="H3" s="279"/>
    </row>
    <row r="4" spans="1:8" x14ac:dyDescent="0.25">
      <c r="A4" s="279" t="s">
        <v>751</v>
      </c>
      <c r="B4" s="280" t="s">
        <v>752</v>
      </c>
      <c r="C4" s="279"/>
      <c r="D4" s="279"/>
      <c r="E4" s="279"/>
      <c r="F4" s="279"/>
      <c r="G4" s="279"/>
      <c r="H4" s="279"/>
    </row>
    <row r="5" spans="1:8" x14ac:dyDescent="0.25">
      <c r="A5" s="279" t="s">
        <v>753</v>
      </c>
      <c r="B5" s="279"/>
      <c r="C5" s="279"/>
      <c r="D5" s="279"/>
      <c r="E5" s="279"/>
      <c r="F5" s="279"/>
      <c r="G5" s="279"/>
      <c r="H5" s="279"/>
    </row>
    <row r="6" spans="1:8" x14ac:dyDescent="0.25">
      <c r="A6" s="279"/>
      <c r="B6" s="279"/>
      <c r="C6" s="279"/>
      <c r="D6" s="279"/>
      <c r="E6" s="279"/>
      <c r="F6" s="279"/>
      <c r="G6" s="279"/>
      <c r="H6" s="279"/>
    </row>
    <row r="7" spans="1:8" x14ac:dyDescent="0.25">
      <c r="A7" s="281" t="s">
        <v>754</v>
      </c>
      <c r="B7" s="281" t="s">
        <v>755</v>
      </c>
      <c r="C7" s="279"/>
      <c r="D7" s="279"/>
      <c r="E7" s="279"/>
      <c r="F7" s="279"/>
      <c r="G7" s="279"/>
      <c r="H7" s="279"/>
    </row>
    <row r="8" spans="1:8" x14ac:dyDescent="0.25">
      <c r="A8" s="279">
        <v>700070</v>
      </c>
      <c r="B8" s="282">
        <v>130962.95</v>
      </c>
      <c r="C8" s="279"/>
      <c r="D8" s="279"/>
      <c r="E8" s="279"/>
      <c r="F8" s="279"/>
      <c r="G8" s="279"/>
      <c r="H8" s="279"/>
    </row>
    <row r="9" spans="1:8" x14ac:dyDescent="0.25">
      <c r="A9" s="279">
        <v>701070</v>
      </c>
      <c r="B9" s="282">
        <v>23012.67</v>
      </c>
      <c r="C9" s="279"/>
      <c r="D9" s="279"/>
      <c r="E9" s="279"/>
      <c r="F9" s="279"/>
      <c r="G9" s="279"/>
      <c r="H9" s="279"/>
    </row>
    <row r="10" spans="1:8" x14ac:dyDescent="0.25">
      <c r="A10" s="279">
        <v>702070</v>
      </c>
      <c r="B10" s="282"/>
      <c r="C10" s="279"/>
      <c r="D10" s="279"/>
      <c r="E10" s="279"/>
      <c r="F10" s="279"/>
      <c r="G10" s="279"/>
      <c r="H10" s="279"/>
    </row>
    <row r="11" spans="1:8" x14ac:dyDescent="0.25">
      <c r="A11" s="279">
        <v>703070</v>
      </c>
      <c r="B11" s="282"/>
      <c r="C11" s="279"/>
      <c r="D11" s="279"/>
      <c r="E11" s="279"/>
      <c r="F11" s="279"/>
      <c r="G11" s="279"/>
      <c r="H11" s="279"/>
    </row>
    <row r="12" spans="1:8" x14ac:dyDescent="0.25">
      <c r="A12" s="279">
        <v>704070</v>
      </c>
      <c r="B12" s="282"/>
      <c r="C12" s="279"/>
      <c r="D12" s="279"/>
      <c r="E12" s="279"/>
      <c r="F12" s="279"/>
      <c r="G12" s="279"/>
      <c r="H12" s="279"/>
    </row>
    <row r="13" spans="1:8" x14ac:dyDescent="0.25">
      <c r="A13" s="279">
        <v>705070</v>
      </c>
      <c r="B13" s="282">
        <v>19049.330000000002</v>
      </c>
      <c r="C13" s="279"/>
      <c r="D13" s="279"/>
      <c r="E13" s="279"/>
      <c r="F13" s="279"/>
      <c r="G13" s="279"/>
      <c r="H13" s="279"/>
    </row>
    <row r="14" spans="1:8" x14ac:dyDescent="0.25">
      <c r="A14" s="279" t="s">
        <v>756</v>
      </c>
      <c r="B14" s="282">
        <v>98329.88</v>
      </c>
      <c r="C14" s="279"/>
      <c r="D14" s="279"/>
      <c r="E14" s="279"/>
      <c r="F14" s="279"/>
      <c r="G14" s="279"/>
      <c r="H14" s="279"/>
    </row>
    <row r="15" spans="1:8" x14ac:dyDescent="0.25">
      <c r="A15" s="279"/>
      <c r="B15" s="282">
        <f>SUM(B8:B14)</f>
        <v>271354.83</v>
      </c>
      <c r="C15" s="279"/>
      <c r="D15" s="279"/>
      <c r="E15" s="279"/>
      <c r="F15" s="279"/>
      <c r="G15" s="279"/>
      <c r="H15" s="279"/>
    </row>
    <row r="16" spans="1:8" x14ac:dyDescent="0.25">
      <c r="A16" s="279"/>
      <c r="B16" s="282">
        <f>B15*0.16</f>
        <v>43416.772800000006</v>
      </c>
      <c r="C16" s="279"/>
      <c r="D16" s="279"/>
      <c r="E16" s="279"/>
      <c r="F16" s="279"/>
      <c r="G16" s="279"/>
      <c r="H16" s="279"/>
    </row>
    <row r="17" spans="1:8" x14ac:dyDescent="0.25">
      <c r="A17" s="279"/>
      <c r="B17" s="282">
        <f>+B15+B16</f>
        <v>314771.60279999999</v>
      </c>
      <c r="C17" s="279"/>
      <c r="D17" s="279"/>
      <c r="E17" s="279"/>
      <c r="F17" s="279"/>
      <c r="G17" s="279"/>
      <c r="H17" s="279"/>
    </row>
    <row r="18" spans="1:8" x14ac:dyDescent="0.25">
      <c r="A18" s="279"/>
      <c r="B18" s="282"/>
      <c r="C18" s="279"/>
      <c r="D18" s="279"/>
      <c r="E18" s="279"/>
      <c r="F18" s="279"/>
      <c r="G18" s="279"/>
      <c r="H18" s="279"/>
    </row>
    <row r="19" spans="1:8" x14ac:dyDescent="0.25">
      <c r="A19" s="279"/>
      <c r="B19" s="282"/>
      <c r="C19" s="279"/>
      <c r="D19" s="279"/>
      <c r="E19" s="279"/>
      <c r="F19" s="279"/>
      <c r="G19" s="279"/>
      <c r="H19" s="279"/>
    </row>
    <row r="20" spans="1:8" x14ac:dyDescent="0.25">
      <c r="A20" s="279"/>
      <c r="B20" s="282"/>
      <c r="C20" s="279"/>
      <c r="D20" s="279"/>
      <c r="E20" s="279"/>
      <c r="F20" s="279"/>
      <c r="G20" s="279"/>
      <c r="H20" s="279"/>
    </row>
    <row r="21" spans="1:8" x14ac:dyDescent="0.25">
      <c r="A21" s="279"/>
      <c r="B21" s="279"/>
      <c r="C21" s="279"/>
      <c r="D21" s="279"/>
      <c r="E21" s="279"/>
      <c r="F21" s="279"/>
      <c r="G21" s="279"/>
      <c r="H21" s="279"/>
    </row>
    <row r="22" spans="1:8" x14ac:dyDescent="0.25">
      <c r="A22" s="279"/>
      <c r="B22" s="279"/>
      <c r="C22" s="279"/>
      <c r="D22" s="279"/>
      <c r="E22" s="279"/>
      <c r="F22" s="279"/>
      <c r="G22" s="279"/>
      <c r="H22" s="279"/>
    </row>
    <row r="23" spans="1:8" x14ac:dyDescent="0.25">
      <c r="A23" s="279"/>
      <c r="B23" s="279"/>
      <c r="C23" s="279"/>
      <c r="D23" s="279"/>
      <c r="E23" s="279"/>
      <c r="F23" s="279"/>
      <c r="G23" s="279"/>
      <c r="H23" s="279"/>
    </row>
    <row r="24" spans="1:8" x14ac:dyDescent="0.25">
      <c r="A24" s="279"/>
      <c r="B24" s="279"/>
      <c r="C24" s="279"/>
      <c r="D24" s="279"/>
      <c r="E24" s="279"/>
      <c r="F24" s="279"/>
      <c r="G24" s="279"/>
      <c r="H24" s="279"/>
    </row>
    <row r="25" spans="1:8" x14ac:dyDescent="0.25">
      <c r="A25" s="279"/>
      <c r="B25" s="279"/>
      <c r="C25" s="279"/>
      <c r="D25" s="279"/>
      <c r="E25" s="279"/>
      <c r="F25" s="279"/>
      <c r="G25" s="279"/>
      <c r="H25" s="279"/>
    </row>
  </sheetData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FACTURACIÓN</vt:lpstr>
      <vt:lpstr>C&amp;A</vt:lpstr>
      <vt:lpstr>SINDICATO</vt:lpstr>
      <vt:lpstr>INFONAVIT</vt:lpstr>
      <vt:lpstr>Hoja1</vt:lpstr>
      <vt:lpstr>Hoja2</vt:lpstr>
      <vt:lpstr>CONSENTRADO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2016-03-07T18:56:35Z</cp:lastPrinted>
  <dcterms:created xsi:type="dcterms:W3CDTF">2016-01-16T18:25:25Z</dcterms:created>
  <dcterms:modified xsi:type="dcterms:W3CDTF">2016-03-07T18:57:17Z</dcterms:modified>
</cp:coreProperties>
</file>