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8275" windowHeight="1203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Area" localSheetId="0">Hoja1!$A$1:$AO$38</definedName>
  </definedNames>
  <calcPr calcId="145621"/>
</workbook>
</file>

<file path=xl/calcChain.xml><?xml version="1.0" encoding="utf-8"?>
<calcChain xmlns="http://schemas.openxmlformats.org/spreadsheetml/2006/main">
  <c r="Y34" i="1" l="1"/>
  <c r="D33" i="1" l="1"/>
  <c r="A33" i="1"/>
  <c r="G33" i="1" s="1"/>
  <c r="F33" i="1" s="1"/>
  <c r="D32" i="1"/>
  <c r="A32" i="1"/>
  <c r="E32" i="1" s="1"/>
  <c r="D31" i="1"/>
  <c r="A31" i="1"/>
  <c r="E31" i="1" s="1"/>
  <c r="D30" i="1"/>
  <c r="A30" i="1"/>
  <c r="G30" i="1" s="1"/>
  <c r="F30" i="1" s="1"/>
  <c r="D29" i="1"/>
  <c r="A29" i="1"/>
  <c r="E29" i="1" s="1"/>
  <c r="D28" i="1"/>
  <c r="A28" i="1"/>
  <c r="E28" i="1" s="1"/>
  <c r="D27" i="1"/>
  <c r="A27" i="1"/>
  <c r="E27" i="1" s="1"/>
  <c r="D26" i="1"/>
  <c r="A26" i="1"/>
  <c r="B26" i="1" s="1"/>
  <c r="D25" i="1"/>
  <c r="A25" i="1"/>
  <c r="E25" i="1" s="1"/>
  <c r="D24" i="1"/>
  <c r="A24" i="1"/>
  <c r="E24" i="1" s="1"/>
  <c r="D23" i="1"/>
  <c r="A23" i="1"/>
  <c r="D22" i="1"/>
  <c r="A22" i="1"/>
  <c r="B22" i="1" s="1"/>
  <c r="D21" i="1"/>
  <c r="A21" i="1"/>
  <c r="E21" i="1" s="1"/>
  <c r="D20" i="1"/>
  <c r="A20" i="1"/>
  <c r="E20" i="1" s="1"/>
  <c r="D19" i="1"/>
  <c r="A19" i="1"/>
  <c r="E19" i="1" s="1"/>
  <c r="O19" i="1" s="1"/>
  <c r="D18" i="1"/>
  <c r="A18" i="1"/>
  <c r="B18" i="1" s="1"/>
  <c r="D17" i="1"/>
  <c r="A17" i="1"/>
  <c r="E17" i="1" s="1"/>
  <c r="D16" i="1"/>
  <c r="A16" i="1"/>
  <c r="D15" i="1"/>
  <c r="A15" i="1"/>
  <c r="D14" i="1"/>
  <c r="A14" i="1"/>
  <c r="B14" i="1" s="1"/>
  <c r="D13" i="1"/>
  <c r="A13" i="1"/>
  <c r="E13" i="1" s="1"/>
  <c r="D12" i="1"/>
  <c r="A12" i="1"/>
  <c r="E12" i="1" s="1"/>
  <c r="D11" i="1"/>
  <c r="A11" i="1"/>
  <c r="E11" i="1" s="1"/>
  <c r="O11" i="1" s="1"/>
  <c r="D10" i="1"/>
  <c r="A10" i="1"/>
  <c r="B10" i="1" s="1"/>
  <c r="D9" i="1"/>
  <c r="A9" i="1"/>
  <c r="E9" i="1" s="1"/>
  <c r="D8" i="1"/>
  <c r="A8" i="1"/>
  <c r="B8" i="1" s="1"/>
  <c r="D7" i="1"/>
  <c r="A7" i="1"/>
  <c r="E7" i="1" s="1"/>
  <c r="D6" i="1"/>
  <c r="A6" i="1"/>
  <c r="G6" i="1" s="1"/>
  <c r="F6" i="1" s="1"/>
  <c r="D5" i="1"/>
  <c r="A5" i="1"/>
  <c r="G5" i="1" s="1"/>
  <c r="F5" i="1" s="1"/>
  <c r="D4" i="1"/>
  <c r="A4" i="1"/>
  <c r="B4" i="1" s="1"/>
  <c r="D3" i="1"/>
  <c r="A3" i="1"/>
  <c r="E3" i="1" s="1"/>
  <c r="G18" i="1" l="1"/>
  <c r="F18" i="1" s="1"/>
  <c r="C17" i="1"/>
  <c r="B29" i="1"/>
  <c r="C3" i="1"/>
  <c r="B13" i="1"/>
  <c r="C18" i="1"/>
  <c r="H6" i="1"/>
  <c r="G7" i="1"/>
  <c r="F7" i="1" s="1"/>
  <c r="Q7" i="1" s="1"/>
  <c r="G8" i="1"/>
  <c r="F8" i="1" s="1"/>
  <c r="G9" i="1"/>
  <c r="F9" i="1" s="1"/>
  <c r="G10" i="1"/>
  <c r="F10" i="1" s="1"/>
  <c r="M10" i="1" s="1"/>
  <c r="C25" i="1"/>
  <c r="B7" i="1"/>
  <c r="C8" i="1"/>
  <c r="B9" i="1"/>
  <c r="C10" i="1"/>
  <c r="B21" i="1"/>
  <c r="B32" i="1"/>
  <c r="B25" i="1"/>
  <c r="C32" i="1"/>
  <c r="H7" i="1"/>
  <c r="H11" i="1"/>
  <c r="H4" i="1"/>
  <c r="G17" i="1"/>
  <c r="F17" i="1" s="1"/>
  <c r="B3" i="1"/>
  <c r="G3" i="1"/>
  <c r="F3" i="1" s="1"/>
  <c r="Q3" i="1" s="1"/>
  <c r="G4" i="1"/>
  <c r="F4" i="1" s="1"/>
  <c r="M4" i="1" s="1"/>
  <c r="C7" i="1"/>
  <c r="C13" i="1"/>
  <c r="C14" i="1"/>
  <c r="H15" i="1"/>
  <c r="B17" i="1"/>
  <c r="C21" i="1"/>
  <c r="C22" i="1"/>
  <c r="H23" i="1"/>
  <c r="G25" i="1"/>
  <c r="F25" i="1" s="1"/>
  <c r="G26" i="1"/>
  <c r="F26" i="1" s="1"/>
  <c r="B28" i="1"/>
  <c r="C29" i="1"/>
  <c r="G32" i="1"/>
  <c r="F32" i="1" s="1"/>
  <c r="H19" i="1"/>
  <c r="H3" i="1"/>
  <c r="C4" i="1"/>
  <c r="B5" i="1"/>
  <c r="H8" i="1"/>
  <c r="H10" i="1"/>
  <c r="G13" i="1"/>
  <c r="F13" i="1" s="1"/>
  <c r="G14" i="1"/>
  <c r="F14" i="1" s="1"/>
  <c r="Q14" i="1" s="1"/>
  <c r="G21" i="1"/>
  <c r="F21" i="1" s="1"/>
  <c r="M21" i="1" s="1"/>
  <c r="P21" i="1" s="1"/>
  <c r="G22" i="1"/>
  <c r="F22" i="1" s="1"/>
  <c r="Q22" i="1" s="1"/>
  <c r="B24" i="1"/>
  <c r="C26" i="1"/>
  <c r="G29" i="1"/>
  <c r="F29" i="1" s="1"/>
  <c r="B31" i="1"/>
  <c r="H5" i="1"/>
  <c r="H26" i="1"/>
  <c r="I3" i="1"/>
  <c r="O3" i="1"/>
  <c r="Q8" i="1"/>
  <c r="M8" i="1"/>
  <c r="M9" i="1"/>
  <c r="P9" i="1" s="1"/>
  <c r="Q9" i="1"/>
  <c r="M17" i="1"/>
  <c r="Q17" i="1"/>
  <c r="Q4" i="1"/>
  <c r="Q6" i="1"/>
  <c r="M6" i="1"/>
  <c r="I12" i="1"/>
  <c r="O20" i="1"/>
  <c r="I20" i="1"/>
  <c r="Q5" i="1"/>
  <c r="M5" i="1"/>
  <c r="O27" i="1"/>
  <c r="I27" i="1"/>
  <c r="I7" i="1"/>
  <c r="O7" i="1"/>
  <c r="Q13" i="1"/>
  <c r="M13" i="1"/>
  <c r="M3" i="1"/>
  <c r="E6" i="1"/>
  <c r="H17" i="1" s="1"/>
  <c r="M7" i="1"/>
  <c r="H9" i="1"/>
  <c r="H12" i="1"/>
  <c r="M14" i="1"/>
  <c r="G16" i="1"/>
  <c r="F16" i="1" s="1"/>
  <c r="C16" i="1"/>
  <c r="H20" i="1"/>
  <c r="I24" i="1"/>
  <c r="O24" i="1"/>
  <c r="Q26" i="1"/>
  <c r="M26" i="1"/>
  <c r="H27" i="1"/>
  <c r="I28" i="1"/>
  <c r="O28" i="1"/>
  <c r="Q30" i="1"/>
  <c r="M30" i="1"/>
  <c r="H31" i="1"/>
  <c r="H32" i="1"/>
  <c r="E5" i="1"/>
  <c r="H13" i="1" s="1"/>
  <c r="B6" i="1"/>
  <c r="I9" i="1"/>
  <c r="O9" i="1"/>
  <c r="G15" i="1"/>
  <c r="F15" i="1" s="1"/>
  <c r="C15" i="1"/>
  <c r="B15" i="1"/>
  <c r="B16" i="1"/>
  <c r="I17" i="1"/>
  <c r="O17" i="1"/>
  <c r="P17" i="1" s="1"/>
  <c r="H22" i="1"/>
  <c r="G23" i="1"/>
  <c r="F23" i="1" s="1"/>
  <c r="C23" i="1"/>
  <c r="B23" i="1"/>
  <c r="H25" i="1"/>
  <c r="H30" i="1"/>
  <c r="I32" i="1"/>
  <c r="O32" i="1"/>
  <c r="Q32" i="1"/>
  <c r="M32" i="1"/>
  <c r="P32" i="1" s="1"/>
  <c r="E4" i="1"/>
  <c r="C6" i="1"/>
  <c r="E8" i="1"/>
  <c r="Q10" i="1"/>
  <c r="G12" i="1"/>
  <c r="F12" i="1" s="1"/>
  <c r="C12" i="1"/>
  <c r="H16" i="1"/>
  <c r="Q18" i="1"/>
  <c r="M18" i="1"/>
  <c r="G20" i="1"/>
  <c r="F20" i="1" s="1"/>
  <c r="C20" i="1"/>
  <c r="H21" i="1"/>
  <c r="H24" i="1"/>
  <c r="I25" i="1"/>
  <c r="O25" i="1"/>
  <c r="Q25" i="1"/>
  <c r="M25" i="1"/>
  <c r="P25" i="1" s="1"/>
  <c r="H28" i="1"/>
  <c r="H29" i="1"/>
  <c r="I31" i="1"/>
  <c r="O31" i="1"/>
  <c r="Q33" i="1"/>
  <c r="M33" i="1"/>
  <c r="C5" i="1"/>
  <c r="C9" i="1"/>
  <c r="G11" i="1"/>
  <c r="F11" i="1" s="1"/>
  <c r="C11" i="1"/>
  <c r="B11" i="1"/>
  <c r="I11" i="1"/>
  <c r="B12" i="1"/>
  <c r="O12" i="1" s="1"/>
  <c r="I13" i="1"/>
  <c r="N13" i="1" s="1"/>
  <c r="O13" i="1"/>
  <c r="P13" i="1" s="1"/>
  <c r="E15" i="1"/>
  <c r="E16" i="1"/>
  <c r="G19" i="1"/>
  <c r="F19" i="1" s="1"/>
  <c r="C19" i="1"/>
  <c r="B19" i="1"/>
  <c r="I19" i="1"/>
  <c r="B20" i="1"/>
  <c r="I21" i="1"/>
  <c r="O21" i="1"/>
  <c r="E23" i="1"/>
  <c r="G27" i="1"/>
  <c r="F27" i="1" s="1"/>
  <c r="C27" i="1"/>
  <c r="B27" i="1"/>
  <c r="I29" i="1"/>
  <c r="O29" i="1"/>
  <c r="Q29" i="1"/>
  <c r="M29" i="1"/>
  <c r="P29" i="1" s="1"/>
  <c r="H33" i="1"/>
  <c r="E30" i="1"/>
  <c r="E10" i="1"/>
  <c r="E14" i="1"/>
  <c r="E18" i="1"/>
  <c r="E22" i="1"/>
  <c r="C24" i="1"/>
  <c r="G24" i="1"/>
  <c r="F24" i="1" s="1"/>
  <c r="E26" i="1"/>
  <c r="C28" i="1"/>
  <c r="G28" i="1"/>
  <c r="F28" i="1" s="1"/>
  <c r="B30" i="1"/>
  <c r="C31" i="1"/>
  <c r="G31" i="1"/>
  <c r="F31" i="1" s="1"/>
  <c r="E33" i="1"/>
  <c r="H18" i="1" s="1"/>
  <c r="C30" i="1"/>
  <c r="B33" i="1"/>
  <c r="C33" i="1"/>
  <c r="E34" i="1" l="1"/>
  <c r="Q21" i="1"/>
  <c r="M22" i="1"/>
  <c r="N9" i="1"/>
  <c r="P7" i="1"/>
  <c r="N17" i="1"/>
  <c r="S17" i="1" s="1"/>
  <c r="AN17" i="1" s="1"/>
  <c r="P3" i="1"/>
  <c r="N21" i="1"/>
  <c r="N25" i="1"/>
  <c r="S25" i="1" s="1"/>
  <c r="AN25" i="1" s="1"/>
  <c r="Q31" i="1"/>
  <c r="M31" i="1"/>
  <c r="P31" i="1" s="1"/>
  <c r="Q28" i="1"/>
  <c r="M28" i="1"/>
  <c r="P28" i="1" s="1"/>
  <c r="I10" i="1"/>
  <c r="N10" i="1" s="1"/>
  <c r="O10" i="1"/>
  <c r="P10" i="1" s="1"/>
  <c r="O15" i="1"/>
  <c r="I15" i="1"/>
  <c r="Q11" i="1"/>
  <c r="M11" i="1"/>
  <c r="P11" i="1" s="1"/>
  <c r="Q20" i="1"/>
  <c r="M20" i="1"/>
  <c r="P20" i="1" s="1"/>
  <c r="P4" i="1"/>
  <c r="I4" i="1"/>
  <c r="N4" i="1" s="1"/>
  <c r="O4" i="1"/>
  <c r="O6" i="1"/>
  <c r="P6" i="1"/>
  <c r="I6" i="1"/>
  <c r="N6" i="1" s="1"/>
  <c r="S9" i="1"/>
  <c r="AN9" i="1" s="1"/>
  <c r="P22" i="1"/>
  <c r="I22" i="1"/>
  <c r="N22" i="1" s="1"/>
  <c r="O22" i="1"/>
  <c r="O30" i="1"/>
  <c r="P30" i="1"/>
  <c r="I30" i="1"/>
  <c r="N30" i="1" s="1"/>
  <c r="N29" i="1"/>
  <c r="S29" i="1" s="1"/>
  <c r="AN29" i="1" s="1"/>
  <c r="Q27" i="1"/>
  <c r="M27" i="1"/>
  <c r="P27" i="1" s="1"/>
  <c r="N32" i="1"/>
  <c r="S32" i="1" s="1"/>
  <c r="AN32" i="1" s="1"/>
  <c r="Q15" i="1"/>
  <c r="M15" i="1"/>
  <c r="P15" i="1" s="1"/>
  <c r="I5" i="1"/>
  <c r="N5" i="1" s="1"/>
  <c r="O5" i="1"/>
  <c r="P5" i="1" s="1"/>
  <c r="N7" i="1"/>
  <c r="S7" i="1" s="1"/>
  <c r="AN7" i="1" s="1"/>
  <c r="I26" i="1"/>
  <c r="N26" i="1" s="1"/>
  <c r="O26" i="1"/>
  <c r="P26" i="1" s="1"/>
  <c r="I18" i="1"/>
  <c r="N18" i="1" s="1"/>
  <c r="O18" i="1"/>
  <c r="P18" i="1" s="1"/>
  <c r="O23" i="1"/>
  <c r="I23" i="1"/>
  <c r="Q19" i="1"/>
  <c r="M19" i="1"/>
  <c r="P19" i="1" s="1"/>
  <c r="I8" i="1"/>
  <c r="N8" i="1" s="1"/>
  <c r="O8" i="1"/>
  <c r="P8" i="1" s="1"/>
  <c r="H14" i="1"/>
  <c r="M16" i="1"/>
  <c r="Q16" i="1"/>
  <c r="S13" i="1"/>
  <c r="AN13" i="1" s="1"/>
  <c r="N3" i="1"/>
  <c r="P33" i="1"/>
  <c r="I33" i="1"/>
  <c r="N33" i="1" s="1"/>
  <c r="O33" i="1"/>
  <c r="Q24" i="1"/>
  <c r="M24" i="1"/>
  <c r="P24" i="1" s="1"/>
  <c r="P14" i="1"/>
  <c r="I14" i="1"/>
  <c r="N14" i="1" s="1"/>
  <c r="O14" i="1"/>
  <c r="O16" i="1"/>
  <c r="I16" i="1"/>
  <c r="N31" i="1"/>
  <c r="Q12" i="1"/>
  <c r="M12" i="1"/>
  <c r="P12" i="1" s="1"/>
  <c r="Q23" i="1"/>
  <c r="M23" i="1"/>
  <c r="P23" i="1" s="1"/>
  <c r="N27" i="1"/>
  <c r="N20" i="1"/>
  <c r="S21" i="1" l="1"/>
  <c r="AN21" i="1" s="1"/>
  <c r="P16" i="1"/>
  <c r="S3" i="1"/>
  <c r="S33" i="1"/>
  <c r="AN33" i="1" s="1"/>
  <c r="N24" i="1"/>
  <c r="S24" i="1" s="1"/>
  <c r="AN24" i="1" s="1"/>
  <c r="N11" i="1"/>
  <c r="S11" i="1" s="1"/>
  <c r="AN11" i="1" s="1"/>
  <c r="S4" i="1"/>
  <c r="AN4" i="1" s="1"/>
  <c r="N19" i="1"/>
  <c r="S5" i="1"/>
  <c r="AN5" i="1" s="1"/>
  <c r="S10" i="1"/>
  <c r="AN10" i="1" s="1"/>
  <c r="S6" i="1"/>
  <c r="AN6" i="1" s="1"/>
  <c r="S14" i="1"/>
  <c r="AN14" i="1" s="1"/>
  <c r="S8" i="1"/>
  <c r="AN8" i="1" s="1"/>
  <c r="S26" i="1"/>
  <c r="AN26" i="1" s="1"/>
  <c r="N28" i="1"/>
  <c r="S28" i="1" s="1"/>
  <c r="AN28" i="1" s="1"/>
  <c r="N12" i="1"/>
  <c r="S12" i="1" s="1"/>
  <c r="AN12" i="1" s="1"/>
  <c r="S18" i="1"/>
  <c r="AN18" i="1" s="1"/>
  <c r="S30" i="1"/>
  <c r="AN30" i="1" s="1"/>
  <c r="S22" i="1"/>
  <c r="AN22" i="1" s="1"/>
  <c r="N16" i="1"/>
  <c r="S16" i="1" s="1"/>
  <c r="AN16" i="1" s="1"/>
  <c r="S27" i="1"/>
  <c r="AN27" i="1" s="1"/>
  <c r="N15" i="1"/>
  <c r="S15" i="1" s="1"/>
  <c r="AN15" i="1" s="1"/>
  <c r="S19" i="1"/>
  <c r="AN19" i="1" s="1"/>
  <c r="S20" i="1"/>
  <c r="AN20" i="1" s="1"/>
  <c r="N23" i="1"/>
  <c r="S23" i="1" s="1"/>
  <c r="AN23" i="1" s="1"/>
  <c r="S31" i="1"/>
  <c r="AN31" i="1" s="1"/>
  <c r="S34" i="1" l="1"/>
</calcChain>
</file>

<file path=xl/sharedStrings.xml><?xml version="1.0" encoding="utf-8"?>
<sst xmlns="http://schemas.openxmlformats.org/spreadsheetml/2006/main" count="166" uniqueCount="89">
  <si>
    <t>No.</t>
  </si>
  <si>
    <t>OP</t>
  </si>
  <si>
    <t>OPERARIOS</t>
  </si>
  <si>
    <t>AY1</t>
  </si>
  <si>
    <t>HORAS</t>
  </si>
  <si>
    <t>TIPO</t>
  </si>
  <si>
    <t>TIPO DESC</t>
  </si>
  <si>
    <t>AY1/hras</t>
  </si>
  <si>
    <t>TOTAL HORAS</t>
  </si>
  <si>
    <t>LIMPIEZA</t>
  </si>
  <si>
    <t>CAPACITACION</t>
  </si>
  <si>
    <t>PUNTUALIDAD</t>
  </si>
  <si>
    <t>BASE</t>
  </si>
  <si>
    <t>Compensacion x Hora Adicional</t>
  </si>
  <si>
    <t>Incentivos</t>
  </si>
  <si>
    <t>$ Incentivos</t>
  </si>
  <si>
    <t>$ Base</t>
  </si>
  <si>
    <t>$ Incentivos Extra</t>
  </si>
  <si>
    <t>Total</t>
  </si>
  <si>
    <t>CORRECTO</t>
  </si>
  <si>
    <t>1</t>
  </si>
  <si>
    <t>B</t>
  </si>
  <si>
    <t>MIGUEL ALEJANDRO CERVANTES NAR</t>
  </si>
  <si>
    <t>6</t>
  </si>
  <si>
    <t>TECNICO</t>
  </si>
  <si>
    <t>10</t>
  </si>
  <si>
    <t>AYUDANTE</t>
  </si>
  <si>
    <t>AGUILAR PEREZ MARCOS ARTEMIO</t>
  </si>
  <si>
    <t>11</t>
  </si>
  <si>
    <t>C</t>
  </si>
  <si>
    <t>MARTINEZ GALLEGOS LUIS FERNAND</t>
  </si>
  <si>
    <t>12</t>
  </si>
  <si>
    <t>MARTINEZ ALVARADO ADRIAN</t>
  </si>
  <si>
    <t>13</t>
  </si>
  <si>
    <t>CARLOS SANCHEZ HURTADO</t>
  </si>
  <si>
    <t>8</t>
  </si>
  <si>
    <t>14</t>
  </si>
  <si>
    <t>LEONEL MARTINEZ GUERRERO</t>
  </si>
  <si>
    <t>15</t>
  </si>
  <si>
    <t>GUILLERMO REYEZ HURTADO</t>
  </si>
  <si>
    <t>16</t>
  </si>
  <si>
    <t>ALAVEZ LOPEZ INOCENCIO</t>
  </si>
  <si>
    <t>17</t>
  </si>
  <si>
    <t>MARCO ANTONIO SALDAÑA GARCIA</t>
  </si>
  <si>
    <t>20</t>
  </si>
  <si>
    <t>A</t>
  </si>
  <si>
    <t>OLVERA HERNANDEZ JOSE TOMAS</t>
  </si>
  <si>
    <t>3</t>
  </si>
  <si>
    <t>MARTIN VALDEZ</t>
  </si>
  <si>
    <t>33</t>
  </si>
  <si>
    <t>GREGORIO CANCINO</t>
  </si>
  <si>
    <t>LAVADOR</t>
  </si>
  <si>
    <t>34</t>
  </si>
  <si>
    <t>AGAPITO GONZALEZ ZUÑIGA</t>
  </si>
  <si>
    <t>40</t>
  </si>
  <si>
    <t>FONSECA GUILLEN JOSE FELIPE</t>
  </si>
  <si>
    <t>43</t>
  </si>
  <si>
    <t>MARIO ALBERTO RESENDIZ ECHEVER</t>
  </si>
  <si>
    <t>9</t>
  </si>
  <si>
    <t>47</t>
  </si>
  <si>
    <t>FERNANDO ENRIQUEZ RUBIO</t>
  </si>
  <si>
    <t>5</t>
  </si>
  <si>
    <t>49</t>
  </si>
  <si>
    <t>EDUARDO ISAAC PEREZ</t>
  </si>
  <si>
    <t>HOJALATERO</t>
  </si>
  <si>
    <t>50</t>
  </si>
  <si>
    <t>DANIEL TELLEZ GAYTAN</t>
  </si>
  <si>
    <t>51</t>
  </si>
  <si>
    <t>FREDY SANCHEZ RODRIGUEZ</t>
  </si>
  <si>
    <t>52</t>
  </si>
  <si>
    <t>OSCAR ESTRADA ALMARAZ</t>
  </si>
  <si>
    <t>53</t>
  </si>
  <si>
    <t>ROMAN DURAN ACUÑA</t>
  </si>
  <si>
    <t>55</t>
  </si>
  <si>
    <t>GERMAN CORTEZ HERNANDEZ</t>
  </si>
  <si>
    <t>57</t>
  </si>
  <si>
    <t>JUAN CARLOS VIGUERAS MARTINEZ</t>
  </si>
  <si>
    <t>JOSE DAVID RESENDIZ CRESPO</t>
  </si>
  <si>
    <t>61</t>
  </si>
  <si>
    <t>ALEJANDRO MARTINEZ LORENZO</t>
  </si>
  <si>
    <t>66</t>
  </si>
  <si>
    <t>D</t>
  </si>
  <si>
    <t>MIGUEL ANGEL ROMERO OLVERA</t>
  </si>
  <si>
    <t>68</t>
  </si>
  <si>
    <t>ISMAEL PEREZ PEREZ</t>
  </si>
  <si>
    <t>ERICK DE JESUS AMADOR ROQUE</t>
  </si>
  <si>
    <t>ALEJANDRO URIEL ARVIZU</t>
  </si>
  <si>
    <t>INCORRECTO</t>
  </si>
  <si>
    <t>DIFERENCIA A APLICAR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</si>
</sst>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3" fontId="0" fillId="0" borderId="0" xfId="1" applyFont="1" applyProtection="1"/>
    <xf numFmtId="43" fontId="0" fillId="0" borderId="0" xfId="1" applyFont="1"/>
    <xf numFmtId="0" fontId="0" fillId="2" borderId="0" xfId="0" applyFill="1"/>
    <xf numFmtId="43" fontId="2" fillId="0" borderId="0" xfId="1" applyFont="1" applyProtection="1"/>
    <xf numFmtId="2" fontId="0" fillId="0" borderId="0" xfId="0" applyNumberFormat="1"/>
    <xf numFmtId="2" fontId="0" fillId="0" borderId="0" xfId="0" applyNumberFormat="1" applyProtection="1"/>
    <xf numFmtId="0" fontId="3" fillId="0" borderId="0" xfId="0" applyFont="1"/>
    <xf numFmtId="43" fontId="3" fillId="0" borderId="0" xfId="0" applyNumberFormat="1" applyFont="1"/>
    <xf numFmtId="43" fontId="3" fillId="3" borderId="0" xfId="0" applyNumberFormat="1" applyFont="1" applyFill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IO-2%20correc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"/>
      <sheetName val="Operador"/>
      <sheetName val="Tabulador"/>
      <sheetName val="hora operarios"/>
      <sheetName val="Hoja1"/>
      <sheetName val="Hoja2"/>
    </sheetNames>
    <sheetDataSet>
      <sheetData sheetId="0"/>
      <sheetData sheetId="1">
        <row r="3">
          <cell r="A3" t="str">
            <v/>
          </cell>
          <cell r="B3" t="str">
            <v/>
          </cell>
          <cell r="E3" t="str">
            <v/>
          </cell>
          <cell r="H3" t="str">
            <v/>
          </cell>
        </row>
        <row r="4">
          <cell r="A4" t="str">
            <v>1</v>
          </cell>
          <cell r="B4" t="str">
            <v>B</v>
          </cell>
          <cell r="E4">
            <v>26.776366309598824</v>
          </cell>
          <cell r="H4">
            <v>19.973322131204927</v>
          </cell>
        </row>
        <row r="5">
          <cell r="A5" t="str">
            <v>10</v>
          </cell>
          <cell r="B5" t="str">
            <v>AYUDANTE</v>
          </cell>
          <cell r="E5">
            <v>27.339584120982988</v>
          </cell>
          <cell r="H5">
            <v>0</v>
          </cell>
        </row>
        <row r="6">
          <cell r="A6" t="str">
            <v>11</v>
          </cell>
          <cell r="B6" t="str">
            <v>C</v>
          </cell>
          <cell r="E6">
            <v>62.205419029615626</v>
          </cell>
          <cell r="H6">
            <v>0</v>
          </cell>
        </row>
        <row r="7">
          <cell r="A7" t="str">
            <v>12</v>
          </cell>
          <cell r="B7" t="str">
            <v>AYUDANTE</v>
          </cell>
          <cell r="E7">
            <v>25.405552755023454</v>
          </cell>
          <cell r="H7">
            <v>0</v>
          </cell>
        </row>
        <row r="8">
          <cell r="A8" t="str">
            <v>13</v>
          </cell>
          <cell r="B8" t="str">
            <v>C</v>
          </cell>
          <cell r="E8">
            <v>13.734668487012533</v>
          </cell>
          <cell r="H8">
            <v>49.600420779948188</v>
          </cell>
        </row>
        <row r="9">
          <cell r="A9" t="str">
            <v>14</v>
          </cell>
          <cell r="B9" t="str">
            <v>B</v>
          </cell>
          <cell r="E9">
            <v>4.3625498844780513</v>
          </cell>
          <cell r="H9">
            <v>25.405552755023454</v>
          </cell>
        </row>
        <row r="10">
          <cell r="A10" t="str">
            <v>15</v>
          </cell>
          <cell r="B10" t="str">
            <v>AYUDANTE</v>
          </cell>
          <cell r="E10">
            <v>45.485270601414264</v>
          </cell>
          <cell r="H10">
            <v>0</v>
          </cell>
        </row>
        <row r="11">
          <cell r="A11" t="str">
            <v>16</v>
          </cell>
          <cell r="B11" t="str">
            <v>C</v>
          </cell>
          <cell r="E11">
            <v>17.209157739970593</v>
          </cell>
          <cell r="H11">
            <v>104.37773997059442</v>
          </cell>
        </row>
        <row r="12">
          <cell r="A12" t="str">
            <v>17</v>
          </cell>
          <cell r="B12" t="str">
            <v>AYUDANTE</v>
          </cell>
          <cell r="E12">
            <v>104.37773997059442</v>
          </cell>
          <cell r="H12">
            <v>0</v>
          </cell>
        </row>
        <row r="13">
          <cell r="A13" t="str">
            <v>20</v>
          </cell>
          <cell r="B13" t="str">
            <v>A</v>
          </cell>
          <cell r="E13">
            <v>13.352384653084085</v>
          </cell>
          <cell r="H13">
            <v>27.339584120982988</v>
          </cell>
        </row>
        <row r="14">
          <cell r="A14" t="str">
            <v>3</v>
          </cell>
          <cell r="B14" t="str">
            <v>A</v>
          </cell>
          <cell r="E14">
            <v>14.78</v>
          </cell>
          <cell r="H14">
            <v>45.485270601414264</v>
          </cell>
        </row>
        <row r="15">
          <cell r="A15" t="str">
            <v>33</v>
          </cell>
          <cell r="B15" t="str">
            <v>B</v>
          </cell>
          <cell r="E15">
            <v>97</v>
          </cell>
          <cell r="H15">
            <v>0</v>
          </cell>
        </row>
        <row r="16">
          <cell r="A16" t="str">
            <v>34</v>
          </cell>
          <cell r="B16" t="str">
            <v>B</v>
          </cell>
          <cell r="E16">
            <v>88</v>
          </cell>
          <cell r="H16">
            <v>0</v>
          </cell>
        </row>
        <row r="17">
          <cell r="A17" t="str">
            <v>40</v>
          </cell>
          <cell r="B17" t="str">
            <v>B</v>
          </cell>
          <cell r="E17">
            <v>21.16</v>
          </cell>
          <cell r="H17">
            <v>62.205419029615626</v>
          </cell>
        </row>
        <row r="18">
          <cell r="A18" t="str">
            <v>43</v>
          </cell>
          <cell r="B18" t="str">
            <v>C</v>
          </cell>
          <cell r="E18">
            <v>22.381850451585802</v>
          </cell>
          <cell r="H18">
            <v>97.383920744941534</v>
          </cell>
        </row>
        <row r="19">
          <cell r="A19" t="str">
            <v>47</v>
          </cell>
          <cell r="B19" t="str">
            <v>C</v>
          </cell>
          <cell r="E19">
            <v>0.8</v>
          </cell>
          <cell r="H19">
            <v>0</v>
          </cell>
        </row>
        <row r="20">
          <cell r="A20" t="str">
            <v>48</v>
          </cell>
          <cell r="B20" t="str">
            <v>B</v>
          </cell>
          <cell r="E20">
            <v>4.5</v>
          </cell>
          <cell r="H20">
            <v>0</v>
          </cell>
        </row>
        <row r="21">
          <cell r="A21" t="str">
            <v>49</v>
          </cell>
          <cell r="B21" t="str">
            <v>A</v>
          </cell>
          <cell r="E21">
            <v>25.5</v>
          </cell>
          <cell r="H21">
            <v>0</v>
          </cell>
        </row>
        <row r="22">
          <cell r="A22" t="str">
            <v>50</v>
          </cell>
          <cell r="B22" t="str">
            <v>A</v>
          </cell>
          <cell r="E22">
            <v>13.65</v>
          </cell>
          <cell r="H22">
            <v>0</v>
          </cell>
        </row>
        <row r="23">
          <cell r="A23" t="str">
            <v>51</v>
          </cell>
          <cell r="B23" t="str">
            <v>B</v>
          </cell>
          <cell r="E23">
            <v>14</v>
          </cell>
          <cell r="H23">
            <v>0</v>
          </cell>
        </row>
        <row r="24">
          <cell r="A24" t="str">
            <v>52</v>
          </cell>
          <cell r="B24" t="str">
            <v>A</v>
          </cell>
          <cell r="E24">
            <v>16</v>
          </cell>
          <cell r="H24">
            <v>0</v>
          </cell>
        </row>
        <row r="25">
          <cell r="A25" t="str">
            <v>53</v>
          </cell>
          <cell r="B25" t="str">
            <v>B</v>
          </cell>
          <cell r="E25">
            <v>11.4</v>
          </cell>
          <cell r="H25">
            <v>0</v>
          </cell>
        </row>
        <row r="26">
          <cell r="A26" t="str">
            <v>55</v>
          </cell>
          <cell r="B26" t="str">
            <v>A</v>
          </cell>
          <cell r="E26">
            <v>27.9</v>
          </cell>
          <cell r="H26">
            <v>0</v>
          </cell>
        </row>
        <row r="27">
          <cell r="A27" t="str">
            <v>57</v>
          </cell>
          <cell r="B27" t="str">
            <v>A</v>
          </cell>
          <cell r="E27">
            <v>27.04</v>
          </cell>
          <cell r="H27">
            <v>0</v>
          </cell>
        </row>
        <row r="28">
          <cell r="A28" t="str">
            <v>6</v>
          </cell>
          <cell r="B28" t="str">
            <v>C</v>
          </cell>
          <cell r="E28">
            <v>19.973322131204927</v>
          </cell>
          <cell r="H28">
            <v>0</v>
          </cell>
        </row>
        <row r="29">
          <cell r="A29" t="str">
            <v>61</v>
          </cell>
          <cell r="B29" t="str">
            <v>A</v>
          </cell>
          <cell r="E29">
            <v>28.2</v>
          </cell>
          <cell r="H29">
            <v>0</v>
          </cell>
        </row>
        <row r="31">
          <cell r="A31" t="str">
            <v>66</v>
          </cell>
          <cell r="B31" t="str">
            <v>B</v>
          </cell>
          <cell r="E31">
            <v>24</v>
          </cell>
          <cell r="H31">
            <v>0</v>
          </cell>
        </row>
        <row r="32">
          <cell r="A32" t="str">
            <v>68</v>
          </cell>
          <cell r="B32" t="str">
            <v>B</v>
          </cell>
          <cell r="E32">
            <v>34</v>
          </cell>
          <cell r="H32">
            <v>0</v>
          </cell>
        </row>
        <row r="33">
          <cell r="A33" t="str">
            <v>8</v>
          </cell>
          <cell r="B33" t="str">
            <v>AYUDANTE</v>
          </cell>
          <cell r="E33">
            <v>49.600420779948188</v>
          </cell>
          <cell r="H33">
            <v>0</v>
          </cell>
        </row>
        <row r="34">
          <cell r="A34" t="str">
            <v>9</v>
          </cell>
          <cell r="B34" t="str">
            <v>AYUDANTE</v>
          </cell>
          <cell r="E34">
            <v>97.383920744941534</v>
          </cell>
          <cell r="H34">
            <v>0</v>
          </cell>
        </row>
      </sheetData>
      <sheetData sheetId="2">
        <row r="3">
          <cell r="A3">
            <v>1</v>
          </cell>
          <cell r="B3" t="str">
            <v>Operador</v>
          </cell>
          <cell r="C3">
            <v>608.16</v>
          </cell>
          <cell r="D3">
            <v>10</v>
          </cell>
        </row>
        <row r="4">
          <cell r="A4">
            <v>2</v>
          </cell>
          <cell r="B4" t="str">
            <v>Hojalatero</v>
          </cell>
          <cell r="C4">
            <v>739.23</v>
          </cell>
          <cell r="D4">
            <v>12</v>
          </cell>
        </row>
        <row r="5">
          <cell r="A5">
            <v>3</v>
          </cell>
          <cell r="B5" t="str">
            <v>Lavador</v>
          </cell>
          <cell r="C5">
            <v>471.77</v>
          </cell>
          <cell r="D5">
            <v>12</v>
          </cell>
        </row>
        <row r="6">
          <cell r="A6">
            <v>4</v>
          </cell>
          <cell r="B6" t="str">
            <v>Ayudante Semanal</v>
          </cell>
          <cell r="C6">
            <v>543.20000000000005</v>
          </cell>
          <cell r="D6">
            <v>0</v>
          </cell>
        </row>
        <row r="7">
          <cell r="A7">
            <v>5</v>
          </cell>
          <cell r="B7" t="str">
            <v>Ayudante Nuevo</v>
          </cell>
          <cell r="C7">
            <v>495.98</v>
          </cell>
          <cell r="D7">
            <v>0</v>
          </cell>
        </row>
        <row r="11">
          <cell r="A11" t="str">
            <v>AA</v>
          </cell>
          <cell r="B11">
            <v>73.97</v>
          </cell>
        </row>
        <row r="12">
          <cell r="A12" t="str">
            <v>A</v>
          </cell>
          <cell r="B12">
            <v>65.48</v>
          </cell>
        </row>
        <row r="13">
          <cell r="A13" t="str">
            <v>B</v>
          </cell>
          <cell r="B13">
            <v>53.4</v>
          </cell>
        </row>
        <row r="14">
          <cell r="A14" t="str">
            <v>C</v>
          </cell>
          <cell r="B14">
            <v>44.75</v>
          </cell>
        </row>
        <row r="15">
          <cell r="A15" t="str">
            <v>D</v>
          </cell>
          <cell r="B15">
            <v>39.479999999999997</v>
          </cell>
        </row>
        <row r="16">
          <cell r="A16" t="str">
            <v>LAVADOR</v>
          </cell>
          <cell r="B16">
            <v>27.64</v>
          </cell>
        </row>
        <row r="17">
          <cell r="A17" t="str">
            <v>AYUDANTE</v>
          </cell>
          <cell r="B17">
            <v>10</v>
          </cell>
        </row>
        <row r="19">
          <cell r="A19" t="str">
            <v>Categoria</v>
          </cell>
          <cell r="B19">
            <v>10.4</v>
          </cell>
          <cell r="C19">
            <v>32</v>
          </cell>
          <cell r="D19">
            <v>32.4</v>
          </cell>
          <cell r="E19">
            <v>38</v>
          </cell>
          <cell r="F19">
            <v>38.4</v>
          </cell>
          <cell r="G19">
            <v>48</v>
          </cell>
        </row>
        <row r="20">
          <cell r="A20" t="str">
            <v>AA</v>
          </cell>
          <cell r="B20">
            <v>2.972</v>
          </cell>
          <cell r="C20">
            <v>2.972</v>
          </cell>
          <cell r="D20">
            <v>5.5709999999999997</v>
          </cell>
          <cell r="E20">
            <v>5.5709999999999997</v>
          </cell>
          <cell r="F20">
            <v>7.4279999999999999</v>
          </cell>
          <cell r="G20">
            <v>7.4279999999999999</v>
          </cell>
        </row>
        <row r="21">
          <cell r="A21" t="str">
            <v>A</v>
          </cell>
          <cell r="B21">
            <v>3.714</v>
          </cell>
          <cell r="C21">
            <v>3.714</v>
          </cell>
          <cell r="D21">
            <v>7.4279999999999999</v>
          </cell>
          <cell r="E21">
            <v>7.4279999999999999</v>
          </cell>
          <cell r="F21">
            <v>13.099</v>
          </cell>
          <cell r="G21">
            <v>13.099</v>
          </cell>
        </row>
        <row r="22">
          <cell r="A22" t="str">
            <v>B</v>
          </cell>
          <cell r="B22">
            <v>2.972</v>
          </cell>
          <cell r="C22">
            <v>2.972</v>
          </cell>
          <cell r="D22">
            <v>5.5709999999999997</v>
          </cell>
          <cell r="E22">
            <v>5.5709999999999997</v>
          </cell>
          <cell r="F22">
            <v>7.4279999999999999</v>
          </cell>
          <cell r="G22">
            <v>7.4279999999999999</v>
          </cell>
        </row>
        <row r="23">
          <cell r="A23" t="str">
            <v>C</v>
          </cell>
          <cell r="B23">
            <v>2.5990000000000002</v>
          </cell>
          <cell r="C23">
            <v>2.5990000000000002</v>
          </cell>
          <cell r="D23">
            <v>3.7360000000000002</v>
          </cell>
          <cell r="E23">
            <v>3.7360000000000002</v>
          </cell>
          <cell r="F23">
            <v>5.5709999999999997</v>
          </cell>
          <cell r="G23">
            <v>5.5709999999999997</v>
          </cell>
        </row>
        <row r="24">
          <cell r="A24" t="str">
            <v>D</v>
          </cell>
          <cell r="B24">
            <v>1.6890000000000001</v>
          </cell>
          <cell r="C24">
            <v>1.6890000000000001</v>
          </cell>
          <cell r="D24">
            <v>2.87</v>
          </cell>
          <cell r="E24">
            <v>2.87</v>
          </cell>
          <cell r="F24">
            <v>3.714</v>
          </cell>
          <cell r="G24">
            <v>3.714</v>
          </cell>
        </row>
        <row r="27">
          <cell r="B27" t="str">
            <v>TECNICO</v>
          </cell>
          <cell r="C27">
            <v>1</v>
          </cell>
        </row>
        <row r="28">
          <cell r="B28" t="str">
            <v>HOJALATERO</v>
          </cell>
          <cell r="C28">
            <v>2</v>
          </cell>
        </row>
        <row r="29">
          <cell r="B29" t="str">
            <v>LAVADOR</v>
          </cell>
          <cell r="C29">
            <v>3</v>
          </cell>
        </row>
        <row r="30">
          <cell r="B30" t="str">
            <v>AYUDANTE</v>
          </cell>
          <cell r="C30">
            <v>4</v>
          </cell>
        </row>
      </sheetData>
      <sheetData sheetId="3">
        <row r="1">
          <cell r="F1">
            <v>4.55</v>
          </cell>
        </row>
        <row r="2">
          <cell r="A2" t="str">
            <v>1</v>
          </cell>
          <cell r="B2" t="str">
            <v>MIGUEL ALEJANDRO CERVANTES NAR</v>
          </cell>
          <cell r="C2" t="str">
            <v>TECNICO</v>
          </cell>
          <cell r="D2" t="str">
            <v>B</v>
          </cell>
          <cell r="E2" t="str">
            <v>6</v>
          </cell>
          <cell r="F2">
            <v>26.776366309598824</v>
          </cell>
        </row>
        <row r="3">
          <cell r="A3" t="str">
            <v>10</v>
          </cell>
          <cell r="B3" t="str">
            <v>AGUILAR PEREZ MARCOS ARTEMIO</v>
          </cell>
          <cell r="C3" t="str">
            <v>AYUDANTE</v>
          </cell>
          <cell r="D3" t="str">
            <v>AYUDANTE</v>
          </cell>
          <cell r="F3">
            <v>27.339584120982988</v>
          </cell>
        </row>
        <row r="4">
          <cell r="A4" t="str">
            <v>11</v>
          </cell>
          <cell r="B4" t="str">
            <v>MARTINEZ GALLEGOS LUIS FERNAND</v>
          </cell>
          <cell r="C4" t="str">
            <v>TECNICO</v>
          </cell>
          <cell r="D4" t="str">
            <v>C</v>
          </cell>
          <cell r="F4">
            <v>62.205419029615626</v>
          </cell>
        </row>
        <row r="5">
          <cell r="A5" t="str">
            <v>12</v>
          </cell>
          <cell r="B5" t="str">
            <v>MARTINEZ ALVARADO ADRIAN</v>
          </cell>
          <cell r="C5" t="str">
            <v>AYUDANTE</v>
          </cell>
          <cell r="D5" t="str">
            <v>AYUDANTE</v>
          </cell>
          <cell r="F5">
            <v>25.405552755023454</v>
          </cell>
        </row>
        <row r="6">
          <cell r="A6" t="str">
            <v>13</v>
          </cell>
          <cell r="B6" t="str">
            <v>CARLOS SANCHEZ HURTADO</v>
          </cell>
          <cell r="C6" t="str">
            <v>TECNICO</v>
          </cell>
          <cell r="D6" t="str">
            <v>C</v>
          </cell>
          <cell r="E6" t="str">
            <v>8</v>
          </cell>
          <cell r="F6">
            <v>13.734668487012533</v>
          </cell>
        </row>
        <row r="7">
          <cell r="A7" t="str">
            <v>14</v>
          </cell>
          <cell r="B7" t="str">
            <v>LEONEL MARTINEZ GUERRERO</v>
          </cell>
          <cell r="C7" t="str">
            <v>TECNICO</v>
          </cell>
          <cell r="D7" t="str">
            <v>B</v>
          </cell>
          <cell r="E7" t="str">
            <v>12</v>
          </cell>
          <cell r="F7">
            <v>4.3625498844780513</v>
          </cell>
        </row>
        <row r="8">
          <cell r="A8" t="str">
            <v>15</v>
          </cell>
          <cell r="B8" t="str">
            <v>GUILLERMO REYEZ HURTADO</v>
          </cell>
          <cell r="C8" t="str">
            <v>AYUDANTE</v>
          </cell>
          <cell r="D8" t="str">
            <v>AYUDANTE</v>
          </cell>
          <cell r="F8">
            <v>45.485270601414264</v>
          </cell>
        </row>
        <row r="9">
          <cell r="A9" t="str">
            <v>16</v>
          </cell>
          <cell r="B9" t="str">
            <v>ALAVEZ LOPEZ INOCENCIO</v>
          </cell>
          <cell r="C9" t="str">
            <v>TECNICO</v>
          </cell>
          <cell r="D9" t="str">
            <v>C</v>
          </cell>
          <cell r="E9" t="str">
            <v>17</v>
          </cell>
          <cell r="F9">
            <v>17.209157739970593</v>
          </cell>
        </row>
        <row r="10">
          <cell r="A10" t="str">
            <v>17</v>
          </cell>
          <cell r="B10" t="str">
            <v>MARCO ANTONIO SALDAÑA GARCIA</v>
          </cell>
          <cell r="C10" t="str">
            <v>AYUDANTE</v>
          </cell>
          <cell r="D10" t="str">
            <v>AYUDANTE</v>
          </cell>
          <cell r="F10">
            <v>104.37773997059442</v>
          </cell>
        </row>
        <row r="11">
          <cell r="A11" t="str">
            <v>20</v>
          </cell>
          <cell r="B11" t="str">
            <v>OLVERA HERNANDEZ JOSE TOMAS</v>
          </cell>
          <cell r="C11" t="str">
            <v>TECNICO</v>
          </cell>
          <cell r="D11" t="str">
            <v>A</v>
          </cell>
          <cell r="E11" t="str">
            <v>10</v>
          </cell>
          <cell r="F11">
            <v>13.352384653084085</v>
          </cell>
        </row>
        <row r="12">
          <cell r="A12" t="str">
            <v>3</v>
          </cell>
          <cell r="B12" t="str">
            <v>MARTIN VALDEZ</v>
          </cell>
          <cell r="C12" t="str">
            <v>TECNICO</v>
          </cell>
          <cell r="D12" t="str">
            <v>A</v>
          </cell>
          <cell r="E12" t="str">
            <v>15</v>
          </cell>
          <cell r="F12">
            <v>14.78</v>
          </cell>
        </row>
        <row r="13">
          <cell r="A13" t="str">
            <v>33</v>
          </cell>
          <cell r="B13" t="str">
            <v>GREGORIO CANCINO</v>
          </cell>
          <cell r="C13" t="str">
            <v>LAVADOR</v>
          </cell>
          <cell r="D13" t="str">
            <v>B</v>
          </cell>
          <cell r="F13">
            <v>97</v>
          </cell>
        </row>
        <row r="14">
          <cell r="A14" t="str">
            <v>34</v>
          </cell>
          <cell r="B14" t="str">
            <v>AGAPITO GONZALEZ ZUÑIGA</v>
          </cell>
          <cell r="C14" t="str">
            <v>LAVADOR</v>
          </cell>
          <cell r="D14" t="str">
            <v>B</v>
          </cell>
          <cell r="F14">
            <v>88</v>
          </cell>
        </row>
        <row r="15">
          <cell r="A15" t="str">
            <v>40</v>
          </cell>
          <cell r="B15" t="str">
            <v>FONSECA GUILLEN JOSE FELIPE</v>
          </cell>
          <cell r="C15" t="str">
            <v>TECNICO</v>
          </cell>
          <cell r="D15" t="str">
            <v>B</v>
          </cell>
          <cell r="E15" t="str">
            <v>11</v>
          </cell>
          <cell r="F15">
            <v>21.16</v>
          </cell>
        </row>
        <row r="16">
          <cell r="A16" t="str">
            <v>43</v>
          </cell>
          <cell r="B16" t="str">
            <v>MARIO ALBERTO RESENDIZ ECHEVER</v>
          </cell>
          <cell r="C16" t="str">
            <v>TECNICO</v>
          </cell>
          <cell r="D16" t="str">
            <v>C</v>
          </cell>
          <cell r="E16" t="str">
            <v>9</v>
          </cell>
          <cell r="F16">
            <v>22.381850451585802</v>
          </cell>
        </row>
        <row r="17">
          <cell r="A17" t="str">
            <v>47</v>
          </cell>
          <cell r="B17" t="str">
            <v>FERNANDO ENRIQUEZ RUBIO</v>
          </cell>
          <cell r="C17" t="str">
            <v>TECNICO</v>
          </cell>
          <cell r="D17" t="str">
            <v>C</v>
          </cell>
          <cell r="E17" t="str">
            <v>5</v>
          </cell>
          <cell r="F17">
            <v>0.8</v>
          </cell>
        </row>
        <row r="18">
          <cell r="A18" t="str">
            <v>48</v>
          </cell>
          <cell r="B18" t="str">
            <v>JONATHAN JAIR MONTIEL AGUAS</v>
          </cell>
          <cell r="C18" t="str">
            <v>HOJALATERO</v>
          </cell>
          <cell r="D18" t="str">
            <v>B</v>
          </cell>
          <cell r="F18">
            <v>4.5</v>
          </cell>
        </row>
        <row r="19">
          <cell r="A19" t="str">
            <v>49</v>
          </cell>
          <cell r="B19" t="str">
            <v>EDUARDO ISAAC PEREZ</v>
          </cell>
          <cell r="C19" t="str">
            <v>HOJALATERO</v>
          </cell>
          <cell r="D19" t="str">
            <v>A</v>
          </cell>
          <cell r="F19">
            <v>25.5</v>
          </cell>
        </row>
        <row r="20">
          <cell r="A20" t="str">
            <v>50</v>
          </cell>
          <cell r="B20" t="str">
            <v>DANIEL TELLEZ GAYTAN</v>
          </cell>
          <cell r="C20" t="str">
            <v>HOJALATERO</v>
          </cell>
          <cell r="D20" t="str">
            <v>A</v>
          </cell>
          <cell r="F20">
            <v>13.65</v>
          </cell>
        </row>
        <row r="21">
          <cell r="A21" t="str">
            <v>51</v>
          </cell>
          <cell r="B21" t="str">
            <v>FREDY SANCHEZ RODRIGUEZ</v>
          </cell>
          <cell r="C21" t="str">
            <v>HOJALATERO</v>
          </cell>
          <cell r="D21" t="str">
            <v>B</v>
          </cell>
          <cell r="F21">
            <v>14</v>
          </cell>
        </row>
        <row r="22">
          <cell r="A22" t="str">
            <v>52</v>
          </cell>
          <cell r="B22" t="str">
            <v>OSCAR ESTRADA ALMARAZ</v>
          </cell>
          <cell r="C22" t="str">
            <v>HOJALATERO</v>
          </cell>
          <cell r="D22" t="str">
            <v>A</v>
          </cell>
          <cell r="F22">
            <v>16</v>
          </cell>
        </row>
        <row r="23">
          <cell r="A23" t="str">
            <v>53</v>
          </cell>
          <cell r="B23" t="str">
            <v>ROMAN DURAN ACUÑA</v>
          </cell>
          <cell r="C23" t="str">
            <v>HOJALATERO</v>
          </cell>
          <cell r="D23" t="str">
            <v>B</v>
          </cell>
          <cell r="F23">
            <v>11.4</v>
          </cell>
        </row>
        <row r="24">
          <cell r="A24" t="str">
            <v>55</v>
          </cell>
          <cell r="B24" t="str">
            <v>GERMAN CORTEZ HERNANDEZ</v>
          </cell>
          <cell r="C24" t="str">
            <v>HOJALATERO</v>
          </cell>
          <cell r="D24" t="str">
            <v>A</v>
          </cell>
          <cell r="F24">
            <v>27.9</v>
          </cell>
        </row>
        <row r="25">
          <cell r="A25" t="str">
            <v>57</v>
          </cell>
          <cell r="B25" t="str">
            <v>JUAN CARLOS VIGUERAS MARTINEZ</v>
          </cell>
          <cell r="C25" t="str">
            <v>HOJALATERO</v>
          </cell>
          <cell r="D25" t="str">
            <v>A</v>
          </cell>
          <cell r="F25">
            <v>27.04</v>
          </cell>
        </row>
        <row r="26">
          <cell r="A26" t="str">
            <v>6</v>
          </cell>
          <cell r="B26" t="str">
            <v>JOSE DAVID RESENDIZ CRESPO</v>
          </cell>
          <cell r="C26" t="str">
            <v>TECNICO</v>
          </cell>
          <cell r="D26" t="str">
            <v>C</v>
          </cell>
          <cell r="F26">
            <v>19.973322131204927</v>
          </cell>
        </row>
        <row r="27">
          <cell r="A27" t="str">
            <v>61</v>
          </cell>
          <cell r="B27" t="str">
            <v>ALEJANDRO MARTINEZ LORENZO</v>
          </cell>
          <cell r="C27" t="str">
            <v>HOJALATERO</v>
          </cell>
          <cell r="D27" t="str">
            <v>A</v>
          </cell>
          <cell r="F27">
            <v>28.2</v>
          </cell>
        </row>
        <row r="28">
          <cell r="A28" t="str">
            <v>66</v>
          </cell>
          <cell r="B28" t="str">
            <v>MIGUEL ANGEL ROMERO OLVERA</v>
          </cell>
          <cell r="C28" t="str">
            <v>HOJALATERO</v>
          </cell>
          <cell r="D28" t="str">
            <v>B</v>
          </cell>
          <cell r="F28">
            <v>24</v>
          </cell>
        </row>
        <row r="29">
          <cell r="A29" t="str">
            <v>68</v>
          </cell>
          <cell r="B29" t="str">
            <v>ISMAEL PEREZ PEREZ</v>
          </cell>
          <cell r="C29" t="str">
            <v>HOJALATERO</v>
          </cell>
          <cell r="D29" t="str">
            <v>B</v>
          </cell>
          <cell r="F29">
            <v>34</v>
          </cell>
        </row>
        <row r="30">
          <cell r="A30" t="str">
            <v>8</v>
          </cell>
          <cell r="B30" t="str">
            <v>ERICK DE JESUS AMADOR ROQUE</v>
          </cell>
          <cell r="C30" t="str">
            <v>AYUDANTE</v>
          </cell>
          <cell r="D30" t="str">
            <v>AYUDANTE</v>
          </cell>
          <cell r="F30">
            <v>49.600420779948188</v>
          </cell>
        </row>
        <row r="31">
          <cell r="A31" t="str">
            <v>9</v>
          </cell>
          <cell r="B31" t="str">
            <v>ALEJANDRO URIEL ARVIZU</v>
          </cell>
          <cell r="C31" t="str">
            <v>AYUDANTE</v>
          </cell>
          <cell r="D31" t="str">
            <v>AYUDANTE</v>
          </cell>
          <cell r="F31">
            <v>97.383920744941534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4"/>
  <sheetViews>
    <sheetView tabSelected="1" workbookViewId="0">
      <selection activeCell="Y23" sqref="Y23"/>
    </sheetView>
  </sheetViews>
  <sheetFormatPr baseColWidth="10" defaultRowHeight="15" x14ac:dyDescent="0.25"/>
  <cols>
    <col min="3" max="3" width="34.140625" bestFit="1" customWidth="1"/>
    <col min="4" max="5" width="11.42578125" customWidth="1"/>
    <col min="6" max="18" width="11.42578125" hidden="1" customWidth="1"/>
    <col min="19" max="19" width="11.42578125" style="5"/>
    <col min="20" max="20" width="0.7109375" style="6" customWidth="1"/>
    <col min="23" max="23" width="34.140625" bestFit="1" customWidth="1"/>
    <col min="24" max="25" width="11.42578125" customWidth="1"/>
    <col min="26" max="38" width="11.42578125" hidden="1" customWidth="1"/>
    <col min="39" max="39" width="11.42578125" style="5"/>
    <col min="40" max="40" width="21.28515625" bestFit="1" customWidth="1"/>
  </cols>
  <sheetData>
    <row r="1" spans="1:40" x14ac:dyDescent="0.2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4" t="s">
        <v>87</v>
      </c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4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4" t="s">
        <v>18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  <c r="AM2" s="5" t="s">
        <v>18</v>
      </c>
      <c r="AN2" s="10" t="s">
        <v>88</v>
      </c>
    </row>
    <row r="3" spans="1:40" x14ac:dyDescent="0.25">
      <c r="A3" s="1" t="str">
        <f>IF('[1]hora operarios'!A1=0,"",'[1]hora operarios'!A1)</f>
        <v/>
      </c>
      <c r="B3" s="1" t="str">
        <f>IFERROR(VLOOKUP(A3,'[1]hora operarios'!$A$1:$F$99,4,FALSE),"")</f>
        <v/>
      </c>
      <c r="C3" s="1" t="str">
        <f>IFERROR(VLOOKUP(A3,'[1]hora operarios'!$A$1:$D$99,2,FALSE),"")</f>
        <v/>
      </c>
      <c r="D3" s="1" t="str">
        <f>IFERROR(VLOOKUP([1]Operador!A3,'[1]hora operarios'!$A$1:$F$99,5,FALSE),"")</f>
        <v/>
      </c>
      <c r="E3" s="2" t="str">
        <f>IFERROR(VLOOKUP(A3,'[1]hora operarios'!$A$1:$F$99,6,FALSE),"")</f>
        <v/>
      </c>
      <c r="F3" s="1" t="str">
        <f>IFERROR(VLOOKUP(G3,[1]Tabulador!$B$27:$C$100,2,FALSE),"")</f>
        <v/>
      </c>
      <c r="G3" s="1" t="str">
        <f>IFERROR(VLOOKUP(A3,'[1]hora operarios'!$A$1:$F$99,3,FALSE),"")</f>
        <v/>
      </c>
      <c r="H3" s="1" t="str">
        <f t="shared" ref="H3:H33" si="0">IFERROR(VLOOKUP(D3,$A$3:$E$99,5,FALSE),0)</f>
        <v/>
      </c>
      <c r="I3" s="2" t="str">
        <f>IFERROR(IF(E3&gt;=[1]Tabulador!$D$3,[1]Operador!E3+[1]Operador!H3,[1]Operador!E3),"")</f>
        <v/>
      </c>
      <c r="J3" s="3">
        <v>1</v>
      </c>
      <c r="K3" s="3">
        <v>1</v>
      </c>
      <c r="L3" s="3">
        <v>1</v>
      </c>
      <c r="M3" s="1" t="str">
        <f>IFERROR(VLOOKUP(F3,[1]Tabulador!$A$3:$D$7,4,FALSE),"")</f>
        <v/>
      </c>
      <c r="N3" s="2">
        <f>IFERROR(IF(I3&gt;M3,(I3-M3)*(VLOOKUP(B3,[1]Tabulador!$A$11:$B$17,2,FALSE)),0),0)</f>
        <v>0</v>
      </c>
      <c r="O3" s="1">
        <f>IFERROR(IF(E3&lt;=[1]Tabulador!$B$19,0,IF(E3&lt;=[1]Tabulador!$C$19,VLOOKUP([1]Operador!B3,[1]Tabulador!$A$19:$G$24,3,FALSE),IF(E3&lt;=[1]Tabulador!$D$19,VLOOKUP(B3,[1]Tabulador!$A$19:$G$24,4,FALSE),IF(E3&lt;=[1]Tabulador!$E$19,VLOOKUP(B3,[1]Tabulador!$A$19:$G$24,5,FALSE),IF(E3&lt;=[1]Tabulador!$F$19,VLOOKUP(B3,[1]Tabulador!$A$19:$G$24,6,FALSE),IF(E3&lt;=[1]Tabulador!$G$19,VLOOKUP(B3,[1]Tabulador!$A$19:$G$24,7,FALSE),VLOOKUP(B3,[1]Tabulador!$A$19:$G$24,7,FALSE))))))),0)</f>
        <v>0</v>
      </c>
      <c r="P3" s="1">
        <f>IFERROR(IF(E3&gt;=M3,IF((J3+K3+L3)&gt;=3,O3*(E3-M3),0),0),0)</f>
        <v>0</v>
      </c>
      <c r="Q3" s="1" t="str">
        <f>IFERROR(VLOOKUP(F3,[1]Tabulador!$A$3:$D$7,3,FALSE),"")</f>
        <v/>
      </c>
      <c r="R3" s="3"/>
      <c r="S3" s="4" t="str">
        <f>IFERROR(IF(E3&gt;0,Q3+P3+N3+R3,0),"")</f>
        <v/>
      </c>
      <c r="AN3" s="10"/>
    </row>
    <row r="4" spans="1:40" x14ac:dyDescent="0.25">
      <c r="A4" s="1" t="str">
        <f>IF('[1]hora operarios'!A2=0,"",'[1]hora operarios'!A2)</f>
        <v>1</v>
      </c>
      <c r="B4" s="1" t="str">
        <f>IFERROR(VLOOKUP(A4,'[1]hora operarios'!$A$1:$F$99,4,FALSE),"")</f>
        <v>B</v>
      </c>
      <c r="C4" s="1" t="str">
        <f>IFERROR(VLOOKUP(A4,'[1]hora operarios'!$A$1:$D$99,2,FALSE),"")</f>
        <v>MIGUEL ALEJANDRO CERVANTES NAR</v>
      </c>
      <c r="D4" s="1" t="str">
        <f>IFERROR(VLOOKUP([1]Operador!A4,'[1]hora operarios'!$A$1:$F$99,5,FALSE),"")</f>
        <v>6</v>
      </c>
      <c r="E4" s="9">
        <f>IFERROR(VLOOKUP(A4,'[1]hora operarios'!$A$1:$F$99,6,FALSE),"")</f>
        <v>26.776366309598824</v>
      </c>
      <c r="F4" s="1">
        <f>IFERROR(VLOOKUP(G4,[1]Tabulador!$B$27:$C$100,2,FALSE),"")</f>
        <v>1</v>
      </c>
      <c r="G4" s="1" t="str">
        <f>IFERROR(VLOOKUP(A4,'[1]hora operarios'!$A$1:$F$99,3,FALSE),"")</f>
        <v>TECNICO</v>
      </c>
      <c r="H4" s="1">
        <f t="shared" si="0"/>
        <v>19.973322131204927</v>
      </c>
      <c r="I4" s="2">
        <f>IFERROR(IF(E4&gt;=[1]Tabulador!$D$3,[1]Operador!E4+[1]Operador!H4,[1]Operador!E4),"")</f>
        <v>46.749688440803752</v>
      </c>
      <c r="J4" s="3">
        <v>0</v>
      </c>
      <c r="K4" s="3">
        <v>0</v>
      </c>
      <c r="L4" s="3">
        <v>0</v>
      </c>
      <c r="M4" s="1">
        <f>IFERROR(VLOOKUP(F4,[1]Tabulador!$A$3:$D$7,4,FALSE),"")</f>
        <v>10</v>
      </c>
      <c r="N4" s="2">
        <f>IFERROR(IF(I4&gt;M4,(I4-M4)*(VLOOKUP(B4,[1]Tabulador!$A$11:$B$17,2,FALSE)),0),0)</f>
        <v>1962.4333627389203</v>
      </c>
      <c r="O4" s="1">
        <f>IFERROR(IF(E4&lt;=[1]Tabulador!$B$19,0,IF(E4&lt;=[1]Tabulador!$C$19,VLOOKUP([1]Operador!B4,[1]Tabulador!$A$19:$G$24,3,FALSE),IF(E4&lt;=[1]Tabulador!$D$19,VLOOKUP(B4,[1]Tabulador!$A$19:$G$24,4,FALSE),IF(E4&lt;=[1]Tabulador!$E$19,VLOOKUP(B4,[1]Tabulador!$A$19:$G$24,5,FALSE),IF(E4&lt;=[1]Tabulador!$F$19,VLOOKUP(B4,[1]Tabulador!$A$19:$G$24,6,FALSE),IF(E4&lt;=[1]Tabulador!$G$19,VLOOKUP(B4,[1]Tabulador!$A$19:$G$24,7,FALSE),VLOOKUP(B4,[1]Tabulador!$A$19:$G$24,7,FALSE))))))),0)</f>
        <v>2.972</v>
      </c>
      <c r="P4" s="1">
        <f t="shared" ref="P4:P33" si="1">IFERROR(IF(E4&gt;=M4,IF((J4+K4+L4)&gt;=3,O4*(E4-M4),0),0),0)</f>
        <v>0</v>
      </c>
      <c r="Q4" s="1">
        <f>IFERROR(VLOOKUP(F4,[1]Tabulador!$A$3:$D$7,3,FALSE),"")</f>
        <v>608.16</v>
      </c>
      <c r="R4" s="3"/>
      <c r="S4" s="7">
        <f t="shared" ref="S4:S33" si="2">IFERROR(IF(E4&gt;0,Q4+P4+N4+R4,0),"")</f>
        <v>2570.5933627389204</v>
      </c>
      <c r="U4" t="s">
        <v>20</v>
      </c>
      <c r="V4" t="s">
        <v>21</v>
      </c>
      <c r="W4" t="s">
        <v>22</v>
      </c>
      <c r="X4" t="s">
        <v>23</v>
      </c>
      <c r="Y4" s="8">
        <v>32.238199957992016</v>
      </c>
      <c r="Z4">
        <v>1</v>
      </c>
      <c r="AA4" t="s">
        <v>24</v>
      </c>
      <c r="AB4">
        <v>6.4284534061471668</v>
      </c>
      <c r="AC4">
        <v>38.666653364139179</v>
      </c>
      <c r="AD4">
        <v>1</v>
      </c>
      <c r="AE4">
        <v>1</v>
      </c>
      <c r="AF4">
        <v>1</v>
      </c>
      <c r="AG4">
        <v>10</v>
      </c>
      <c r="AH4">
        <v>1530.7992896450321</v>
      </c>
      <c r="AI4">
        <v>5.5709999999999997</v>
      </c>
      <c r="AJ4">
        <v>123.88901196597352</v>
      </c>
      <c r="AK4">
        <v>608.16</v>
      </c>
      <c r="AM4" s="5">
        <v>2262.8483016110058</v>
      </c>
      <c r="AN4" s="12">
        <f>+S4-AM4</f>
        <v>307.7450611279146</v>
      </c>
    </row>
    <row r="5" spans="1:40" x14ac:dyDescent="0.25">
      <c r="A5" s="1" t="str">
        <f>IF('[1]hora operarios'!A3=0,"",'[1]hora operarios'!A3)</f>
        <v>10</v>
      </c>
      <c r="B5" s="1" t="str">
        <f>IFERROR(VLOOKUP(A5,'[1]hora operarios'!$A$1:$F$99,4,FALSE),"")</f>
        <v>AYUDANTE</v>
      </c>
      <c r="C5" s="1" t="str">
        <f>IFERROR(VLOOKUP(A5,'[1]hora operarios'!$A$1:$D$99,2,FALSE),"")</f>
        <v>AGUILAR PEREZ MARCOS ARTEMIO</v>
      </c>
      <c r="D5" s="1">
        <f>IFERROR(VLOOKUP([1]Operador!A5,'[1]hora operarios'!$A$1:$F$99,5,FALSE),"")</f>
        <v>0</v>
      </c>
      <c r="E5" s="9">
        <f>IFERROR(VLOOKUP(A5,'[1]hora operarios'!$A$1:$F$99,6,FALSE),"")</f>
        <v>27.339584120982988</v>
      </c>
      <c r="F5" s="1">
        <f>IFERROR(VLOOKUP(G5,[1]Tabulador!$B$27:$C$100,2,FALSE),"")</f>
        <v>4</v>
      </c>
      <c r="G5" s="1" t="str">
        <f>IFERROR(VLOOKUP(A5,'[1]hora operarios'!$A$1:$F$99,3,FALSE),"")</f>
        <v>AYUDANTE</v>
      </c>
      <c r="H5" s="1">
        <f t="shared" si="0"/>
        <v>0</v>
      </c>
      <c r="I5" s="2">
        <f>IFERROR(IF(E5&gt;=[1]Tabulador!$D$3,[1]Operador!E5+[1]Operador!H5,[1]Operador!E5),"")</f>
        <v>27.339584120982988</v>
      </c>
      <c r="J5" s="3">
        <v>1</v>
      </c>
      <c r="K5" s="3">
        <v>1</v>
      </c>
      <c r="L5" s="3">
        <v>1</v>
      </c>
      <c r="M5" s="1">
        <f>IFERROR(VLOOKUP(F5,[1]Tabulador!$A$3:$D$7,4,FALSE),"")</f>
        <v>0</v>
      </c>
      <c r="N5" s="2">
        <f>IFERROR(IF(I5&gt;M5,(I5-M5)*(VLOOKUP(B5,[1]Tabulador!$A$11:$B$17,2,FALSE)),0),0)</f>
        <v>273.39584120982988</v>
      </c>
      <c r="O5" s="1">
        <f>IFERROR(IF(E5&lt;=[1]Tabulador!$B$19,0,IF(E5&lt;=[1]Tabulador!$C$19,VLOOKUP([1]Operador!B5,[1]Tabulador!$A$19:$G$24,3,FALSE),IF(E5&lt;=[1]Tabulador!$D$19,VLOOKUP(B5,[1]Tabulador!$A$19:$G$24,4,FALSE),IF(E5&lt;=[1]Tabulador!$E$19,VLOOKUP(B5,[1]Tabulador!$A$19:$G$24,5,FALSE),IF(E5&lt;=[1]Tabulador!$F$19,VLOOKUP(B5,[1]Tabulador!$A$19:$G$24,6,FALSE),IF(E5&lt;=[1]Tabulador!$G$19,VLOOKUP(B5,[1]Tabulador!$A$19:$G$24,7,FALSE),VLOOKUP(B5,[1]Tabulador!$A$19:$G$24,7,FALSE))))))),0)</f>
        <v>0</v>
      </c>
      <c r="P5" s="1">
        <f t="shared" si="1"/>
        <v>0</v>
      </c>
      <c r="Q5" s="1">
        <f>IFERROR(VLOOKUP(F5,[1]Tabulador!$A$3:$D$7,3,FALSE),"")</f>
        <v>543.20000000000005</v>
      </c>
      <c r="R5" s="3"/>
      <c r="S5" s="7">
        <f t="shared" si="2"/>
        <v>816.59584120982993</v>
      </c>
      <c r="U5" t="s">
        <v>25</v>
      </c>
      <c r="V5" t="s">
        <v>26</v>
      </c>
      <c r="W5" t="s">
        <v>27</v>
      </c>
      <c r="X5">
        <v>0</v>
      </c>
      <c r="Y5" s="8">
        <v>39.606969124133585</v>
      </c>
      <c r="Z5">
        <v>4</v>
      </c>
      <c r="AA5" t="s">
        <v>26</v>
      </c>
      <c r="AB5">
        <v>0</v>
      </c>
      <c r="AC5">
        <v>39.606969124133585</v>
      </c>
      <c r="AD5">
        <v>0</v>
      </c>
      <c r="AE5">
        <v>0</v>
      </c>
      <c r="AF5">
        <v>0</v>
      </c>
      <c r="AG5">
        <v>0</v>
      </c>
      <c r="AH5">
        <v>396.06969124133582</v>
      </c>
      <c r="AI5">
        <v>0</v>
      </c>
      <c r="AJ5">
        <v>0</v>
      </c>
      <c r="AK5">
        <v>543.20000000000005</v>
      </c>
      <c r="AM5" s="5">
        <v>939.26969124133586</v>
      </c>
      <c r="AN5" s="11">
        <f t="shared" ref="AN5:AN33" si="3">+S5-AM5</f>
        <v>-122.67385003150594</v>
      </c>
    </row>
    <row r="6" spans="1:40" x14ac:dyDescent="0.25">
      <c r="A6" s="1" t="str">
        <f>IF('[1]hora operarios'!A4=0,"",'[1]hora operarios'!A4)</f>
        <v>11</v>
      </c>
      <c r="B6" s="1" t="str">
        <f>IFERROR(VLOOKUP(A6,'[1]hora operarios'!$A$1:$F$99,4,FALSE),"")</f>
        <v>C</v>
      </c>
      <c r="C6" s="1" t="str">
        <f>IFERROR(VLOOKUP(A6,'[1]hora operarios'!$A$1:$D$99,2,FALSE),"")</f>
        <v>MARTINEZ GALLEGOS LUIS FERNAND</v>
      </c>
      <c r="D6" s="1">
        <f>IFERROR(VLOOKUP([1]Operador!A6,'[1]hora operarios'!$A$1:$F$99,5,FALSE),"")</f>
        <v>0</v>
      </c>
      <c r="E6" s="9">
        <f>IFERROR(VLOOKUP(A6,'[1]hora operarios'!$A$1:$F$99,6,FALSE),"")</f>
        <v>62.205419029615626</v>
      </c>
      <c r="F6" s="1">
        <f>IFERROR(VLOOKUP(G6,[1]Tabulador!$B$27:$C$100,2,FALSE),"")</f>
        <v>1</v>
      </c>
      <c r="G6" s="1" t="str">
        <f>IFERROR(VLOOKUP(A6,'[1]hora operarios'!$A$1:$F$99,3,FALSE),"")</f>
        <v>TECNICO</v>
      </c>
      <c r="H6" s="1">
        <f t="shared" si="0"/>
        <v>0</v>
      </c>
      <c r="I6" s="2">
        <f>IFERROR(IF(E6&gt;=[1]Tabulador!$D$3,[1]Operador!E6+[1]Operador!H6,[1]Operador!E6),"")</f>
        <v>62.205419029615626</v>
      </c>
      <c r="J6" s="3">
        <v>0</v>
      </c>
      <c r="K6" s="3">
        <v>0</v>
      </c>
      <c r="L6" s="3">
        <v>0</v>
      </c>
      <c r="M6" s="1">
        <f>IFERROR(VLOOKUP(F6,[1]Tabulador!$A$3:$D$7,4,FALSE),"")</f>
        <v>10</v>
      </c>
      <c r="N6" s="2">
        <f>IFERROR(IF(I6&gt;M6,(I6-M6)*(VLOOKUP(B6,[1]Tabulador!$A$11:$B$17,2,FALSE)),0),0)</f>
        <v>2336.1925015752995</v>
      </c>
      <c r="O6" s="1">
        <f>IFERROR(IF(E6&lt;=[1]Tabulador!$B$19,0,IF(E6&lt;=[1]Tabulador!$C$19,VLOOKUP([1]Operador!B6,[1]Tabulador!$A$19:$G$24,3,FALSE),IF(E6&lt;=[1]Tabulador!$D$19,VLOOKUP(B6,[1]Tabulador!$A$19:$G$24,4,FALSE),IF(E6&lt;=[1]Tabulador!$E$19,VLOOKUP(B6,[1]Tabulador!$A$19:$G$24,5,FALSE),IF(E6&lt;=[1]Tabulador!$F$19,VLOOKUP(B6,[1]Tabulador!$A$19:$G$24,6,FALSE),IF(E6&lt;=[1]Tabulador!$G$19,VLOOKUP(B6,[1]Tabulador!$A$19:$G$24,7,FALSE),VLOOKUP(B6,[1]Tabulador!$A$19:$G$24,7,FALSE))))))),0)</f>
        <v>5.5709999999999997</v>
      </c>
      <c r="P6" s="1">
        <f t="shared" si="1"/>
        <v>0</v>
      </c>
      <c r="Q6" s="1">
        <f>IFERROR(VLOOKUP(F6,[1]Tabulador!$A$3:$D$7,3,FALSE),"")</f>
        <v>608.16</v>
      </c>
      <c r="R6" s="3"/>
      <c r="S6" s="7">
        <f t="shared" si="2"/>
        <v>2944.3525015752994</v>
      </c>
      <c r="U6" t="s">
        <v>28</v>
      </c>
      <c r="V6" t="s">
        <v>29</v>
      </c>
      <c r="W6" t="s">
        <v>30</v>
      </c>
      <c r="X6">
        <v>0</v>
      </c>
      <c r="Y6" s="8">
        <v>59.116614156689771</v>
      </c>
      <c r="Z6">
        <v>1</v>
      </c>
      <c r="AA6" t="s">
        <v>24</v>
      </c>
      <c r="AB6">
        <v>0</v>
      </c>
      <c r="AC6">
        <v>59.116614156689771</v>
      </c>
      <c r="AD6">
        <v>1</v>
      </c>
      <c r="AE6">
        <v>1</v>
      </c>
      <c r="AF6">
        <v>1</v>
      </c>
      <c r="AG6">
        <v>10</v>
      </c>
      <c r="AH6">
        <v>2197.9684835118674</v>
      </c>
      <c r="AI6">
        <v>5.5709999999999997</v>
      </c>
      <c r="AJ6">
        <v>273.6286574669187</v>
      </c>
      <c r="AK6">
        <v>608.16</v>
      </c>
      <c r="AM6" s="5">
        <v>3079.7571409787861</v>
      </c>
      <c r="AN6" s="11">
        <f t="shared" si="3"/>
        <v>-135.40463940348673</v>
      </c>
    </row>
    <row r="7" spans="1:40" x14ac:dyDescent="0.25">
      <c r="A7" s="1" t="str">
        <f>IF('[1]hora operarios'!A5=0,"",'[1]hora operarios'!A5)</f>
        <v>12</v>
      </c>
      <c r="B7" s="1" t="str">
        <f>IFERROR(VLOOKUP(A7,'[1]hora operarios'!$A$1:$F$99,4,FALSE),"")</f>
        <v>AYUDANTE</v>
      </c>
      <c r="C7" s="1" t="str">
        <f>IFERROR(VLOOKUP(A7,'[1]hora operarios'!$A$1:$D$99,2,FALSE),"")</f>
        <v>MARTINEZ ALVARADO ADRIAN</v>
      </c>
      <c r="D7" s="1">
        <f>IFERROR(VLOOKUP([1]Operador!A7,'[1]hora operarios'!$A$1:$F$99,5,FALSE),"")</f>
        <v>0</v>
      </c>
      <c r="E7" s="9">
        <f>IFERROR(VLOOKUP(A7,'[1]hora operarios'!$A$1:$F$99,6,FALSE),"")</f>
        <v>25.405552755023454</v>
      </c>
      <c r="F7" s="1">
        <f>IFERROR(VLOOKUP(G7,[1]Tabulador!$B$27:$C$100,2,FALSE),"")</f>
        <v>4</v>
      </c>
      <c r="G7" s="1" t="str">
        <f>IFERROR(VLOOKUP(A7,'[1]hora operarios'!$A$1:$F$99,3,FALSE),"")</f>
        <v>AYUDANTE</v>
      </c>
      <c r="H7" s="1">
        <f t="shared" si="0"/>
        <v>0</v>
      </c>
      <c r="I7" s="2">
        <f>IFERROR(IF(E7&gt;=[1]Tabulador!$D$3,[1]Operador!E7+[1]Operador!H7,[1]Operador!E7),"")</f>
        <v>25.405552755023454</v>
      </c>
      <c r="J7" s="3">
        <v>1</v>
      </c>
      <c r="K7" s="3">
        <v>1</v>
      </c>
      <c r="L7" s="3">
        <v>1</v>
      </c>
      <c r="M7" s="1">
        <f>IFERROR(VLOOKUP(F7,[1]Tabulador!$A$3:$D$7,4,FALSE),"")</f>
        <v>0</v>
      </c>
      <c r="N7" s="2">
        <f>IFERROR(IF(I7&gt;M7,(I7-M7)*(VLOOKUP(B7,[1]Tabulador!$A$11:$B$17,2,FALSE)),0),0)</f>
        <v>254.05552755023453</v>
      </c>
      <c r="O7" s="1">
        <f>IFERROR(IF(E7&lt;=[1]Tabulador!$B$19,0,IF(E7&lt;=[1]Tabulador!$C$19,VLOOKUP([1]Operador!B7,[1]Tabulador!$A$19:$G$24,3,FALSE),IF(E7&lt;=[1]Tabulador!$D$19,VLOOKUP(B7,[1]Tabulador!$A$19:$G$24,4,FALSE),IF(E7&lt;=[1]Tabulador!$E$19,VLOOKUP(B7,[1]Tabulador!$A$19:$G$24,5,FALSE),IF(E7&lt;=[1]Tabulador!$F$19,VLOOKUP(B7,[1]Tabulador!$A$19:$G$24,6,FALSE),IF(E7&lt;=[1]Tabulador!$G$19,VLOOKUP(B7,[1]Tabulador!$A$19:$G$24,7,FALSE),VLOOKUP(B7,[1]Tabulador!$A$19:$G$24,7,FALSE))))))),0)</f>
        <v>0</v>
      </c>
      <c r="P7" s="1">
        <f t="shared" si="1"/>
        <v>0</v>
      </c>
      <c r="Q7" s="1">
        <f>IFERROR(VLOOKUP(F7,[1]Tabulador!$A$3:$D$7,3,FALSE),"")</f>
        <v>543.20000000000005</v>
      </c>
      <c r="R7" s="3"/>
      <c r="S7" s="7">
        <f t="shared" si="2"/>
        <v>797.25552755023455</v>
      </c>
      <c r="U7" t="s">
        <v>31</v>
      </c>
      <c r="V7" t="s">
        <v>26</v>
      </c>
      <c r="W7" t="s">
        <v>32</v>
      </c>
      <c r="X7">
        <v>0</v>
      </c>
      <c r="Y7" s="8">
        <v>70.809637331092901</v>
      </c>
      <c r="Z7">
        <v>4</v>
      </c>
      <c r="AA7" t="s">
        <v>26</v>
      </c>
      <c r="AB7">
        <v>0</v>
      </c>
      <c r="AC7">
        <v>70.809637331092901</v>
      </c>
      <c r="AD7">
        <v>0</v>
      </c>
      <c r="AE7">
        <v>0</v>
      </c>
      <c r="AF7">
        <v>0</v>
      </c>
      <c r="AG7">
        <v>0</v>
      </c>
      <c r="AH7">
        <v>708.09637331092904</v>
      </c>
      <c r="AI7">
        <v>0</v>
      </c>
      <c r="AJ7">
        <v>0</v>
      </c>
      <c r="AK7">
        <v>543.20000000000005</v>
      </c>
      <c r="AM7" s="5">
        <v>1251.2963733109291</v>
      </c>
      <c r="AN7" s="11">
        <f t="shared" si="3"/>
        <v>-454.04084576069454</v>
      </c>
    </row>
    <row r="8" spans="1:40" x14ac:dyDescent="0.25">
      <c r="A8" s="1" t="str">
        <f>IF('[1]hora operarios'!A6=0,"",'[1]hora operarios'!A6)</f>
        <v>13</v>
      </c>
      <c r="B8" s="1" t="str">
        <f>IFERROR(VLOOKUP(A8,'[1]hora operarios'!$A$1:$F$99,4,FALSE),"")</f>
        <v>C</v>
      </c>
      <c r="C8" s="1" t="str">
        <f>IFERROR(VLOOKUP(A8,'[1]hora operarios'!$A$1:$D$99,2,FALSE),"")</f>
        <v>CARLOS SANCHEZ HURTADO</v>
      </c>
      <c r="D8" s="1" t="str">
        <f>IFERROR(VLOOKUP([1]Operador!A8,'[1]hora operarios'!$A$1:$F$99,5,FALSE),"")</f>
        <v>8</v>
      </c>
      <c r="E8" s="9">
        <f>IFERROR(VLOOKUP(A8,'[1]hora operarios'!$A$1:$F$99,6,FALSE),"")</f>
        <v>13.734668487012533</v>
      </c>
      <c r="F8" s="1">
        <f>IFERROR(VLOOKUP(G8,[1]Tabulador!$B$27:$C$100,2,FALSE),"")</f>
        <v>1</v>
      </c>
      <c r="G8" s="1" t="str">
        <f>IFERROR(VLOOKUP(A8,'[1]hora operarios'!$A$1:$F$99,3,FALSE),"")</f>
        <v>TECNICO</v>
      </c>
      <c r="H8" s="1">
        <f t="shared" si="0"/>
        <v>49.600420779948188</v>
      </c>
      <c r="I8" s="2">
        <f>IFERROR(IF(E8&gt;=[1]Tabulador!$D$3,[1]Operador!E8+[1]Operador!H8,[1]Operador!E8),"")</f>
        <v>63.335089266960722</v>
      </c>
      <c r="J8" s="3">
        <v>1</v>
      </c>
      <c r="K8" s="3">
        <v>1</v>
      </c>
      <c r="L8" s="3">
        <v>1</v>
      </c>
      <c r="M8" s="1">
        <f>IFERROR(VLOOKUP(F8,[1]Tabulador!$A$3:$D$7,4,FALSE),"")</f>
        <v>10</v>
      </c>
      <c r="N8" s="2">
        <f>IFERROR(IF(I8&gt;M8,(I8-M8)*(VLOOKUP(B8,[1]Tabulador!$A$11:$B$17,2,FALSE)),0),0)</f>
        <v>2386.7452446964921</v>
      </c>
      <c r="O8" s="1">
        <f>IFERROR(IF(E8&lt;=[1]Tabulador!$B$19,0,IF(E8&lt;=[1]Tabulador!$C$19,VLOOKUP([1]Operador!B8,[1]Tabulador!$A$19:$G$24,3,FALSE),IF(E8&lt;=[1]Tabulador!$D$19,VLOOKUP(B8,[1]Tabulador!$A$19:$G$24,4,FALSE),IF(E8&lt;=[1]Tabulador!$E$19,VLOOKUP(B8,[1]Tabulador!$A$19:$G$24,5,FALSE),IF(E8&lt;=[1]Tabulador!$F$19,VLOOKUP(B8,[1]Tabulador!$A$19:$G$24,6,FALSE),IF(E8&lt;=[1]Tabulador!$G$19,VLOOKUP(B8,[1]Tabulador!$A$19:$G$24,7,FALSE),VLOOKUP(B8,[1]Tabulador!$A$19:$G$24,7,FALSE))))))),0)</f>
        <v>2.5990000000000002</v>
      </c>
      <c r="P8" s="1">
        <f t="shared" si="1"/>
        <v>9.7064033977455733</v>
      </c>
      <c r="Q8" s="1">
        <f>IFERROR(VLOOKUP(F8,[1]Tabulador!$A$3:$D$7,3,FALSE),"")</f>
        <v>608.16</v>
      </c>
      <c r="R8" s="3"/>
      <c r="S8" s="7">
        <f t="shared" si="2"/>
        <v>3004.6116480942378</v>
      </c>
      <c r="U8" t="s">
        <v>33</v>
      </c>
      <c r="V8" t="s">
        <v>29</v>
      </c>
      <c r="W8" t="s">
        <v>34</v>
      </c>
      <c r="X8" t="s">
        <v>35</v>
      </c>
      <c r="Y8" s="8">
        <v>17.366441223832528</v>
      </c>
      <c r="Z8">
        <v>1</v>
      </c>
      <c r="AA8" t="s">
        <v>24</v>
      </c>
      <c r="AB8">
        <v>46.745250997689553</v>
      </c>
      <c r="AC8">
        <v>64.111692221522077</v>
      </c>
      <c r="AD8">
        <v>1</v>
      </c>
      <c r="AE8">
        <v>1</v>
      </c>
      <c r="AF8">
        <v>1</v>
      </c>
      <c r="AG8">
        <v>10</v>
      </c>
      <c r="AH8">
        <v>2421.4982269131128</v>
      </c>
      <c r="AI8">
        <v>2.5990000000000002</v>
      </c>
      <c r="AJ8">
        <v>19.145380740740741</v>
      </c>
      <c r="AK8">
        <v>608.16</v>
      </c>
      <c r="AM8" s="5">
        <v>3048.8036076538538</v>
      </c>
      <c r="AN8" s="11">
        <f t="shared" si="3"/>
        <v>-44.191959559615952</v>
      </c>
    </row>
    <row r="9" spans="1:40" x14ac:dyDescent="0.25">
      <c r="A9" s="1" t="str">
        <f>IF('[1]hora operarios'!A7=0,"",'[1]hora operarios'!A7)</f>
        <v>14</v>
      </c>
      <c r="B9" s="1" t="str">
        <f>IFERROR(VLOOKUP(A9,'[1]hora operarios'!$A$1:$F$99,4,FALSE),"")</f>
        <v>B</v>
      </c>
      <c r="C9" s="1" t="str">
        <f>IFERROR(VLOOKUP(A9,'[1]hora operarios'!$A$1:$D$99,2,FALSE),"")</f>
        <v>LEONEL MARTINEZ GUERRERO</v>
      </c>
      <c r="D9" s="1" t="str">
        <f>IFERROR(VLOOKUP([1]Operador!A9,'[1]hora operarios'!$A$1:$F$99,5,FALSE),"")</f>
        <v>12</v>
      </c>
      <c r="E9" s="9">
        <f>IFERROR(VLOOKUP(A9,'[1]hora operarios'!$A$1:$F$99,6,FALSE),"")</f>
        <v>4.3625498844780513</v>
      </c>
      <c r="F9" s="1">
        <f>IFERROR(VLOOKUP(G9,[1]Tabulador!$B$27:$C$100,2,FALSE),"")</f>
        <v>1</v>
      </c>
      <c r="G9" s="1" t="str">
        <f>IFERROR(VLOOKUP(A9,'[1]hora operarios'!$A$1:$F$99,3,FALSE),"")</f>
        <v>TECNICO</v>
      </c>
      <c r="H9" s="1">
        <f t="shared" si="0"/>
        <v>25.405552755023454</v>
      </c>
      <c r="I9" s="2">
        <f>IFERROR(IF(E9&gt;=[1]Tabulador!$D$3,[1]Operador!E9+[1]Operador!H9,[1]Operador!E9),"")</f>
        <v>4.3625498844780513</v>
      </c>
      <c r="J9" s="3">
        <v>0</v>
      </c>
      <c r="K9" s="3">
        <v>0</v>
      </c>
      <c r="L9" s="3">
        <v>0</v>
      </c>
      <c r="M9" s="1">
        <f>IFERROR(VLOOKUP(F9,[1]Tabulador!$A$3:$D$7,4,FALSE),"")</f>
        <v>10</v>
      </c>
      <c r="N9" s="2">
        <f>IFERROR(IF(I9&gt;M9,(I9-M9)*(VLOOKUP(B9,[1]Tabulador!$A$11:$B$17,2,FALSE)),0),0)</f>
        <v>0</v>
      </c>
      <c r="O9" s="1">
        <f>IFERROR(IF(E9&lt;=[1]Tabulador!$B$19,0,IF(E9&lt;=[1]Tabulador!$C$19,VLOOKUP([1]Operador!B9,[1]Tabulador!$A$19:$G$24,3,FALSE),IF(E9&lt;=[1]Tabulador!$D$19,VLOOKUP(B9,[1]Tabulador!$A$19:$G$24,4,FALSE),IF(E9&lt;=[1]Tabulador!$E$19,VLOOKUP(B9,[1]Tabulador!$A$19:$G$24,5,FALSE),IF(E9&lt;=[1]Tabulador!$F$19,VLOOKUP(B9,[1]Tabulador!$A$19:$G$24,6,FALSE),IF(E9&lt;=[1]Tabulador!$G$19,VLOOKUP(B9,[1]Tabulador!$A$19:$G$24,7,FALSE),VLOOKUP(B9,[1]Tabulador!$A$19:$G$24,7,FALSE))))))),0)</f>
        <v>0</v>
      </c>
      <c r="P9" s="1">
        <f t="shared" si="1"/>
        <v>0</v>
      </c>
      <c r="Q9" s="1">
        <f>IFERROR(VLOOKUP(F9,[1]Tabulador!$A$3:$D$7,3,FALSE),"")</f>
        <v>608.16</v>
      </c>
      <c r="R9" s="3"/>
      <c r="S9" s="7">
        <f t="shared" si="2"/>
        <v>608.16</v>
      </c>
      <c r="U9" t="s">
        <v>36</v>
      </c>
      <c r="V9" t="s">
        <v>21</v>
      </c>
      <c r="W9" t="s">
        <v>37</v>
      </c>
      <c r="X9" t="s">
        <v>31</v>
      </c>
      <c r="Y9" s="8">
        <v>12.603535671777637</v>
      </c>
      <c r="Z9">
        <v>1</v>
      </c>
      <c r="AA9" t="s">
        <v>24</v>
      </c>
      <c r="AB9">
        <v>70.809637331092901</v>
      </c>
      <c r="AC9">
        <v>83.413173002870536</v>
      </c>
      <c r="AD9">
        <v>1</v>
      </c>
      <c r="AE9">
        <v>1</v>
      </c>
      <c r="AF9">
        <v>1</v>
      </c>
      <c r="AG9">
        <v>10</v>
      </c>
      <c r="AH9">
        <v>3920.2634383532863</v>
      </c>
      <c r="AI9">
        <v>2.972</v>
      </c>
      <c r="AJ9">
        <v>7.7377080165231371</v>
      </c>
      <c r="AK9">
        <v>608.16</v>
      </c>
      <c r="AM9" s="5">
        <v>4536.1611463698091</v>
      </c>
      <c r="AN9" s="11">
        <f t="shared" si="3"/>
        <v>-3928.0011463698092</v>
      </c>
    </row>
    <row r="10" spans="1:40" x14ac:dyDescent="0.25">
      <c r="A10" s="1" t="str">
        <f>IF('[1]hora operarios'!A8=0,"",'[1]hora operarios'!A8)</f>
        <v>15</v>
      </c>
      <c r="B10" s="1" t="str">
        <f>IFERROR(VLOOKUP(A10,'[1]hora operarios'!$A$1:$F$99,4,FALSE),"")</f>
        <v>AYUDANTE</v>
      </c>
      <c r="C10" s="1" t="str">
        <f>IFERROR(VLOOKUP(A10,'[1]hora operarios'!$A$1:$D$99,2,FALSE),"")</f>
        <v>GUILLERMO REYEZ HURTADO</v>
      </c>
      <c r="D10" s="1">
        <f>IFERROR(VLOOKUP([1]Operador!A10,'[1]hora operarios'!$A$1:$F$99,5,FALSE),"")</f>
        <v>0</v>
      </c>
      <c r="E10" s="9">
        <f>IFERROR(VLOOKUP(A10,'[1]hora operarios'!$A$1:$F$99,6,FALSE),"")</f>
        <v>45.485270601414264</v>
      </c>
      <c r="F10" s="1">
        <f>IFERROR(VLOOKUP(G10,[1]Tabulador!$B$27:$C$100,2,FALSE),"")</f>
        <v>4</v>
      </c>
      <c r="G10" s="1" t="str">
        <f>IFERROR(VLOOKUP(A10,'[1]hora operarios'!$A$1:$F$99,3,FALSE),"")</f>
        <v>AYUDANTE</v>
      </c>
      <c r="H10" s="1">
        <f t="shared" si="0"/>
        <v>0</v>
      </c>
      <c r="I10" s="2">
        <f>IFERROR(IF(E10&gt;=[1]Tabulador!$D$3,[1]Operador!E10+[1]Operador!H10,[1]Operador!E10),"")</f>
        <v>45.485270601414264</v>
      </c>
      <c r="J10" s="3">
        <v>1</v>
      </c>
      <c r="K10" s="3">
        <v>1</v>
      </c>
      <c r="L10" s="3">
        <v>1</v>
      </c>
      <c r="M10" s="1">
        <f>IFERROR(VLOOKUP(F10,[1]Tabulador!$A$3:$D$7,4,FALSE),"")</f>
        <v>0</v>
      </c>
      <c r="N10" s="2">
        <f>IFERROR(IF(I10&gt;M10,(I10-M10)*(VLOOKUP(B10,[1]Tabulador!$A$11:$B$17,2,FALSE)),0),0)</f>
        <v>454.85270601414265</v>
      </c>
      <c r="O10" s="1">
        <f>IFERROR(IF(E10&lt;=[1]Tabulador!$B$19,0,IF(E10&lt;=[1]Tabulador!$C$19,VLOOKUP([1]Operador!B10,[1]Tabulador!$A$19:$G$24,3,FALSE),IF(E10&lt;=[1]Tabulador!$D$19,VLOOKUP(B10,[1]Tabulador!$A$19:$G$24,4,FALSE),IF(E10&lt;=[1]Tabulador!$E$19,VLOOKUP(B10,[1]Tabulador!$A$19:$G$24,5,FALSE),IF(E10&lt;=[1]Tabulador!$F$19,VLOOKUP(B10,[1]Tabulador!$A$19:$G$24,6,FALSE),IF(E10&lt;=[1]Tabulador!$G$19,VLOOKUP(B10,[1]Tabulador!$A$19:$G$24,7,FALSE),VLOOKUP(B10,[1]Tabulador!$A$19:$G$24,7,FALSE))))))),0)</f>
        <v>0</v>
      </c>
      <c r="P10" s="1">
        <f t="shared" si="1"/>
        <v>0</v>
      </c>
      <c r="Q10" s="1">
        <f>IFERROR(VLOOKUP(F10,[1]Tabulador!$A$3:$D$7,3,FALSE),"")</f>
        <v>543.20000000000005</v>
      </c>
      <c r="R10" s="3"/>
      <c r="S10" s="7">
        <f t="shared" si="2"/>
        <v>998.0527060141427</v>
      </c>
      <c r="U10" t="s">
        <v>38</v>
      </c>
      <c r="V10" t="s">
        <v>26</v>
      </c>
      <c r="W10" t="s">
        <v>39</v>
      </c>
      <c r="X10">
        <v>0</v>
      </c>
      <c r="Y10" s="8">
        <v>20.973051879857174</v>
      </c>
      <c r="Z10">
        <v>4</v>
      </c>
      <c r="AA10" t="s">
        <v>26</v>
      </c>
      <c r="AB10">
        <v>0</v>
      </c>
      <c r="AC10">
        <v>20.973051879857174</v>
      </c>
      <c r="AD10">
        <v>0</v>
      </c>
      <c r="AE10">
        <v>0</v>
      </c>
      <c r="AF10">
        <v>0</v>
      </c>
      <c r="AG10">
        <v>0</v>
      </c>
      <c r="AH10">
        <v>209.73051879857172</v>
      </c>
      <c r="AI10">
        <v>0</v>
      </c>
      <c r="AJ10">
        <v>0</v>
      </c>
      <c r="AK10">
        <v>543.20000000000005</v>
      </c>
      <c r="AM10" s="5">
        <v>752.93051879857171</v>
      </c>
      <c r="AN10" s="12">
        <f t="shared" si="3"/>
        <v>245.12218721557099</v>
      </c>
    </row>
    <row r="11" spans="1:40" x14ac:dyDescent="0.25">
      <c r="A11" s="1" t="str">
        <f>IF('[1]hora operarios'!A9=0,"",'[1]hora operarios'!A9)</f>
        <v>16</v>
      </c>
      <c r="B11" s="1" t="str">
        <f>IFERROR(VLOOKUP(A11,'[1]hora operarios'!$A$1:$F$99,4,FALSE),"")</f>
        <v>C</v>
      </c>
      <c r="C11" s="1" t="str">
        <f>IFERROR(VLOOKUP(A11,'[1]hora operarios'!$A$1:$D$99,2,FALSE),"")</f>
        <v>ALAVEZ LOPEZ INOCENCIO</v>
      </c>
      <c r="D11" s="1" t="str">
        <f>IFERROR(VLOOKUP([1]Operador!A11,'[1]hora operarios'!$A$1:$F$99,5,FALSE),"")</f>
        <v>17</v>
      </c>
      <c r="E11" s="9">
        <f>IFERROR(VLOOKUP(A11,'[1]hora operarios'!$A$1:$F$99,6,FALSE),"")</f>
        <v>17.209157739970593</v>
      </c>
      <c r="F11" s="1">
        <f>IFERROR(VLOOKUP(G11,[1]Tabulador!$B$27:$C$100,2,FALSE),"")</f>
        <v>1</v>
      </c>
      <c r="G11" s="1" t="str">
        <f>IFERROR(VLOOKUP(A11,'[1]hora operarios'!$A$1:$F$99,3,FALSE),"")</f>
        <v>TECNICO</v>
      </c>
      <c r="H11" s="1">
        <f t="shared" si="0"/>
        <v>104.37773997059442</v>
      </c>
      <c r="I11" s="2">
        <f>IFERROR(IF(E11&gt;=[1]Tabulador!$D$3,[1]Operador!E11+[1]Operador!H11,[1]Operador!E11),"")</f>
        <v>121.58689771056501</v>
      </c>
      <c r="J11" s="3">
        <v>0</v>
      </c>
      <c r="K11" s="3">
        <v>0</v>
      </c>
      <c r="L11" s="3">
        <v>0</v>
      </c>
      <c r="M11" s="1">
        <f>IFERROR(VLOOKUP(F11,[1]Tabulador!$A$3:$D$7,4,FALSE),"")</f>
        <v>10</v>
      </c>
      <c r="N11" s="2">
        <f>IFERROR(IF(I11&gt;M11,(I11-M11)*(VLOOKUP(B11,[1]Tabulador!$A$11:$B$17,2,FALSE)),0),0)</f>
        <v>4993.5136725477842</v>
      </c>
      <c r="O11" s="1">
        <f>IFERROR(IF(E11&lt;=[1]Tabulador!$B$19,0,IF(E11&lt;=[1]Tabulador!$C$19,VLOOKUP([1]Operador!B11,[1]Tabulador!$A$19:$G$24,3,FALSE),IF(E11&lt;=[1]Tabulador!$D$19,VLOOKUP(B11,[1]Tabulador!$A$19:$G$24,4,FALSE),IF(E11&lt;=[1]Tabulador!$E$19,VLOOKUP(B11,[1]Tabulador!$A$19:$G$24,5,FALSE),IF(E11&lt;=[1]Tabulador!$F$19,VLOOKUP(B11,[1]Tabulador!$A$19:$G$24,6,FALSE),IF(E11&lt;=[1]Tabulador!$G$19,VLOOKUP(B11,[1]Tabulador!$A$19:$G$24,7,FALSE),VLOOKUP(B11,[1]Tabulador!$A$19:$G$24,7,FALSE))))))),0)</f>
        <v>2.5990000000000002</v>
      </c>
      <c r="P11" s="1">
        <f t="shared" si="1"/>
        <v>0</v>
      </c>
      <c r="Q11" s="1">
        <f>IFERROR(VLOOKUP(F11,[1]Tabulador!$A$3:$D$7,3,FALSE),"")</f>
        <v>608.16</v>
      </c>
      <c r="R11" s="3"/>
      <c r="S11" s="7">
        <f t="shared" si="2"/>
        <v>5601.673672547784</v>
      </c>
      <c r="U11" t="s">
        <v>40</v>
      </c>
      <c r="V11" t="s">
        <v>29</v>
      </c>
      <c r="W11" t="s">
        <v>41</v>
      </c>
      <c r="X11" t="s">
        <v>42</v>
      </c>
      <c r="Y11" s="8">
        <v>31.762251627809285</v>
      </c>
      <c r="Z11">
        <v>1</v>
      </c>
      <c r="AA11" t="s">
        <v>24</v>
      </c>
      <c r="AB11">
        <v>96.44256108660646</v>
      </c>
      <c r="AC11">
        <v>128.20481271441574</v>
      </c>
      <c r="AD11">
        <v>1</v>
      </c>
      <c r="AE11">
        <v>1</v>
      </c>
      <c r="AF11">
        <v>1</v>
      </c>
      <c r="AG11">
        <v>10</v>
      </c>
      <c r="AH11">
        <v>5289.6653689701043</v>
      </c>
      <c r="AI11">
        <v>2.5990000000000002</v>
      </c>
      <c r="AJ11">
        <v>56.560091980676333</v>
      </c>
      <c r="AK11">
        <v>608.16</v>
      </c>
      <c r="AM11" s="5">
        <v>5954.3854609507807</v>
      </c>
      <c r="AN11" s="11">
        <f t="shared" si="3"/>
        <v>-352.71178840299672</v>
      </c>
    </row>
    <row r="12" spans="1:40" x14ac:dyDescent="0.25">
      <c r="A12" s="1" t="str">
        <f>IF('[1]hora operarios'!A10=0,"",'[1]hora operarios'!A10)</f>
        <v>17</v>
      </c>
      <c r="B12" s="1" t="str">
        <f>IFERROR(VLOOKUP(A12,'[1]hora operarios'!$A$1:$F$99,4,FALSE),"")</f>
        <v>AYUDANTE</v>
      </c>
      <c r="C12" s="1" t="str">
        <f>IFERROR(VLOOKUP(A12,'[1]hora operarios'!$A$1:$D$99,2,FALSE),"")</f>
        <v>MARCO ANTONIO SALDAÑA GARCIA</v>
      </c>
      <c r="D12" s="1">
        <f>IFERROR(VLOOKUP([1]Operador!A12,'[1]hora operarios'!$A$1:$F$99,5,FALSE),"")</f>
        <v>0</v>
      </c>
      <c r="E12" s="9">
        <f>IFERROR(VLOOKUP(A12,'[1]hora operarios'!$A$1:$F$99,6,FALSE),"")</f>
        <v>104.37773997059442</v>
      </c>
      <c r="F12" s="1">
        <f>IFERROR(VLOOKUP(G12,[1]Tabulador!$B$27:$C$100,2,FALSE),"")</f>
        <v>4</v>
      </c>
      <c r="G12" s="1" t="str">
        <f>IFERROR(VLOOKUP(A12,'[1]hora operarios'!$A$1:$F$99,3,FALSE),"")</f>
        <v>AYUDANTE</v>
      </c>
      <c r="H12" s="1">
        <f t="shared" si="0"/>
        <v>0</v>
      </c>
      <c r="I12" s="2">
        <f>IFERROR(IF(E12&gt;=[1]Tabulador!$D$3,[1]Operador!E12+[1]Operador!H12,[1]Operador!E12),"")</f>
        <v>104.37773997059442</v>
      </c>
      <c r="J12" s="3">
        <v>1</v>
      </c>
      <c r="K12" s="3">
        <v>1</v>
      </c>
      <c r="L12" s="3">
        <v>1</v>
      </c>
      <c r="M12" s="1">
        <f>IFERROR(VLOOKUP(F12,[1]Tabulador!$A$3:$D$7,4,FALSE),"")</f>
        <v>0</v>
      </c>
      <c r="N12" s="2">
        <f>IFERROR(IF(I12&gt;M12,(I12-M12)*(VLOOKUP(B12,[1]Tabulador!$A$11:$B$17,2,FALSE)),0),0)</f>
        <v>1043.7773997059442</v>
      </c>
      <c r="O12" s="1">
        <f>IFERROR(IF(E12&lt;=[1]Tabulador!$B$19,0,IF(E12&lt;=[1]Tabulador!$C$19,VLOOKUP([1]Operador!B12,[1]Tabulador!$A$19:$G$24,3,FALSE),IF(E12&lt;=[1]Tabulador!$D$19,VLOOKUP(B12,[1]Tabulador!$A$19:$G$24,4,FALSE),IF(E12&lt;=[1]Tabulador!$E$19,VLOOKUP(B12,[1]Tabulador!$A$19:$G$24,5,FALSE),IF(E12&lt;=[1]Tabulador!$F$19,VLOOKUP(B12,[1]Tabulador!$A$19:$G$24,6,FALSE),IF(E12&lt;=[1]Tabulador!$G$19,VLOOKUP(B12,[1]Tabulador!$A$19:$G$24,7,FALSE),VLOOKUP(B12,[1]Tabulador!$A$19:$G$24,7,FALSE))))))),0)</f>
        <v>0</v>
      </c>
      <c r="P12" s="1">
        <f t="shared" si="1"/>
        <v>0</v>
      </c>
      <c r="Q12" s="1">
        <f>IFERROR(VLOOKUP(F12,[1]Tabulador!$A$3:$D$7,3,FALSE),"")</f>
        <v>543.20000000000005</v>
      </c>
      <c r="R12" s="3"/>
      <c r="S12" s="7">
        <f t="shared" si="2"/>
        <v>1586.9773997059442</v>
      </c>
      <c r="U12" t="s">
        <v>42</v>
      </c>
      <c r="V12" t="s">
        <v>26</v>
      </c>
      <c r="W12" t="s">
        <v>43</v>
      </c>
      <c r="X12">
        <v>0</v>
      </c>
      <c r="Y12" s="8">
        <v>96.44256108660646</v>
      </c>
      <c r="Z12">
        <v>4</v>
      </c>
      <c r="AA12" t="s">
        <v>26</v>
      </c>
      <c r="AB12">
        <v>0</v>
      </c>
      <c r="AC12">
        <v>96.44256108660646</v>
      </c>
      <c r="AD12">
        <v>0</v>
      </c>
      <c r="AE12">
        <v>0</v>
      </c>
      <c r="AF12">
        <v>0</v>
      </c>
      <c r="AG12">
        <v>0</v>
      </c>
      <c r="AH12">
        <v>964.42561086606463</v>
      </c>
      <c r="AI12">
        <v>0</v>
      </c>
      <c r="AJ12">
        <v>0</v>
      </c>
      <c r="AK12">
        <v>543.20000000000005</v>
      </c>
      <c r="AM12" s="5">
        <v>1507.6256108660646</v>
      </c>
      <c r="AN12" s="12">
        <f t="shared" si="3"/>
        <v>79.351788839879646</v>
      </c>
    </row>
    <row r="13" spans="1:40" x14ac:dyDescent="0.25">
      <c r="A13" s="1" t="str">
        <f>IF('[1]hora operarios'!A11=0,"",'[1]hora operarios'!A11)</f>
        <v>20</v>
      </c>
      <c r="B13" s="1" t="str">
        <f>IFERROR(VLOOKUP(A13,'[1]hora operarios'!$A$1:$F$99,4,FALSE),"")</f>
        <v>A</v>
      </c>
      <c r="C13" s="1" t="str">
        <f>IFERROR(VLOOKUP(A13,'[1]hora operarios'!$A$1:$D$99,2,FALSE),"")</f>
        <v>OLVERA HERNANDEZ JOSE TOMAS</v>
      </c>
      <c r="D13" s="1" t="str">
        <f>IFERROR(VLOOKUP([1]Operador!A13,'[1]hora operarios'!$A$1:$F$99,5,FALSE),"")</f>
        <v>10</v>
      </c>
      <c r="E13" s="9">
        <f>IFERROR(VLOOKUP(A13,'[1]hora operarios'!$A$1:$F$99,6,FALSE),"")</f>
        <v>13.352384653084085</v>
      </c>
      <c r="F13" s="1">
        <f>IFERROR(VLOOKUP(G13,[1]Tabulador!$B$27:$C$100,2,FALSE),"")</f>
        <v>1</v>
      </c>
      <c r="G13" s="1" t="str">
        <f>IFERROR(VLOOKUP(A13,'[1]hora operarios'!$A$1:$F$99,3,FALSE),"")</f>
        <v>TECNICO</v>
      </c>
      <c r="H13" s="1">
        <f t="shared" si="0"/>
        <v>27.339584120982988</v>
      </c>
      <c r="I13" s="2">
        <f>IFERROR(IF(E13&gt;=[1]Tabulador!$D$3,[1]Operador!E13+[1]Operador!H13,[1]Operador!E13),"")</f>
        <v>40.691968774067071</v>
      </c>
      <c r="J13" s="3">
        <v>1</v>
      </c>
      <c r="K13" s="3">
        <v>1</v>
      </c>
      <c r="L13" s="3">
        <v>1</v>
      </c>
      <c r="M13" s="1">
        <f>IFERROR(VLOOKUP(F13,[1]Tabulador!$A$3:$D$7,4,FALSE),"")</f>
        <v>10</v>
      </c>
      <c r="N13" s="2">
        <f>IFERROR(IF(I13&gt;M13,(I13-M13)*(VLOOKUP(B13,[1]Tabulador!$A$11:$B$17,2,FALSE)),0),0)</f>
        <v>2009.7101153259118</v>
      </c>
      <c r="O13" s="1">
        <f>IFERROR(IF(E13&lt;=[1]Tabulador!$B$19,0,IF(E13&lt;=[1]Tabulador!$C$19,VLOOKUP([1]Operador!B13,[1]Tabulador!$A$19:$G$24,3,FALSE),IF(E13&lt;=[1]Tabulador!$D$19,VLOOKUP(B13,[1]Tabulador!$A$19:$G$24,4,FALSE),IF(E13&lt;=[1]Tabulador!$E$19,VLOOKUP(B13,[1]Tabulador!$A$19:$G$24,5,FALSE),IF(E13&lt;=[1]Tabulador!$F$19,VLOOKUP(B13,[1]Tabulador!$A$19:$G$24,6,FALSE),IF(E13&lt;=[1]Tabulador!$G$19,VLOOKUP(B13,[1]Tabulador!$A$19:$G$24,7,FALSE),VLOOKUP(B13,[1]Tabulador!$A$19:$G$24,7,FALSE))))))),0)</f>
        <v>3.714</v>
      </c>
      <c r="P13" s="1">
        <f t="shared" si="1"/>
        <v>12.450756601554293</v>
      </c>
      <c r="Q13" s="1">
        <f>IFERROR(VLOOKUP(F13,[1]Tabulador!$A$3:$D$7,3,FALSE),"")</f>
        <v>608.16</v>
      </c>
      <c r="R13" s="3"/>
      <c r="S13" s="7">
        <f t="shared" si="2"/>
        <v>2630.3208719274662</v>
      </c>
      <c r="U13" t="s">
        <v>44</v>
      </c>
      <c r="V13" t="s">
        <v>45</v>
      </c>
      <c r="W13" t="s">
        <v>46</v>
      </c>
      <c r="X13" t="s">
        <v>25</v>
      </c>
      <c r="Y13" s="8">
        <v>24.800279353077087</v>
      </c>
      <c r="Z13">
        <v>1</v>
      </c>
      <c r="AA13" t="s">
        <v>24</v>
      </c>
      <c r="AB13">
        <v>39.606969124133585</v>
      </c>
      <c r="AC13">
        <v>64.407248477210672</v>
      </c>
      <c r="AD13">
        <v>1</v>
      </c>
      <c r="AE13">
        <v>1</v>
      </c>
      <c r="AF13">
        <v>1</v>
      </c>
      <c r="AG13">
        <v>10</v>
      </c>
      <c r="AH13">
        <v>3562.5866302877548</v>
      </c>
      <c r="AI13">
        <v>3.714</v>
      </c>
      <c r="AJ13">
        <v>54.968237517328305</v>
      </c>
      <c r="AK13">
        <v>608.16</v>
      </c>
      <c r="AM13" s="5">
        <v>4225.7148678050835</v>
      </c>
      <c r="AN13" s="11">
        <f t="shared" si="3"/>
        <v>-1595.3939958776173</v>
      </c>
    </row>
    <row r="14" spans="1:40" x14ac:dyDescent="0.25">
      <c r="A14" s="1" t="str">
        <f>IF('[1]hora operarios'!A12=0,"",'[1]hora operarios'!A12)</f>
        <v>3</v>
      </c>
      <c r="B14" s="1" t="str">
        <f>IFERROR(VLOOKUP(A14,'[1]hora operarios'!$A$1:$F$99,4,FALSE),"")</f>
        <v>A</v>
      </c>
      <c r="C14" s="1" t="str">
        <f>IFERROR(VLOOKUP(A14,'[1]hora operarios'!$A$1:$D$99,2,FALSE),"")</f>
        <v>MARTIN VALDEZ</v>
      </c>
      <c r="D14" s="1" t="str">
        <f>IFERROR(VLOOKUP([1]Operador!A14,'[1]hora operarios'!$A$1:$F$99,5,FALSE),"")</f>
        <v>15</v>
      </c>
      <c r="E14" s="9">
        <f>IFERROR(VLOOKUP(A14,'[1]hora operarios'!$A$1:$F$99,6,FALSE),"")</f>
        <v>14.78</v>
      </c>
      <c r="F14" s="1">
        <f>IFERROR(VLOOKUP(G14,[1]Tabulador!$B$27:$C$100,2,FALSE),"")</f>
        <v>1</v>
      </c>
      <c r="G14" s="1" t="str">
        <f>IFERROR(VLOOKUP(A14,'[1]hora operarios'!$A$1:$F$99,3,FALSE),"")</f>
        <v>TECNICO</v>
      </c>
      <c r="H14" s="1">
        <f t="shared" si="0"/>
        <v>45.485270601414264</v>
      </c>
      <c r="I14" s="2">
        <f>IFERROR(IF(E14&gt;=[1]Tabulador!$D$3,[1]Operador!E14+[1]Operador!H14,[1]Operador!E14),"")</f>
        <v>60.265270601414265</v>
      </c>
      <c r="J14" s="3">
        <v>0</v>
      </c>
      <c r="K14" s="3">
        <v>0</v>
      </c>
      <c r="L14" s="3">
        <v>0</v>
      </c>
      <c r="M14" s="1">
        <f>IFERROR(VLOOKUP(F14,[1]Tabulador!$A$3:$D$7,4,FALSE),"")</f>
        <v>10</v>
      </c>
      <c r="N14" s="2">
        <f>IFERROR(IF(I14&gt;M14,(I14-M14)*(VLOOKUP(B14,[1]Tabulador!$A$11:$B$17,2,FALSE)),0),0)</f>
        <v>3291.3699189806061</v>
      </c>
      <c r="O14" s="1">
        <f>IFERROR(IF(E14&lt;=[1]Tabulador!$B$19,0,IF(E14&lt;=[1]Tabulador!$C$19,VLOOKUP([1]Operador!B14,[1]Tabulador!$A$19:$G$24,3,FALSE),IF(E14&lt;=[1]Tabulador!$D$19,VLOOKUP(B14,[1]Tabulador!$A$19:$G$24,4,FALSE),IF(E14&lt;=[1]Tabulador!$E$19,VLOOKUP(B14,[1]Tabulador!$A$19:$G$24,5,FALSE),IF(E14&lt;=[1]Tabulador!$F$19,VLOOKUP(B14,[1]Tabulador!$A$19:$G$24,6,FALSE),IF(E14&lt;=[1]Tabulador!$G$19,VLOOKUP(B14,[1]Tabulador!$A$19:$G$24,7,FALSE),VLOOKUP(B14,[1]Tabulador!$A$19:$G$24,7,FALSE))))))),0)</f>
        <v>3.714</v>
      </c>
      <c r="P14" s="1">
        <f t="shared" si="1"/>
        <v>0</v>
      </c>
      <c r="Q14" s="1">
        <f>IFERROR(VLOOKUP(F14,[1]Tabulador!$A$3:$D$7,3,FALSE),"")</f>
        <v>608.16</v>
      </c>
      <c r="R14" s="3"/>
      <c r="S14" s="7">
        <f t="shared" si="2"/>
        <v>3899.529918980606</v>
      </c>
      <c r="U14" t="s">
        <v>47</v>
      </c>
      <c r="V14" t="s">
        <v>45</v>
      </c>
      <c r="W14" t="s">
        <v>48</v>
      </c>
      <c r="X14" t="s">
        <v>38</v>
      </c>
      <c r="Y14" s="8">
        <v>12.960744941538891</v>
      </c>
      <c r="Z14">
        <v>1</v>
      </c>
      <c r="AA14" t="s">
        <v>24</v>
      </c>
      <c r="AB14">
        <v>20.973051879857174</v>
      </c>
      <c r="AC14">
        <v>33.933796821396065</v>
      </c>
      <c r="AD14">
        <v>1</v>
      </c>
      <c r="AE14">
        <v>1</v>
      </c>
      <c r="AF14">
        <v>1</v>
      </c>
      <c r="AG14">
        <v>10</v>
      </c>
      <c r="AH14">
        <v>1567.1850158650145</v>
      </c>
      <c r="AI14">
        <v>3.714</v>
      </c>
      <c r="AJ14">
        <v>10.996206712875443</v>
      </c>
      <c r="AK14">
        <v>608.16</v>
      </c>
      <c r="AM14" s="5">
        <v>2186.3412225778898</v>
      </c>
      <c r="AN14" s="12">
        <f t="shared" si="3"/>
        <v>1713.1886964027162</v>
      </c>
    </row>
    <row r="15" spans="1:40" x14ac:dyDescent="0.25">
      <c r="A15" s="1" t="str">
        <f>IF('[1]hora operarios'!A13=0,"",'[1]hora operarios'!A13)</f>
        <v>33</v>
      </c>
      <c r="B15" s="1" t="str">
        <f>IFERROR(VLOOKUP(A15,'[1]hora operarios'!$A$1:$F$99,4,FALSE),"")</f>
        <v>B</v>
      </c>
      <c r="C15" s="1" t="str">
        <f>IFERROR(VLOOKUP(A15,'[1]hora operarios'!$A$1:$D$99,2,FALSE),"")</f>
        <v>GREGORIO CANCINO</v>
      </c>
      <c r="D15" s="1">
        <f>IFERROR(VLOOKUP([1]Operador!A15,'[1]hora operarios'!$A$1:$F$99,5,FALSE),"")</f>
        <v>0</v>
      </c>
      <c r="E15" s="9">
        <f>IFERROR(VLOOKUP(A15,'[1]hora operarios'!$A$1:$F$99,6,FALSE),"")</f>
        <v>97</v>
      </c>
      <c r="F15" s="1">
        <f>IFERROR(VLOOKUP(G15,[1]Tabulador!$B$27:$C$100,2,FALSE),"")</f>
        <v>3</v>
      </c>
      <c r="G15" s="1" t="str">
        <f>IFERROR(VLOOKUP(A15,'[1]hora operarios'!$A$1:$F$99,3,FALSE),"")</f>
        <v>LAVADOR</v>
      </c>
      <c r="H15" s="1">
        <f t="shared" si="0"/>
        <v>0</v>
      </c>
      <c r="I15" s="2">
        <f>IFERROR(IF(E15&gt;=[1]Tabulador!$D$3,[1]Operador!E15+[1]Operador!H15,[1]Operador!E15),"")</f>
        <v>97</v>
      </c>
      <c r="J15" s="3">
        <v>0</v>
      </c>
      <c r="K15" s="3">
        <v>0</v>
      </c>
      <c r="L15" s="3">
        <v>0</v>
      </c>
      <c r="M15" s="1">
        <f>IFERROR(VLOOKUP(F15,[1]Tabulador!$A$3:$D$7,4,FALSE),"")</f>
        <v>12</v>
      </c>
      <c r="N15" s="2">
        <f>IFERROR(IF(I15&gt;M15,(I15-M15)*(VLOOKUP(B15,[1]Tabulador!$A$11:$B$17,2,FALSE)),0),0)</f>
        <v>4539</v>
      </c>
      <c r="O15" s="1">
        <f>IFERROR(IF(E15&lt;=[1]Tabulador!$B$19,0,IF(E15&lt;=[1]Tabulador!$C$19,VLOOKUP([1]Operador!B15,[1]Tabulador!$A$19:$G$24,3,FALSE),IF(E15&lt;=[1]Tabulador!$D$19,VLOOKUP(B15,[1]Tabulador!$A$19:$G$24,4,FALSE),IF(E15&lt;=[1]Tabulador!$E$19,VLOOKUP(B15,[1]Tabulador!$A$19:$G$24,5,FALSE),IF(E15&lt;=[1]Tabulador!$F$19,VLOOKUP(B15,[1]Tabulador!$A$19:$G$24,6,FALSE),IF(E15&lt;=[1]Tabulador!$G$19,VLOOKUP(B15,[1]Tabulador!$A$19:$G$24,7,FALSE),VLOOKUP(B15,[1]Tabulador!$A$19:$G$24,7,FALSE))))))),0)</f>
        <v>7.4279999999999999</v>
      </c>
      <c r="P15" s="1">
        <f t="shared" si="1"/>
        <v>0</v>
      </c>
      <c r="Q15" s="1">
        <f>IFERROR(VLOOKUP(F15,[1]Tabulador!$A$3:$D$7,3,FALSE),"")</f>
        <v>471.77</v>
      </c>
      <c r="R15" s="3"/>
      <c r="S15" s="7">
        <f t="shared" si="2"/>
        <v>5010.7700000000004</v>
      </c>
      <c r="U15" t="s">
        <v>49</v>
      </c>
      <c r="V15" t="s">
        <v>21</v>
      </c>
      <c r="W15" t="s">
        <v>50</v>
      </c>
      <c r="X15">
        <v>0</v>
      </c>
      <c r="Y15" s="8">
        <v>120.8</v>
      </c>
      <c r="Z15">
        <v>3</v>
      </c>
      <c r="AA15" t="s">
        <v>51</v>
      </c>
      <c r="AB15">
        <v>0</v>
      </c>
      <c r="AC15">
        <v>120.8</v>
      </c>
      <c r="AD15">
        <v>0</v>
      </c>
      <c r="AE15">
        <v>0</v>
      </c>
      <c r="AF15">
        <v>0</v>
      </c>
      <c r="AG15">
        <v>12</v>
      </c>
      <c r="AH15">
        <v>5809.92</v>
      </c>
      <c r="AI15">
        <v>7.4279999999999999</v>
      </c>
      <c r="AJ15">
        <v>0</v>
      </c>
      <c r="AK15">
        <v>471.77</v>
      </c>
      <c r="AM15" s="5">
        <v>6281.6900000000005</v>
      </c>
      <c r="AN15" s="11">
        <f t="shared" si="3"/>
        <v>-1270.92</v>
      </c>
    </row>
    <row r="16" spans="1:40" x14ac:dyDescent="0.25">
      <c r="A16" s="1" t="str">
        <f>IF('[1]hora operarios'!A14=0,"",'[1]hora operarios'!A14)</f>
        <v>34</v>
      </c>
      <c r="B16" s="1" t="str">
        <f>IFERROR(VLOOKUP(A16,'[1]hora operarios'!$A$1:$F$99,4,FALSE),"")</f>
        <v>B</v>
      </c>
      <c r="C16" s="1" t="str">
        <f>IFERROR(VLOOKUP(A16,'[1]hora operarios'!$A$1:$D$99,2,FALSE),"")</f>
        <v>AGAPITO GONZALEZ ZUÑIGA</v>
      </c>
      <c r="D16" s="1">
        <f>IFERROR(VLOOKUP([1]Operador!A16,'[1]hora operarios'!$A$1:$F$99,5,FALSE),"")</f>
        <v>0</v>
      </c>
      <c r="E16" s="9">
        <f>IFERROR(VLOOKUP(A16,'[1]hora operarios'!$A$1:$F$99,6,FALSE),"")</f>
        <v>88</v>
      </c>
      <c r="F16" s="1">
        <f>IFERROR(VLOOKUP(G16,[1]Tabulador!$B$27:$C$100,2,FALSE),"")</f>
        <v>3</v>
      </c>
      <c r="G16" s="1" t="str">
        <f>IFERROR(VLOOKUP(A16,'[1]hora operarios'!$A$1:$F$99,3,FALSE),"")</f>
        <v>LAVADOR</v>
      </c>
      <c r="H16" s="1">
        <f t="shared" si="0"/>
        <v>0</v>
      </c>
      <c r="I16" s="2">
        <f>IFERROR(IF(E16&gt;=[1]Tabulador!$D$3,[1]Operador!E16+[1]Operador!H16,[1]Operador!E16),"")</f>
        <v>88</v>
      </c>
      <c r="J16" s="3">
        <v>1</v>
      </c>
      <c r="K16" s="3">
        <v>1</v>
      </c>
      <c r="L16" s="3">
        <v>1</v>
      </c>
      <c r="M16" s="1">
        <f>IFERROR(VLOOKUP(F16,[1]Tabulador!$A$3:$D$7,4,FALSE),"")</f>
        <v>12</v>
      </c>
      <c r="N16" s="2">
        <f>IFERROR(IF(I16&gt;M16,(I16-M16)*(VLOOKUP(B16,[1]Tabulador!$A$11:$B$17,2,FALSE)),0),0)</f>
        <v>4058.4</v>
      </c>
      <c r="O16" s="1">
        <f>IFERROR(IF(E16&lt;=[1]Tabulador!$B$19,0,IF(E16&lt;=[1]Tabulador!$C$19,VLOOKUP([1]Operador!B16,[1]Tabulador!$A$19:$G$24,3,FALSE),IF(E16&lt;=[1]Tabulador!$D$19,VLOOKUP(B16,[1]Tabulador!$A$19:$G$24,4,FALSE),IF(E16&lt;=[1]Tabulador!$E$19,VLOOKUP(B16,[1]Tabulador!$A$19:$G$24,5,FALSE),IF(E16&lt;=[1]Tabulador!$F$19,VLOOKUP(B16,[1]Tabulador!$A$19:$G$24,6,FALSE),IF(E16&lt;=[1]Tabulador!$G$19,VLOOKUP(B16,[1]Tabulador!$A$19:$G$24,7,FALSE),VLOOKUP(B16,[1]Tabulador!$A$19:$G$24,7,FALSE))))))),0)</f>
        <v>7.4279999999999999</v>
      </c>
      <c r="P16" s="1">
        <f t="shared" si="1"/>
        <v>564.52800000000002</v>
      </c>
      <c r="Q16" s="1">
        <f>IFERROR(VLOOKUP(F16,[1]Tabulador!$A$3:$D$7,3,FALSE),"")</f>
        <v>471.77</v>
      </c>
      <c r="R16" s="3"/>
      <c r="S16" s="7">
        <f t="shared" si="2"/>
        <v>5094.6980000000003</v>
      </c>
      <c r="U16" t="s">
        <v>52</v>
      </c>
      <c r="V16" t="s">
        <v>21</v>
      </c>
      <c r="W16" t="s">
        <v>53</v>
      </c>
      <c r="X16">
        <v>0</v>
      </c>
      <c r="Y16" s="8">
        <v>45</v>
      </c>
      <c r="Z16">
        <v>3</v>
      </c>
      <c r="AA16" t="s">
        <v>51</v>
      </c>
      <c r="AB16">
        <v>0</v>
      </c>
      <c r="AC16">
        <v>45</v>
      </c>
      <c r="AD16">
        <v>0</v>
      </c>
      <c r="AE16">
        <v>0</v>
      </c>
      <c r="AF16">
        <v>0</v>
      </c>
      <c r="AG16">
        <v>12</v>
      </c>
      <c r="AH16">
        <v>1762.2</v>
      </c>
      <c r="AI16">
        <v>7.4279999999999999</v>
      </c>
      <c r="AJ16">
        <v>0</v>
      </c>
      <c r="AK16">
        <v>471.77</v>
      </c>
      <c r="AM16" s="5">
        <v>2233.9700000000003</v>
      </c>
      <c r="AN16" s="12">
        <f t="shared" si="3"/>
        <v>2860.7280000000001</v>
      </c>
    </row>
    <row r="17" spans="1:40" x14ac:dyDescent="0.25">
      <c r="A17" s="1" t="str">
        <f>IF('[1]hora operarios'!A15=0,"",'[1]hora operarios'!A15)</f>
        <v>40</v>
      </c>
      <c r="B17" s="1" t="str">
        <f>IFERROR(VLOOKUP(A17,'[1]hora operarios'!$A$1:$F$99,4,FALSE),"")</f>
        <v>B</v>
      </c>
      <c r="C17" s="1" t="str">
        <f>IFERROR(VLOOKUP(A17,'[1]hora operarios'!$A$1:$D$99,2,FALSE),"")</f>
        <v>FONSECA GUILLEN JOSE FELIPE</v>
      </c>
      <c r="D17" s="1" t="str">
        <f>IFERROR(VLOOKUP([1]Operador!A17,'[1]hora operarios'!$A$1:$F$99,5,FALSE),"")</f>
        <v>11</v>
      </c>
      <c r="E17" s="9">
        <f>IFERROR(VLOOKUP(A17,'[1]hora operarios'!$A$1:$F$99,6,FALSE),"")</f>
        <v>21.16</v>
      </c>
      <c r="F17" s="1">
        <f>IFERROR(VLOOKUP(G17,[1]Tabulador!$B$27:$C$100,2,FALSE),"")</f>
        <v>1</v>
      </c>
      <c r="G17" s="1" t="str">
        <f>IFERROR(VLOOKUP(A17,'[1]hora operarios'!$A$1:$F$99,3,FALSE),"")</f>
        <v>TECNICO</v>
      </c>
      <c r="H17" s="1">
        <f t="shared" si="0"/>
        <v>62.205419029615626</v>
      </c>
      <c r="I17" s="2">
        <f>IFERROR(IF(E17&gt;=[1]Tabulador!$D$3,[1]Operador!E17+[1]Operador!H17,[1]Operador!E17),"")</f>
        <v>83.365419029615623</v>
      </c>
      <c r="J17" s="3">
        <v>1</v>
      </c>
      <c r="K17" s="3">
        <v>1</v>
      </c>
      <c r="L17" s="3">
        <v>1</v>
      </c>
      <c r="M17" s="1">
        <f>IFERROR(VLOOKUP(F17,[1]Tabulador!$A$3:$D$7,4,FALSE),"")</f>
        <v>10</v>
      </c>
      <c r="N17" s="2">
        <f>IFERROR(IF(I17&gt;M17,(I17-M17)*(VLOOKUP(B17,[1]Tabulador!$A$11:$B$17,2,FALSE)),0),0)</f>
        <v>3917.7133761814744</v>
      </c>
      <c r="O17" s="1">
        <f>IFERROR(IF(E17&lt;=[1]Tabulador!$B$19,0,IF(E17&lt;=[1]Tabulador!$C$19,VLOOKUP([1]Operador!B17,[1]Tabulador!$A$19:$G$24,3,FALSE),IF(E17&lt;=[1]Tabulador!$D$19,VLOOKUP(B17,[1]Tabulador!$A$19:$G$24,4,FALSE),IF(E17&lt;=[1]Tabulador!$E$19,VLOOKUP(B17,[1]Tabulador!$A$19:$G$24,5,FALSE),IF(E17&lt;=[1]Tabulador!$F$19,VLOOKUP(B17,[1]Tabulador!$A$19:$G$24,6,FALSE),IF(E17&lt;=[1]Tabulador!$G$19,VLOOKUP(B17,[1]Tabulador!$A$19:$G$24,7,FALSE),VLOOKUP(B17,[1]Tabulador!$A$19:$G$24,7,FALSE))))))),0)</f>
        <v>2.972</v>
      </c>
      <c r="P17" s="1">
        <f t="shared" si="1"/>
        <v>33.167520000000003</v>
      </c>
      <c r="Q17" s="1">
        <f>IFERROR(VLOOKUP(F17,[1]Tabulador!$A$3:$D$7,3,FALSE),"")</f>
        <v>608.16</v>
      </c>
      <c r="R17" s="3"/>
      <c r="S17" s="7">
        <f t="shared" si="2"/>
        <v>4559.0408961814746</v>
      </c>
      <c r="U17" t="s">
        <v>54</v>
      </c>
      <c r="V17" t="s">
        <v>21</v>
      </c>
      <c r="W17" t="s">
        <v>55</v>
      </c>
      <c r="X17" t="s">
        <v>28</v>
      </c>
      <c r="Y17" s="8">
        <v>47.2</v>
      </c>
      <c r="Z17">
        <v>1</v>
      </c>
      <c r="AA17" t="s">
        <v>24</v>
      </c>
      <c r="AB17">
        <v>59.116614156689771</v>
      </c>
      <c r="AC17">
        <v>106.31661415668978</v>
      </c>
      <c r="AD17">
        <v>1</v>
      </c>
      <c r="AE17">
        <v>1</v>
      </c>
      <c r="AF17">
        <v>1</v>
      </c>
      <c r="AG17">
        <v>10</v>
      </c>
      <c r="AH17">
        <v>5143.3071959672343</v>
      </c>
      <c r="AI17">
        <v>7.4279999999999999</v>
      </c>
      <c r="AJ17">
        <v>276.32160000000005</v>
      </c>
      <c r="AK17">
        <v>608.16</v>
      </c>
      <c r="AM17" s="5">
        <v>6027.7887959672344</v>
      </c>
      <c r="AN17" s="11">
        <f t="shared" si="3"/>
        <v>-1468.7478997857597</v>
      </c>
    </row>
    <row r="18" spans="1:40" x14ac:dyDescent="0.25">
      <c r="A18" s="1" t="str">
        <f>IF('[1]hora operarios'!A16=0,"",'[1]hora operarios'!A16)</f>
        <v>43</v>
      </c>
      <c r="B18" s="1" t="str">
        <f>IFERROR(VLOOKUP(A18,'[1]hora operarios'!$A$1:$F$99,4,FALSE),"")</f>
        <v>C</v>
      </c>
      <c r="C18" s="1" t="str">
        <f>IFERROR(VLOOKUP(A18,'[1]hora operarios'!$A$1:$D$99,2,FALSE),"")</f>
        <v>MARIO ALBERTO RESENDIZ ECHEVER</v>
      </c>
      <c r="D18" s="1" t="str">
        <f>IFERROR(VLOOKUP([1]Operador!A18,'[1]hora operarios'!$A$1:$F$99,5,FALSE),"")</f>
        <v>9</v>
      </c>
      <c r="E18" s="9">
        <f>IFERROR(VLOOKUP(A18,'[1]hora operarios'!$A$1:$F$99,6,FALSE),"")</f>
        <v>22.381850451585802</v>
      </c>
      <c r="F18" s="1">
        <f>IFERROR(VLOOKUP(G18,[1]Tabulador!$B$27:$C$100,2,FALSE),"")</f>
        <v>1</v>
      </c>
      <c r="G18" s="1" t="str">
        <f>IFERROR(VLOOKUP(A18,'[1]hora operarios'!$A$1:$F$99,3,FALSE),"")</f>
        <v>TECNICO</v>
      </c>
      <c r="H18" s="1">
        <f t="shared" si="0"/>
        <v>97.383920744941534</v>
      </c>
      <c r="I18" s="2">
        <f>IFERROR(IF(E18&gt;=[1]Tabulador!$D$3,[1]Operador!E18+[1]Operador!H18,[1]Operador!E18),"")</f>
        <v>119.76577119652734</v>
      </c>
      <c r="J18" s="3">
        <v>1</v>
      </c>
      <c r="K18" s="3">
        <v>1</v>
      </c>
      <c r="L18" s="3">
        <v>1</v>
      </c>
      <c r="M18" s="1">
        <f>IFERROR(VLOOKUP(F18,[1]Tabulador!$A$3:$D$7,4,FALSE),"")</f>
        <v>10</v>
      </c>
      <c r="N18" s="2">
        <f>IFERROR(IF(I18&gt;M18,(I18-M18)*(VLOOKUP(B18,[1]Tabulador!$A$11:$B$17,2,FALSE)),0),0)</f>
        <v>4912.0182610445981</v>
      </c>
      <c r="O18" s="1">
        <f>IFERROR(IF(E18&lt;=[1]Tabulador!$B$19,0,IF(E18&lt;=[1]Tabulador!$C$19,VLOOKUP([1]Operador!B18,[1]Tabulador!$A$19:$G$24,3,FALSE),IF(E18&lt;=[1]Tabulador!$D$19,VLOOKUP(B18,[1]Tabulador!$A$19:$G$24,4,FALSE),IF(E18&lt;=[1]Tabulador!$E$19,VLOOKUP(B18,[1]Tabulador!$A$19:$G$24,5,FALSE),IF(E18&lt;=[1]Tabulador!$F$19,VLOOKUP(B18,[1]Tabulador!$A$19:$G$24,6,FALSE),IF(E18&lt;=[1]Tabulador!$G$19,VLOOKUP(B18,[1]Tabulador!$A$19:$G$24,7,FALSE),VLOOKUP(B18,[1]Tabulador!$A$19:$G$24,7,FALSE))))))),0)</f>
        <v>2.5990000000000002</v>
      </c>
      <c r="P18" s="1">
        <f t="shared" si="1"/>
        <v>32.180429323671504</v>
      </c>
      <c r="Q18" s="1">
        <f>IFERROR(VLOOKUP(F18,[1]Tabulador!$A$3:$D$7,3,FALSE),"")</f>
        <v>608.16</v>
      </c>
      <c r="R18" s="3"/>
      <c r="S18" s="7">
        <f t="shared" si="2"/>
        <v>5552.3586903682699</v>
      </c>
      <c r="U18" t="s">
        <v>56</v>
      </c>
      <c r="V18" t="s">
        <v>29</v>
      </c>
      <c r="W18" t="s">
        <v>57</v>
      </c>
      <c r="X18" t="s">
        <v>58</v>
      </c>
      <c r="Y18" s="8">
        <v>18.299425190786248</v>
      </c>
      <c r="Z18">
        <v>1</v>
      </c>
      <c r="AA18" t="s">
        <v>24</v>
      </c>
      <c r="AB18">
        <v>45.992575089266964</v>
      </c>
      <c r="AC18">
        <v>64.292000280053216</v>
      </c>
      <c r="AD18">
        <v>1</v>
      </c>
      <c r="AE18">
        <v>1</v>
      </c>
      <c r="AF18">
        <v>1</v>
      </c>
      <c r="AG18">
        <v>10</v>
      </c>
      <c r="AH18">
        <v>2429.5670125323813</v>
      </c>
      <c r="AI18">
        <v>2.5990000000000002</v>
      </c>
      <c r="AJ18">
        <v>21.570206070853462</v>
      </c>
      <c r="AK18">
        <v>608.16</v>
      </c>
      <c r="AM18" s="5">
        <v>3059.2972186032348</v>
      </c>
      <c r="AN18" s="12">
        <f t="shared" si="3"/>
        <v>2493.0614717650351</v>
      </c>
    </row>
    <row r="19" spans="1:40" x14ac:dyDescent="0.25">
      <c r="A19" s="1" t="str">
        <f>IF('[1]hora operarios'!A17=0,"",'[1]hora operarios'!A17)</f>
        <v>47</v>
      </c>
      <c r="B19" s="1" t="str">
        <f>IFERROR(VLOOKUP(A19,'[1]hora operarios'!$A$1:$F$99,4,FALSE),"")</f>
        <v>C</v>
      </c>
      <c r="C19" s="1" t="str">
        <f>IFERROR(VLOOKUP(A19,'[1]hora operarios'!$A$1:$D$99,2,FALSE),"")</f>
        <v>FERNANDO ENRIQUEZ RUBIO</v>
      </c>
      <c r="D19" s="1" t="str">
        <f>IFERROR(VLOOKUP([1]Operador!A19,'[1]hora operarios'!$A$1:$F$99,5,FALSE),"")</f>
        <v>5</v>
      </c>
      <c r="E19" s="9">
        <f>IFERROR(VLOOKUP(A19,'[1]hora operarios'!$A$1:$F$99,6,FALSE),"")</f>
        <v>0.8</v>
      </c>
      <c r="F19" s="1">
        <f>IFERROR(VLOOKUP(G19,[1]Tabulador!$B$27:$C$100,2,FALSE),"")</f>
        <v>1</v>
      </c>
      <c r="G19" s="1" t="str">
        <f>IFERROR(VLOOKUP(A19,'[1]hora operarios'!$A$1:$F$99,3,FALSE),"")</f>
        <v>TECNICO</v>
      </c>
      <c r="H19" s="1">
        <f t="shared" si="0"/>
        <v>0</v>
      </c>
      <c r="I19" s="2">
        <f>IFERROR(IF(E19&gt;=[1]Tabulador!$D$3,[1]Operador!E19+[1]Operador!H19,[1]Operador!E19),"")</f>
        <v>0.8</v>
      </c>
      <c r="J19" s="3">
        <v>0</v>
      </c>
      <c r="K19" s="3">
        <v>0</v>
      </c>
      <c r="L19" s="3">
        <v>0</v>
      </c>
      <c r="M19" s="1">
        <f>IFERROR(VLOOKUP(F19,[1]Tabulador!$A$3:$D$7,4,FALSE),"")</f>
        <v>10</v>
      </c>
      <c r="N19" s="2">
        <f>IFERROR(IF(I19&gt;M19,(I19-M19)*(VLOOKUP(B19,[1]Tabulador!$A$11:$B$17,2,FALSE)),0),0)</f>
        <v>0</v>
      </c>
      <c r="O19" s="1">
        <f>IFERROR(IF(E19&lt;=[1]Tabulador!$B$19,0,IF(E19&lt;=[1]Tabulador!$C$19,VLOOKUP([1]Operador!B19,[1]Tabulador!$A$19:$G$24,3,FALSE),IF(E19&lt;=[1]Tabulador!$D$19,VLOOKUP(B19,[1]Tabulador!$A$19:$G$24,4,FALSE),IF(E19&lt;=[1]Tabulador!$E$19,VLOOKUP(B19,[1]Tabulador!$A$19:$G$24,5,FALSE),IF(E19&lt;=[1]Tabulador!$F$19,VLOOKUP(B19,[1]Tabulador!$A$19:$G$24,6,FALSE),IF(E19&lt;=[1]Tabulador!$G$19,VLOOKUP(B19,[1]Tabulador!$A$19:$G$24,7,FALSE),VLOOKUP(B19,[1]Tabulador!$A$19:$G$24,7,FALSE))))))),0)</f>
        <v>0</v>
      </c>
      <c r="P19" s="1">
        <f t="shared" si="1"/>
        <v>0</v>
      </c>
      <c r="Q19" s="1">
        <f>IFERROR(VLOOKUP(F19,[1]Tabulador!$A$3:$D$7,3,FALSE),"")</f>
        <v>608.16</v>
      </c>
      <c r="R19" s="3"/>
      <c r="S19" s="7">
        <f t="shared" si="2"/>
        <v>608.16</v>
      </c>
      <c r="U19" t="s">
        <v>59</v>
      </c>
      <c r="V19" t="s">
        <v>29</v>
      </c>
      <c r="W19" t="s">
        <v>60</v>
      </c>
      <c r="X19" t="s">
        <v>61</v>
      </c>
      <c r="Y19" s="8">
        <v>35.52328642442064</v>
      </c>
      <c r="Z19">
        <v>1</v>
      </c>
      <c r="AA19" t="s">
        <v>24</v>
      </c>
      <c r="AB19">
        <v>0</v>
      </c>
      <c r="AC19">
        <v>35.52328642442064</v>
      </c>
      <c r="AD19">
        <v>1</v>
      </c>
      <c r="AE19">
        <v>1</v>
      </c>
      <c r="AF19">
        <v>1</v>
      </c>
      <c r="AG19">
        <v>10</v>
      </c>
      <c r="AH19">
        <v>1142.1670674928237</v>
      </c>
      <c r="AI19">
        <v>3.7360000000000002</v>
      </c>
      <c r="AJ19">
        <v>95.354998081635514</v>
      </c>
      <c r="AK19">
        <v>608.16</v>
      </c>
      <c r="AM19" s="5">
        <v>1845.6820655744591</v>
      </c>
      <c r="AN19" s="11">
        <f t="shared" si="3"/>
        <v>-1237.5220655744592</v>
      </c>
    </row>
    <row r="20" spans="1:40" x14ac:dyDescent="0.25">
      <c r="A20" s="1" t="str">
        <f>IF('[1]hora operarios'!A18=0,"",'[1]hora operarios'!A18)</f>
        <v>48</v>
      </c>
      <c r="B20" s="1" t="str">
        <f>IFERROR(VLOOKUP(A20,'[1]hora operarios'!$A$1:$F$99,4,FALSE),"")</f>
        <v>B</v>
      </c>
      <c r="C20" s="1" t="str">
        <f>IFERROR(VLOOKUP(A20,'[1]hora operarios'!$A$1:$D$99,2,FALSE),"")</f>
        <v>JONATHAN JAIR MONTIEL AGUAS</v>
      </c>
      <c r="D20" s="1">
        <f>IFERROR(VLOOKUP([1]Operador!A20,'[1]hora operarios'!$A$1:$F$99,5,FALSE),"")</f>
        <v>0</v>
      </c>
      <c r="E20" s="9">
        <f>IFERROR(VLOOKUP(A20,'[1]hora operarios'!$A$1:$F$99,6,FALSE),"")</f>
        <v>4.5</v>
      </c>
      <c r="F20" s="1">
        <f>IFERROR(VLOOKUP(G20,[1]Tabulador!$B$27:$C$100,2,FALSE),"")</f>
        <v>2</v>
      </c>
      <c r="G20" s="1" t="str">
        <f>IFERROR(VLOOKUP(A20,'[1]hora operarios'!$A$1:$F$99,3,FALSE),"")</f>
        <v>HOJALATERO</v>
      </c>
      <c r="H20" s="1">
        <f t="shared" si="0"/>
        <v>0</v>
      </c>
      <c r="I20" s="2">
        <f>IFERROR(IF(E20&gt;=[1]Tabulador!$D$3,[1]Operador!E20+[1]Operador!H20,[1]Operador!E20),"")</f>
        <v>4.5</v>
      </c>
      <c r="J20" s="3">
        <v>0</v>
      </c>
      <c r="K20" s="3">
        <v>0</v>
      </c>
      <c r="L20" s="3">
        <v>0</v>
      </c>
      <c r="M20" s="1">
        <f>IFERROR(VLOOKUP(F20,[1]Tabulador!$A$3:$D$7,4,FALSE),"")</f>
        <v>12</v>
      </c>
      <c r="N20" s="2">
        <f>IFERROR(IF(I20&gt;M20,(I20-M20)*(VLOOKUP(B20,[1]Tabulador!$A$11:$B$17,2,FALSE)),0),0)</f>
        <v>0</v>
      </c>
      <c r="O20" s="1">
        <f>IFERROR(IF(E20&lt;=[1]Tabulador!$B$19,0,IF(E20&lt;=[1]Tabulador!$C$19,VLOOKUP([1]Operador!B20,[1]Tabulador!$A$19:$G$24,3,FALSE),IF(E20&lt;=[1]Tabulador!$D$19,VLOOKUP(B20,[1]Tabulador!$A$19:$G$24,4,FALSE),IF(E20&lt;=[1]Tabulador!$E$19,VLOOKUP(B20,[1]Tabulador!$A$19:$G$24,5,FALSE),IF(E20&lt;=[1]Tabulador!$F$19,VLOOKUP(B20,[1]Tabulador!$A$19:$G$24,6,FALSE),IF(E20&lt;=[1]Tabulador!$G$19,VLOOKUP(B20,[1]Tabulador!$A$19:$G$24,7,FALSE),VLOOKUP(B20,[1]Tabulador!$A$19:$G$24,7,FALSE))))))),0)</f>
        <v>0</v>
      </c>
      <c r="P20" s="1">
        <f t="shared" si="1"/>
        <v>0</v>
      </c>
      <c r="Q20" s="1">
        <f>IFERROR(VLOOKUP(F20,[1]Tabulador!$A$3:$D$7,3,FALSE),"")</f>
        <v>739.23</v>
      </c>
      <c r="R20" s="3"/>
      <c r="S20" s="7">
        <f t="shared" si="2"/>
        <v>739.23</v>
      </c>
      <c r="Y20" s="8"/>
      <c r="AN20" s="12">
        <f t="shared" si="3"/>
        <v>739.23</v>
      </c>
    </row>
    <row r="21" spans="1:40" x14ac:dyDescent="0.25">
      <c r="A21" s="1" t="str">
        <f>IF('[1]hora operarios'!A19=0,"",'[1]hora operarios'!A19)</f>
        <v>49</v>
      </c>
      <c r="B21" s="1" t="str">
        <f>IFERROR(VLOOKUP(A21,'[1]hora operarios'!$A$1:$F$99,4,FALSE),"")</f>
        <v>A</v>
      </c>
      <c r="C21" s="1" t="str">
        <f>IFERROR(VLOOKUP(A21,'[1]hora operarios'!$A$1:$D$99,2,FALSE),"")</f>
        <v>EDUARDO ISAAC PEREZ</v>
      </c>
      <c r="D21" s="1">
        <f>IFERROR(VLOOKUP([1]Operador!A21,'[1]hora operarios'!$A$1:$F$99,5,FALSE),"")</f>
        <v>0</v>
      </c>
      <c r="E21" s="9">
        <f>IFERROR(VLOOKUP(A21,'[1]hora operarios'!$A$1:$F$99,6,FALSE),"")</f>
        <v>25.5</v>
      </c>
      <c r="F21" s="1">
        <f>IFERROR(VLOOKUP(G21,[1]Tabulador!$B$27:$C$100,2,FALSE),"")</f>
        <v>2</v>
      </c>
      <c r="G21" s="1" t="str">
        <f>IFERROR(VLOOKUP(A21,'[1]hora operarios'!$A$1:$F$99,3,FALSE),"")</f>
        <v>HOJALATERO</v>
      </c>
      <c r="H21" s="1">
        <f t="shared" si="0"/>
        <v>0</v>
      </c>
      <c r="I21" s="2">
        <f>IFERROR(IF(E21&gt;=[1]Tabulador!$D$3,[1]Operador!E21+[1]Operador!H21,[1]Operador!E21),"")</f>
        <v>25.5</v>
      </c>
      <c r="J21" s="3">
        <v>0</v>
      </c>
      <c r="K21" s="3">
        <v>0</v>
      </c>
      <c r="L21" s="3">
        <v>0</v>
      </c>
      <c r="M21" s="1">
        <f>IFERROR(VLOOKUP(F21,[1]Tabulador!$A$3:$D$7,4,FALSE),"")</f>
        <v>12</v>
      </c>
      <c r="N21" s="2">
        <f>IFERROR(IF(I21&gt;M21,(I21-M21)*(VLOOKUP(B21,[1]Tabulador!$A$11:$B$17,2,FALSE)),0),0)</f>
        <v>883.98</v>
      </c>
      <c r="O21" s="1">
        <f>IFERROR(IF(E21&lt;=[1]Tabulador!$B$19,0,IF(E21&lt;=[1]Tabulador!$C$19,VLOOKUP([1]Operador!B21,[1]Tabulador!$A$19:$G$24,3,FALSE),IF(E21&lt;=[1]Tabulador!$D$19,VLOOKUP(B21,[1]Tabulador!$A$19:$G$24,4,FALSE),IF(E21&lt;=[1]Tabulador!$E$19,VLOOKUP(B21,[1]Tabulador!$A$19:$G$24,5,FALSE),IF(E21&lt;=[1]Tabulador!$F$19,VLOOKUP(B21,[1]Tabulador!$A$19:$G$24,6,FALSE),IF(E21&lt;=[1]Tabulador!$G$19,VLOOKUP(B21,[1]Tabulador!$A$19:$G$24,7,FALSE),VLOOKUP(B21,[1]Tabulador!$A$19:$G$24,7,FALSE))))))),0)</f>
        <v>3.714</v>
      </c>
      <c r="P21" s="1">
        <f t="shared" si="1"/>
        <v>0</v>
      </c>
      <c r="Q21" s="1">
        <f>IFERROR(VLOOKUP(F21,[1]Tabulador!$A$3:$D$7,3,FALSE),"")</f>
        <v>739.23</v>
      </c>
      <c r="R21" s="3"/>
      <c r="S21" s="7">
        <f t="shared" si="2"/>
        <v>1623.21</v>
      </c>
      <c r="U21" t="s">
        <v>62</v>
      </c>
      <c r="V21" t="s">
        <v>45</v>
      </c>
      <c r="W21" t="s">
        <v>63</v>
      </c>
      <c r="X21">
        <v>0</v>
      </c>
      <c r="Y21" s="8">
        <v>10.39</v>
      </c>
      <c r="Z21">
        <v>2</v>
      </c>
      <c r="AA21" t="s">
        <v>64</v>
      </c>
      <c r="AB21">
        <v>0</v>
      </c>
      <c r="AC21">
        <v>10.39</v>
      </c>
      <c r="AD21">
        <v>0</v>
      </c>
      <c r="AE21">
        <v>0</v>
      </c>
      <c r="AF21">
        <v>0</v>
      </c>
      <c r="AG21">
        <v>12</v>
      </c>
      <c r="AH21">
        <v>0</v>
      </c>
      <c r="AI21">
        <v>0</v>
      </c>
      <c r="AJ21">
        <v>0</v>
      </c>
      <c r="AK21">
        <v>739.23</v>
      </c>
      <c r="AM21" s="5">
        <v>739.23</v>
      </c>
      <c r="AN21" s="12">
        <f t="shared" si="3"/>
        <v>883.98</v>
      </c>
    </row>
    <row r="22" spans="1:40" x14ac:dyDescent="0.25">
      <c r="A22" s="1" t="str">
        <f>IF('[1]hora operarios'!A20=0,"",'[1]hora operarios'!A20)</f>
        <v>50</v>
      </c>
      <c r="B22" s="1" t="str">
        <f>IFERROR(VLOOKUP(A22,'[1]hora operarios'!$A$1:$F$99,4,FALSE),"")</f>
        <v>A</v>
      </c>
      <c r="C22" s="1" t="str">
        <f>IFERROR(VLOOKUP(A22,'[1]hora operarios'!$A$1:$D$99,2,FALSE),"")</f>
        <v>DANIEL TELLEZ GAYTAN</v>
      </c>
      <c r="D22" s="1">
        <f>IFERROR(VLOOKUP([1]Operador!A22,'[1]hora operarios'!$A$1:$F$99,5,FALSE),"")</f>
        <v>0</v>
      </c>
      <c r="E22" s="9">
        <f>IFERROR(VLOOKUP(A22,'[1]hora operarios'!$A$1:$F$99,6,FALSE),"")</f>
        <v>13.65</v>
      </c>
      <c r="F22" s="1">
        <f>IFERROR(VLOOKUP(G22,[1]Tabulador!$B$27:$C$100,2,FALSE),"")</f>
        <v>2</v>
      </c>
      <c r="G22" s="1" t="str">
        <f>IFERROR(VLOOKUP(A22,'[1]hora operarios'!$A$1:$F$99,3,FALSE),"")</f>
        <v>HOJALATERO</v>
      </c>
      <c r="H22" s="1">
        <f t="shared" si="0"/>
        <v>0</v>
      </c>
      <c r="I22" s="2">
        <f>IFERROR(IF(E22&gt;=[1]Tabulador!$D$3,[1]Operador!E22+[1]Operador!H22,[1]Operador!E22),"")</f>
        <v>13.65</v>
      </c>
      <c r="J22" s="3">
        <v>0</v>
      </c>
      <c r="K22" s="3">
        <v>0</v>
      </c>
      <c r="L22" s="3">
        <v>0</v>
      </c>
      <c r="M22" s="1">
        <f>IFERROR(VLOOKUP(F22,[1]Tabulador!$A$3:$D$7,4,FALSE),"")</f>
        <v>12</v>
      </c>
      <c r="N22" s="2">
        <f>IFERROR(IF(I22&gt;M22,(I22-M22)*(VLOOKUP(B22,[1]Tabulador!$A$11:$B$17,2,FALSE)),0),0)</f>
        <v>108.04200000000003</v>
      </c>
      <c r="O22" s="1">
        <f>IFERROR(IF(E22&lt;=[1]Tabulador!$B$19,0,IF(E22&lt;=[1]Tabulador!$C$19,VLOOKUP([1]Operador!B22,[1]Tabulador!$A$19:$G$24,3,FALSE),IF(E22&lt;=[1]Tabulador!$D$19,VLOOKUP(B22,[1]Tabulador!$A$19:$G$24,4,FALSE),IF(E22&lt;=[1]Tabulador!$E$19,VLOOKUP(B22,[1]Tabulador!$A$19:$G$24,5,FALSE),IF(E22&lt;=[1]Tabulador!$F$19,VLOOKUP(B22,[1]Tabulador!$A$19:$G$24,6,FALSE),IF(E22&lt;=[1]Tabulador!$G$19,VLOOKUP(B22,[1]Tabulador!$A$19:$G$24,7,FALSE),VLOOKUP(B22,[1]Tabulador!$A$19:$G$24,7,FALSE))))))),0)</f>
        <v>3.714</v>
      </c>
      <c r="P22" s="1">
        <f t="shared" si="1"/>
        <v>0</v>
      </c>
      <c r="Q22" s="1">
        <f>IFERROR(VLOOKUP(F22,[1]Tabulador!$A$3:$D$7,3,FALSE),"")</f>
        <v>739.23</v>
      </c>
      <c r="R22" s="3"/>
      <c r="S22" s="7">
        <f t="shared" si="2"/>
        <v>847.27200000000005</v>
      </c>
      <c r="U22" t="s">
        <v>65</v>
      </c>
      <c r="V22" t="s">
        <v>21</v>
      </c>
      <c r="W22" t="s">
        <v>66</v>
      </c>
      <c r="X22">
        <v>0</v>
      </c>
      <c r="Y22" s="8">
        <v>64.599999999999994</v>
      </c>
      <c r="Z22">
        <v>2</v>
      </c>
      <c r="AA22" t="s">
        <v>64</v>
      </c>
      <c r="AB22">
        <v>0</v>
      </c>
      <c r="AC22">
        <v>64.599999999999994</v>
      </c>
      <c r="AD22">
        <v>0</v>
      </c>
      <c r="AE22">
        <v>0</v>
      </c>
      <c r="AF22">
        <v>0</v>
      </c>
      <c r="AG22">
        <v>12</v>
      </c>
      <c r="AH22">
        <v>2808.8399999999997</v>
      </c>
      <c r="AI22">
        <v>7.4279999999999999</v>
      </c>
      <c r="AJ22">
        <v>0</v>
      </c>
      <c r="AK22">
        <v>739.23</v>
      </c>
      <c r="AM22" s="5">
        <v>3548.0699999999997</v>
      </c>
      <c r="AN22" s="11">
        <f t="shared" si="3"/>
        <v>-2700.7979999999998</v>
      </c>
    </row>
    <row r="23" spans="1:40" x14ac:dyDescent="0.25">
      <c r="A23" s="1" t="str">
        <f>IF('[1]hora operarios'!A21=0,"",'[1]hora operarios'!A21)</f>
        <v>51</v>
      </c>
      <c r="B23" s="1" t="str">
        <f>IFERROR(VLOOKUP(A23,'[1]hora operarios'!$A$1:$F$99,4,FALSE),"")</f>
        <v>B</v>
      </c>
      <c r="C23" s="1" t="str">
        <f>IFERROR(VLOOKUP(A23,'[1]hora operarios'!$A$1:$D$99,2,FALSE),"")</f>
        <v>FREDY SANCHEZ RODRIGUEZ</v>
      </c>
      <c r="D23" s="1">
        <f>IFERROR(VLOOKUP([1]Operador!A23,'[1]hora operarios'!$A$1:$F$99,5,FALSE),"")</f>
        <v>0</v>
      </c>
      <c r="E23" s="9">
        <f>IFERROR(VLOOKUP(A23,'[1]hora operarios'!$A$1:$F$99,6,FALSE),"")</f>
        <v>14</v>
      </c>
      <c r="F23" s="1">
        <f>IFERROR(VLOOKUP(G23,[1]Tabulador!$B$27:$C$100,2,FALSE),"")</f>
        <v>2</v>
      </c>
      <c r="G23" s="1" t="str">
        <f>IFERROR(VLOOKUP(A23,'[1]hora operarios'!$A$1:$F$99,3,FALSE),"")</f>
        <v>HOJALATERO</v>
      </c>
      <c r="H23" s="1">
        <f t="shared" si="0"/>
        <v>0</v>
      </c>
      <c r="I23" s="2">
        <f>IFERROR(IF(E23&gt;=[1]Tabulador!$D$3,[1]Operador!E23+[1]Operador!H23,[1]Operador!E23),"")</f>
        <v>14</v>
      </c>
      <c r="J23" s="3">
        <v>0</v>
      </c>
      <c r="K23" s="3">
        <v>0</v>
      </c>
      <c r="L23" s="3">
        <v>0</v>
      </c>
      <c r="M23" s="1">
        <f>IFERROR(VLOOKUP(F23,[1]Tabulador!$A$3:$D$7,4,FALSE),"")</f>
        <v>12</v>
      </c>
      <c r="N23" s="2">
        <f>IFERROR(IF(I23&gt;M23,(I23-M23)*(VLOOKUP(B23,[1]Tabulador!$A$11:$B$17,2,FALSE)),0),0)</f>
        <v>106.8</v>
      </c>
      <c r="O23" s="1">
        <f>IFERROR(IF(E23&lt;=[1]Tabulador!$B$19,0,IF(E23&lt;=[1]Tabulador!$C$19,VLOOKUP([1]Operador!B23,[1]Tabulador!$A$19:$G$24,3,FALSE),IF(E23&lt;=[1]Tabulador!$D$19,VLOOKUP(B23,[1]Tabulador!$A$19:$G$24,4,FALSE),IF(E23&lt;=[1]Tabulador!$E$19,VLOOKUP(B23,[1]Tabulador!$A$19:$G$24,5,FALSE),IF(E23&lt;=[1]Tabulador!$F$19,VLOOKUP(B23,[1]Tabulador!$A$19:$G$24,6,FALSE),IF(E23&lt;=[1]Tabulador!$G$19,VLOOKUP(B23,[1]Tabulador!$A$19:$G$24,7,FALSE),VLOOKUP(B23,[1]Tabulador!$A$19:$G$24,7,FALSE))))))),0)</f>
        <v>2.972</v>
      </c>
      <c r="P23" s="1">
        <f t="shared" si="1"/>
        <v>0</v>
      </c>
      <c r="Q23" s="1">
        <f>IFERROR(VLOOKUP(F23,[1]Tabulador!$A$3:$D$7,3,FALSE),"")</f>
        <v>739.23</v>
      </c>
      <c r="R23" s="3"/>
      <c r="S23" s="7">
        <f t="shared" si="2"/>
        <v>846.03</v>
      </c>
      <c r="U23" t="s">
        <v>67</v>
      </c>
      <c r="V23" t="s">
        <v>21</v>
      </c>
      <c r="W23" t="s">
        <v>68</v>
      </c>
      <c r="X23">
        <v>0</v>
      </c>
      <c r="Y23" s="8">
        <v>30.2</v>
      </c>
      <c r="Z23">
        <v>2</v>
      </c>
      <c r="AA23" t="s">
        <v>64</v>
      </c>
      <c r="AB23">
        <v>0</v>
      </c>
      <c r="AC23">
        <v>30.2</v>
      </c>
      <c r="AD23">
        <v>0</v>
      </c>
      <c r="AE23">
        <v>0</v>
      </c>
      <c r="AF23">
        <v>0</v>
      </c>
      <c r="AG23">
        <v>12</v>
      </c>
      <c r="AH23">
        <v>971.87999999999988</v>
      </c>
      <c r="AI23">
        <v>2.972</v>
      </c>
      <c r="AJ23">
        <v>0</v>
      </c>
      <c r="AK23">
        <v>739.23</v>
      </c>
      <c r="AM23" s="5">
        <v>1711.11</v>
      </c>
      <c r="AN23" s="11">
        <f t="shared" si="3"/>
        <v>-865.07999999999993</v>
      </c>
    </row>
    <row r="24" spans="1:40" x14ac:dyDescent="0.25">
      <c r="A24" s="1" t="str">
        <f>IF('[1]hora operarios'!A22=0,"",'[1]hora operarios'!A22)</f>
        <v>52</v>
      </c>
      <c r="B24" s="1" t="str">
        <f>IFERROR(VLOOKUP(A24,'[1]hora operarios'!$A$1:$F$99,4,FALSE),"")</f>
        <v>A</v>
      </c>
      <c r="C24" s="1" t="str">
        <f>IFERROR(VLOOKUP(A24,'[1]hora operarios'!$A$1:$D$99,2,FALSE),"")</f>
        <v>OSCAR ESTRADA ALMARAZ</v>
      </c>
      <c r="D24" s="1">
        <f>IFERROR(VLOOKUP([1]Operador!A24,'[1]hora operarios'!$A$1:$F$99,5,FALSE),"")</f>
        <v>0</v>
      </c>
      <c r="E24" s="9">
        <f>IFERROR(VLOOKUP(A24,'[1]hora operarios'!$A$1:$F$99,6,FALSE),"")</f>
        <v>16</v>
      </c>
      <c r="F24" s="1">
        <f>IFERROR(VLOOKUP(G24,[1]Tabulador!$B$27:$C$100,2,FALSE),"")</f>
        <v>2</v>
      </c>
      <c r="G24" s="1" t="str">
        <f>IFERROR(VLOOKUP(A24,'[1]hora operarios'!$A$1:$F$99,3,FALSE),"")</f>
        <v>HOJALATERO</v>
      </c>
      <c r="H24" s="1">
        <f t="shared" si="0"/>
        <v>0</v>
      </c>
      <c r="I24" s="2">
        <f>IFERROR(IF(E24&gt;=[1]Tabulador!$D$3,[1]Operador!E24+[1]Operador!H24,[1]Operador!E24),"")</f>
        <v>16</v>
      </c>
      <c r="J24" s="3">
        <v>0</v>
      </c>
      <c r="K24" s="3">
        <v>0</v>
      </c>
      <c r="L24" s="3">
        <v>0</v>
      </c>
      <c r="M24" s="1">
        <f>IFERROR(VLOOKUP(F24,[1]Tabulador!$A$3:$D$7,4,FALSE),"")</f>
        <v>12</v>
      </c>
      <c r="N24" s="2">
        <f>IFERROR(IF(I24&gt;M24,(I24-M24)*(VLOOKUP(B24,[1]Tabulador!$A$11:$B$17,2,FALSE)),0),0)</f>
        <v>261.92</v>
      </c>
      <c r="O24" s="1">
        <f>IFERROR(IF(E24&lt;=[1]Tabulador!$B$19,0,IF(E24&lt;=[1]Tabulador!$C$19,VLOOKUP([1]Operador!B24,[1]Tabulador!$A$19:$G$24,3,FALSE),IF(E24&lt;=[1]Tabulador!$D$19,VLOOKUP(B24,[1]Tabulador!$A$19:$G$24,4,FALSE),IF(E24&lt;=[1]Tabulador!$E$19,VLOOKUP(B24,[1]Tabulador!$A$19:$G$24,5,FALSE),IF(E24&lt;=[1]Tabulador!$F$19,VLOOKUP(B24,[1]Tabulador!$A$19:$G$24,6,FALSE),IF(E24&lt;=[1]Tabulador!$G$19,VLOOKUP(B24,[1]Tabulador!$A$19:$G$24,7,FALSE),VLOOKUP(B24,[1]Tabulador!$A$19:$G$24,7,FALSE))))))),0)</f>
        <v>3.714</v>
      </c>
      <c r="P24" s="1">
        <f t="shared" si="1"/>
        <v>0</v>
      </c>
      <c r="Q24" s="1">
        <f>IFERROR(VLOOKUP(F24,[1]Tabulador!$A$3:$D$7,3,FALSE),"")</f>
        <v>739.23</v>
      </c>
      <c r="R24" s="3"/>
      <c r="S24" s="7">
        <f t="shared" si="2"/>
        <v>1001.1500000000001</v>
      </c>
      <c r="U24" t="s">
        <v>69</v>
      </c>
      <c r="V24" t="s">
        <v>45</v>
      </c>
      <c r="W24" t="s">
        <v>70</v>
      </c>
      <c r="X24">
        <v>0</v>
      </c>
      <c r="Y24" s="8">
        <v>81</v>
      </c>
      <c r="Z24">
        <v>2</v>
      </c>
      <c r="AA24" t="s">
        <v>64</v>
      </c>
      <c r="AB24">
        <v>0</v>
      </c>
      <c r="AC24">
        <v>81</v>
      </c>
      <c r="AD24">
        <v>0</v>
      </c>
      <c r="AE24">
        <v>0</v>
      </c>
      <c r="AF24">
        <v>0</v>
      </c>
      <c r="AG24">
        <v>12</v>
      </c>
      <c r="AH24">
        <v>4518.12</v>
      </c>
      <c r="AI24">
        <v>13.099</v>
      </c>
      <c r="AJ24">
        <v>0</v>
      </c>
      <c r="AK24">
        <v>739.23</v>
      </c>
      <c r="AM24" s="5">
        <v>5257.35</v>
      </c>
      <c r="AN24" s="11">
        <f t="shared" si="3"/>
        <v>-4256.2000000000007</v>
      </c>
    </row>
    <row r="25" spans="1:40" x14ac:dyDescent="0.25">
      <c r="A25" s="1" t="str">
        <f>IF('[1]hora operarios'!A23=0,"",'[1]hora operarios'!A23)</f>
        <v>53</v>
      </c>
      <c r="B25" s="1" t="str">
        <f>IFERROR(VLOOKUP(A25,'[1]hora operarios'!$A$1:$F$99,4,FALSE),"")</f>
        <v>B</v>
      </c>
      <c r="C25" s="1" t="str">
        <f>IFERROR(VLOOKUP(A25,'[1]hora operarios'!$A$1:$D$99,2,FALSE),"")</f>
        <v>ROMAN DURAN ACUÑA</v>
      </c>
      <c r="D25" s="1">
        <f>IFERROR(VLOOKUP([1]Operador!A25,'[1]hora operarios'!$A$1:$F$99,5,FALSE),"")</f>
        <v>0</v>
      </c>
      <c r="E25" s="9">
        <f>IFERROR(VLOOKUP(A25,'[1]hora operarios'!$A$1:$F$99,6,FALSE),"")</f>
        <v>11.4</v>
      </c>
      <c r="F25" s="1">
        <f>IFERROR(VLOOKUP(G25,[1]Tabulador!$B$27:$C$100,2,FALSE),"")</f>
        <v>2</v>
      </c>
      <c r="G25" s="1" t="str">
        <f>IFERROR(VLOOKUP(A25,'[1]hora operarios'!$A$1:$F$99,3,FALSE),"")</f>
        <v>HOJALATERO</v>
      </c>
      <c r="H25" s="1">
        <f t="shared" si="0"/>
        <v>0</v>
      </c>
      <c r="I25" s="2">
        <f>IFERROR(IF(E25&gt;=[1]Tabulador!$D$3,[1]Operador!E25+[1]Operador!H25,[1]Operador!E25),"")</f>
        <v>11.4</v>
      </c>
      <c r="J25" s="3">
        <v>0</v>
      </c>
      <c r="K25" s="3">
        <v>0</v>
      </c>
      <c r="L25" s="3">
        <v>0</v>
      </c>
      <c r="M25" s="1">
        <f>IFERROR(VLOOKUP(F25,[1]Tabulador!$A$3:$D$7,4,FALSE),"")</f>
        <v>12</v>
      </c>
      <c r="N25" s="2">
        <f>IFERROR(IF(I25&gt;M25,(I25-M25)*(VLOOKUP(B25,[1]Tabulador!$A$11:$B$17,2,FALSE)),0),0)</f>
        <v>0</v>
      </c>
      <c r="O25" s="1">
        <f>IFERROR(IF(E25&lt;=[1]Tabulador!$B$19,0,IF(E25&lt;=[1]Tabulador!$C$19,VLOOKUP([1]Operador!B25,[1]Tabulador!$A$19:$G$24,3,FALSE),IF(E25&lt;=[1]Tabulador!$D$19,VLOOKUP(B25,[1]Tabulador!$A$19:$G$24,4,FALSE),IF(E25&lt;=[1]Tabulador!$E$19,VLOOKUP(B25,[1]Tabulador!$A$19:$G$24,5,FALSE),IF(E25&lt;=[1]Tabulador!$F$19,VLOOKUP(B25,[1]Tabulador!$A$19:$G$24,6,FALSE),IF(E25&lt;=[1]Tabulador!$G$19,VLOOKUP(B25,[1]Tabulador!$A$19:$G$24,7,FALSE),VLOOKUP(B25,[1]Tabulador!$A$19:$G$24,7,FALSE))))))),0)</f>
        <v>2.972</v>
      </c>
      <c r="P25" s="1">
        <f t="shared" si="1"/>
        <v>0</v>
      </c>
      <c r="Q25" s="1">
        <f>IFERROR(VLOOKUP(F25,[1]Tabulador!$A$3:$D$7,3,FALSE),"")</f>
        <v>739.23</v>
      </c>
      <c r="R25" s="3"/>
      <c r="S25" s="7">
        <f t="shared" si="2"/>
        <v>739.23</v>
      </c>
      <c r="U25" t="s">
        <v>71</v>
      </c>
      <c r="V25" t="s">
        <v>21</v>
      </c>
      <c r="W25" t="s">
        <v>72</v>
      </c>
      <c r="X25">
        <v>0</v>
      </c>
      <c r="Y25" s="8">
        <v>22.2</v>
      </c>
      <c r="Z25">
        <v>2</v>
      </c>
      <c r="AA25" t="s">
        <v>64</v>
      </c>
      <c r="AB25">
        <v>0</v>
      </c>
      <c r="AC25">
        <v>22.2</v>
      </c>
      <c r="AD25">
        <v>0</v>
      </c>
      <c r="AE25">
        <v>0</v>
      </c>
      <c r="AF25">
        <v>0</v>
      </c>
      <c r="AG25">
        <v>12</v>
      </c>
      <c r="AH25">
        <v>544.67999999999995</v>
      </c>
      <c r="AI25">
        <v>2.972</v>
      </c>
      <c r="AJ25">
        <v>0</v>
      </c>
      <c r="AK25">
        <v>739.23</v>
      </c>
      <c r="AM25" s="5">
        <v>1283.9099999999999</v>
      </c>
      <c r="AN25" s="11">
        <f t="shared" si="3"/>
        <v>-544.67999999999984</v>
      </c>
    </row>
    <row r="26" spans="1:40" x14ac:dyDescent="0.25">
      <c r="A26" s="1" t="str">
        <f>IF('[1]hora operarios'!A24=0,"",'[1]hora operarios'!A24)</f>
        <v>55</v>
      </c>
      <c r="B26" s="1" t="str">
        <f>IFERROR(VLOOKUP(A26,'[1]hora operarios'!$A$1:$F$99,4,FALSE),"")</f>
        <v>A</v>
      </c>
      <c r="C26" s="1" t="str">
        <f>IFERROR(VLOOKUP(A26,'[1]hora operarios'!$A$1:$D$99,2,FALSE),"")</f>
        <v>GERMAN CORTEZ HERNANDEZ</v>
      </c>
      <c r="D26" s="1">
        <f>IFERROR(VLOOKUP([1]Operador!A26,'[1]hora operarios'!$A$1:$F$99,5,FALSE),"")</f>
        <v>0</v>
      </c>
      <c r="E26" s="9">
        <f>IFERROR(VLOOKUP(A26,'[1]hora operarios'!$A$1:$F$99,6,FALSE),"")</f>
        <v>27.9</v>
      </c>
      <c r="F26" s="1">
        <f>IFERROR(VLOOKUP(G26,[1]Tabulador!$B$27:$C$100,2,FALSE),"")</f>
        <v>2</v>
      </c>
      <c r="G26" s="1" t="str">
        <f>IFERROR(VLOOKUP(A26,'[1]hora operarios'!$A$1:$F$99,3,FALSE),"")</f>
        <v>HOJALATERO</v>
      </c>
      <c r="H26" s="1">
        <f t="shared" si="0"/>
        <v>0</v>
      </c>
      <c r="I26" s="2">
        <f>IFERROR(IF(E26&gt;=[1]Tabulador!$D$3,[1]Operador!E26+[1]Operador!H26,[1]Operador!E26),"")</f>
        <v>27.9</v>
      </c>
      <c r="J26" s="3">
        <v>1</v>
      </c>
      <c r="K26" s="3">
        <v>1</v>
      </c>
      <c r="L26" s="3">
        <v>1</v>
      </c>
      <c r="M26" s="1">
        <f>IFERROR(VLOOKUP(F26,[1]Tabulador!$A$3:$D$7,4,FALSE),"")</f>
        <v>12</v>
      </c>
      <c r="N26" s="2">
        <f>IFERROR(IF(I26&gt;M26,(I26-M26)*(VLOOKUP(B26,[1]Tabulador!$A$11:$B$17,2,FALSE)),0),0)</f>
        <v>1041.1320000000001</v>
      </c>
      <c r="O26" s="1">
        <f>IFERROR(IF(E26&lt;=[1]Tabulador!$B$19,0,IF(E26&lt;=[1]Tabulador!$C$19,VLOOKUP([1]Operador!B26,[1]Tabulador!$A$19:$G$24,3,FALSE),IF(E26&lt;=[1]Tabulador!$D$19,VLOOKUP(B26,[1]Tabulador!$A$19:$G$24,4,FALSE),IF(E26&lt;=[1]Tabulador!$E$19,VLOOKUP(B26,[1]Tabulador!$A$19:$G$24,5,FALSE),IF(E26&lt;=[1]Tabulador!$F$19,VLOOKUP(B26,[1]Tabulador!$A$19:$G$24,6,FALSE),IF(E26&lt;=[1]Tabulador!$G$19,VLOOKUP(B26,[1]Tabulador!$A$19:$G$24,7,FALSE),VLOOKUP(B26,[1]Tabulador!$A$19:$G$24,7,FALSE))))))),0)</f>
        <v>3.714</v>
      </c>
      <c r="P26" s="1">
        <f t="shared" si="1"/>
        <v>59.052599999999991</v>
      </c>
      <c r="Q26" s="1">
        <f>IFERROR(VLOOKUP(F26,[1]Tabulador!$A$3:$D$7,3,FALSE),"")</f>
        <v>739.23</v>
      </c>
      <c r="R26" s="3"/>
      <c r="S26" s="7">
        <f t="shared" si="2"/>
        <v>1839.4146000000001</v>
      </c>
      <c r="U26" t="s">
        <v>73</v>
      </c>
      <c r="V26" t="s">
        <v>45</v>
      </c>
      <c r="W26" t="s">
        <v>74</v>
      </c>
      <c r="X26">
        <v>0</v>
      </c>
      <c r="Y26" s="8">
        <v>52.1</v>
      </c>
      <c r="Z26">
        <v>2</v>
      </c>
      <c r="AA26" t="s">
        <v>64</v>
      </c>
      <c r="AB26">
        <v>0</v>
      </c>
      <c r="AC26">
        <v>52.1</v>
      </c>
      <c r="AD26">
        <v>0</v>
      </c>
      <c r="AE26">
        <v>0</v>
      </c>
      <c r="AF26">
        <v>0</v>
      </c>
      <c r="AG26">
        <v>12</v>
      </c>
      <c r="AH26">
        <v>2625.748</v>
      </c>
      <c r="AI26">
        <v>13.099</v>
      </c>
      <c r="AJ26">
        <v>0</v>
      </c>
      <c r="AK26">
        <v>739.23</v>
      </c>
      <c r="AM26" s="5">
        <v>3364.9780000000001</v>
      </c>
      <c r="AN26" s="11">
        <f t="shared" si="3"/>
        <v>-1525.5634</v>
      </c>
    </row>
    <row r="27" spans="1:40" x14ac:dyDescent="0.25">
      <c r="A27" s="1" t="str">
        <f>IF('[1]hora operarios'!A25=0,"",'[1]hora operarios'!A25)</f>
        <v>57</v>
      </c>
      <c r="B27" s="1" t="str">
        <f>IFERROR(VLOOKUP(A27,'[1]hora operarios'!$A$1:$F$99,4,FALSE),"")</f>
        <v>A</v>
      </c>
      <c r="C27" s="1" t="str">
        <f>IFERROR(VLOOKUP(A27,'[1]hora operarios'!$A$1:$D$99,2,FALSE),"")</f>
        <v>JUAN CARLOS VIGUERAS MARTINEZ</v>
      </c>
      <c r="D27" s="1">
        <f>IFERROR(VLOOKUP([1]Operador!A27,'[1]hora operarios'!$A$1:$F$99,5,FALSE),"")</f>
        <v>0</v>
      </c>
      <c r="E27" s="9">
        <f>IFERROR(VLOOKUP(A27,'[1]hora operarios'!$A$1:$F$99,6,FALSE),"")</f>
        <v>27.04</v>
      </c>
      <c r="F27" s="1">
        <f>IFERROR(VLOOKUP(G27,[1]Tabulador!$B$27:$C$100,2,FALSE),"")</f>
        <v>2</v>
      </c>
      <c r="G27" s="1" t="str">
        <f>IFERROR(VLOOKUP(A27,'[1]hora operarios'!$A$1:$F$99,3,FALSE),"")</f>
        <v>HOJALATERO</v>
      </c>
      <c r="H27" s="1">
        <f t="shared" si="0"/>
        <v>0</v>
      </c>
      <c r="I27" s="2">
        <f>IFERROR(IF(E27&gt;=[1]Tabulador!$D$3,[1]Operador!E27+[1]Operador!H27,[1]Operador!E27),"")</f>
        <v>27.04</v>
      </c>
      <c r="J27" s="3">
        <v>0</v>
      </c>
      <c r="K27" s="3">
        <v>0</v>
      </c>
      <c r="L27" s="3">
        <v>0</v>
      </c>
      <c r="M27" s="1">
        <f>IFERROR(VLOOKUP(F27,[1]Tabulador!$A$3:$D$7,4,FALSE),"")</f>
        <v>12</v>
      </c>
      <c r="N27" s="2">
        <f>IFERROR(IF(I27&gt;M27,(I27-M27)*(VLOOKUP(B27,[1]Tabulador!$A$11:$B$17,2,FALSE)),0),0)</f>
        <v>984.81920000000002</v>
      </c>
      <c r="O27" s="1">
        <f>IFERROR(IF(E27&lt;=[1]Tabulador!$B$19,0,IF(E27&lt;=[1]Tabulador!$C$19,VLOOKUP([1]Operador!B27,[1]Tabulador!$A$19:$G$24,3,FALSE),IF(E27&lt;=[1]Tabulador!$D$19,VLOOKUP(B27,[1]Tabulador!$A$19:$G$24,4,FALSE),IF(E27&lt;=[1]Tabulador!$E$19,VLOOKUP(B27,[1]Tabulador!$A$19:$G$24,5,FALSE),IF(E27&lt;=[1]Tabulador!$F$19,VLOOKUP(B27,[1]Tabulador!$A$19:$G$24,6,FALSE),IF(E27&lt;=[1]Tabulador!$G$19,VLOOKUP(B27,[1]Tabulador!$A$19:$G$24,7,FALSE),VLOOKUP(B27,[1]Tabulador!$A$19:$G$24,7,FALSE))))))),0)</f>
        <v>3.714</v>
      </c>
      <c r="P27" s="1">
        <f t="shared" si="1"/>
        <v>0</v>
      </c>
      <c r="Q27" s="1">
        <f>IFERROR(VLOOKUP(F27,[1]Tabulador!$A$3:$D$7,3,FALSE),"")</f>
        <v>739.23</v>
      </c>
      <c r="R27" s="3"/>
      <c r="S27" s="7">
        <f t="shared" si="2"/>
        <v>1724.0491999999999</v>
      </c>
      <c r="U27" t="s">
        <v>75</v>
      </c>
      <c r="V27" t="s">
        <v>45</v>
      </c>
      <c r="W27" t="s">
        <v>76</v>
      </c>
      <c r="X27">
        <v>0</v>
      </c>
      <c r="Y27" s="8">
        <v>47.9</v>
      </c>
      <c r="Z27">
        <v>2</v>
      </c>
      <c r="AA27" t="s">
        <v>64</v>
      </c>
      <c r="AB27">
        <v>0</v>
      </c>
      <c r="AC27">
        <v>47.9</v>
      </c>
      <c r="AD27">
        <v>0</v>
      </c>
      <c r="AE27">
        <v>0</v>
      </c>
      <c r="AF27">
        <v>0</v>
      </c>
      <c r="AG27">
        <v>12</v>
      </c>
      <c r="AH27">
        <v>2350.732</v>
      </c>
      <c r="AI27">
        <v>13.099</v>
      </c>
      <c r="AJ27">
        <v>0</v>
      </c>
      <c r="AK27">
        <v>739.23</v>
      </c>
      <c r="AM27" s="5">
        <v>3089.962</v>
      </c>
      <c r="AN27" s="11">
        <f t="shared" si="3"/>
        <v>-1365.9128000000001</v>
      </c>
    </row>
    <row r="28" spans="1:40" x14ac:dyDescent="0.25">
      <c r="A28" s="1" t="str">
        <f>IF('[1]hora operarios'!A26=0,"",'[1]hora operarios'!A26)</f>
        <v>6</v>
      </c>
      <c r="B28" s="1" t="str">
        <f>IFERROR(VLOOKUP(A28,'[1]hora operarios'!$A$1:$F$99,4,FALSE),"")</f>
        <v>C</v>
      </c>
      <c r="C28" s="1" t="str">
        <f>IFERROR(VLOOKUP(A28,'[1]hora operarios'!$A$1:$D$99,2,FALSE),"")</f>
        <v>JOSE DAVID RESENDIZ CRESPO</v>
      </c>
      <c r="D28" s="1">
        <f>IFERROR(VLOOKUP([1]Operador!A28,'[1]hora operarios'!$A$1:$F$99,5,FALSE),"")</f>
        <v>0</v>
      </c>
      <c r="E28" s="9">
        <f>IFERROR(VLOOKUP(A28,'[1]hora operarios'!$A$1:$F$99,6,FALSE),"")</f>
        <v>19.973322131204927</v>
      </c>
      <c r="F28" s="1">
        <f>IFERROR(VLOOKUP(G28,[1]Tabulador!$B$27:$C$100,2,FALSE),"")</f>
        <v>1</v>
      </c>
      <c r="G28" s="1" t="str">
        <f>IFERROR(VLOOKUP(A28,'[1]hora operarios'!$A$1:$F$99,3,FALSE),"")</f>
        <v>TECNICO</v>
      </c>
      <c r="H28" s="1">
        <f t="shared" si="0"/>
        <v>0</v>
      </c>
      <c r="I28" s="2">
        <f>IFERROR(IF(E28&gt;=[1]Tabulador!$D$3,[1]Operador!E28+[1]Operador!H28,[1]Operador!E28),"")</f>
        <v>19.973322131204927</v>
      </c>
      <c r="J28" s="3">
        <v>0</v>
      </c>
      <c r="K28" s="3">
        <v>0</v>
      </c>
      <c r="L28" s="3">
        <v>0</v>
      </c>
      <c r="M28" s="1">
        <f>IFERROR(VLOOKUP(F28,[1]Tabulador!$A$3:$D$7,4,FALSE),"")</f>
        <v>10</v>
      </c>
      <c r="N28" s="2">
        <f>IFERROR(IF(I28&gt;M28,(I28-M28)*(VLOOKUP(B28,[1]Tabulador!$A$11:$B$17,2,FALSE)),0),0)</f>
        <v>446.30616537142049</v>
      </c>
      <c r="O28" s="1">
        <f>IFERROR(IF(E28&lt;=[1]Tabulador!$B$19,0,IF(E28&lt;=[1]Tabulador!$C$19,VLOOKUP([1]Operador!B28,[1]Tabulador!$A$19:$G$24,3,FALSE),IF(E28&lt;=[1]Tabulador!$D$19,VLOOKUP(B28,[1]Tabulador!$A$19:$G$24,4,FALSE),IF(E28&lt;=[1]Tabulador!$E$19,VLOOKUP(B28,[1]Tabulador!$A$19:$G$24,5,FALSE),IF(E28&lt;=[1]Tabulador!$F$19,VLOOKUP(B28,[1]Tabulador!$A$19:$G$24,6,FALSE),IF(E28&lt;=[1]Tabulador!$G$19,VLOOKUP(B28,[1]Tabulador!$A$19:$G$24,7,FALSE),VLOOKUP(B28,[1]Tabulador!$A$19:$G$24,7,FALSE))))))),0)</f>
        <v>2.5990000000000002</v>
      </c>
      <c r="P28" s="1">
        <f t="shared" si="1"/>
        <v>0</v>
      </c>
      <c r="Q28" s="1">
        <f>IFERROR(VLOOKUP(F28,[1]Tabulador!$A$3:$D$7,3,FALSE),"")</f>
        <v>608.16</v>
      </c>
      <c r="R28" s="3"/>
      <c r="S28" s="7">
        <f t="shared" si="2"/>
        <v>1054.4661653714204</v>
      </c>
      <c r="U28" t="s">
        <v>23</v>
      </c>
      <c r="V28" t="s">
        <v>29</v>
      </c>
      <c r="W28" t="s">
        <v>77</v>
      </c>
      <c r="X28">
        <v>0</v>
      </c>
      <c r="Y28" s="8">
        <v>6.4284534061471668</v>
      </c>
      <c r="Z28">
        <v>1</v>
      </c>
      <c r="AA28" t="s">
        <v>24</v>
      </c>
      <c r="AB28">
        <v>0</v>
      </c>
      <c r="AC28">
        <v>6.4284534061471668</v>
      </c>
      <c r="AD28">
        <v>1</v>
      </c>
      <c r="AE28">
        <v>1</v>
      </c>
      <c r="AF28">
        <v>1</v>
      </c>
      <c r="AG28">
        <v>10</v>
      </c>
      <c r="AH28">
        <v>0</v>
      </c>
      <c r="AI28">
        <v>0</v>
      </c>
      <c r="AJ28">
        <v>0</v>
      </c>
      <c r="AK28">
        <v>608.16</v>
      </c>
      <c r="AM28" s="5">
        <v>608.16</v>
      </c>
      <c r="AN28" s="12">
        <f t="shared" si="3"/>
        <v>446.30616537142043</v>
      </c>
    </row>
    <row r="29" spans="1:40" x14ac:dyDescent="0.25">
      <c r="A29" s="1" t="str">
        <f>IF('[1]hora operarios'!A27=0,"",'[1]hora operarios'!A27)</f>
        <v>61</v>
      </c>
      <c r="B29" s="1" t="str">
        <f>IFERROR(VLOOKUP(A29,'[1]hora operarios'!$A$1:$F$99,4,FALSE),"")</f>
        <v>A</v>
      </c>
      <c r="C29" s="1" t="str">
        <f>IFERROR(VLOOKUP(A29,'[1]hora operarios'!$A$1:$D$99,2,FALSE),"")</f>
        <v>ALEJANDRO MARTINEZ LORENZO</v>
      </c>
      <c r="D29" s="1">
        <f>IFERROR(VLOOKUP([1]Operador!A29,'[1]hora operarios'!$A$1:$F$99,5,FALSE),"")</f>
        <v>0</v>
      </c>
      <c r="E29" s="9">
        <f>IFERROR(VLOOKUP(A29,'[1]hora operarios'!$A$1:$F$99,6,FALSE),"")</f>
        <v>28.2</v>
      </c>
      <c r="F29" s="1">
        <f>IFERROR(VLOOKUP(G29,[1]Tabulador!$B$27:$C$100,2,FALSE),"")</f>
        <v>2</v>
      </c>
      <c r="G29" s="1" t="str">
        <f>IFERROR(VLOOKUP(A29,'[1]hora operarios'!$A$1:$F$99,3,FALSE),"")</f>
        <v>HOJALATERO</v>
      </c>
      <c r="H29" s="1">
        <f t="shared" si="0"/>
        <v>0</v>
      </c>
      <c r="I29" s="2">
        <f>IFERROR(IF(E29&gt;=[1]Tabulador!$D$3,[1]Operador!E29+[1]Operador!H29,[1]Operador!E29),"")</f>
        <v>28.2</v>
      </c>
      <c r="J29" s="3">
        <v>0</v>
      </c>
      <c r="K29" s="3">
        <v>0</v>
      </c>
      <c r="L29" s="3">
        <v>0</v>
      </c>
      <c r="M29" s="1">
        <f>IFERROR(VLOOKUP(F29,[1]Tabulador!$A$3:$D$7,4,FALSE),"")</f>
        <v>12</v>
      </c>
      <c r="N29" s="2">
        <f>IFERROR(IF(I29&gt;M29,(I29-M29)*(VLOOKUP(B29,[1]Tabulador!$A$11:$B$17,2,FALSE)),0),0)</f>
        <v>1060.7760000000001</v>
      </c>
      <c r="O29" s="1">
        <f>IFERROR(IF(E29&lt;=[1]Tabulador!$B$19,0,IF(E29&lt;=[1]Tabulador!$C$19,VLOOKUP([1]Operador!B29,[1]Tabulador!$A$19:$G$24,3,FALSE),IF(E29&lt;=[1]Tabulador!$D$19,VLOOKUP(B29,[1]Tabulador!$A$19:$G$24,4,FALSE),IF(E29&lt;=[1]Tabulador!$E$19,VLOOKUP(B29,[1]Tabulador!$A$19:$G$24,5,FALSE),IF(E29&lt;=[1]Tabulador!$F$19,VLOOKUP(B29,[1]Tabulador!$A$19:$G$24,6,FALSE),IF(E29&lt;=[1]Tabulador!$G$19,VLOOKUP(B29,[1]Tabulador!$A$19:$G$24,7,FALSE),VLOOKUP(B29,[1]Tabulador!$A$19:$G$24,7,FALSE))))))),0)</f>
        <v>3.714</v>
      </c>
      <c r="P29" s="1">
        <f t="shared" si="1"/>
        <v>0</v>
      </c>
      <c r="Q29" s="1">
        <f>IFERROR(VLOOKUP(F29,[1]Tabulador!$A$3:$D$7,3,FALSE),"")</f>
        <v>739.23</v>
      </c>
      <c r="R29" s="3"/>
      <c r="S29" s="7">
        <f t="shared" si="2"/>
        <v>1800.0060000000001</v>
      </c>
      <c r="U29" t="s">
        <v>78</v>
      </c>
      <c r="V29" t="s">
        <v>45</v>
      </c>
      <c r="W29" t="s">
        <v>79</v>
      </c>
      <c r="X29">
        <v>0</v>
      </c>
      <c r="Y29" s="8">
        <v>51.24</v>
      </c>
      <c r="Z29">
        <v>2</v>
      </c>
      <c r="AA29" t="s">
        <v>64</v>
      </c>
      <c r="AB29">
        <v>0</v>
      </c>
      <c r="AC29">
        <v>51.24</v>
      </c>
      <c r="AD29">
        <v>0</v>
      </c>
      <c r="AE29">
        <v>0</v>
      </c>
      <c r="AF29">
        <v>0</v>
      </c>
      <c r="AG29">
        <v>12</v>
      </c>
      <c r="AH29">
        <v>2569.4352000000003</v>
      </c>
      <c r="AI29">
        <v>13.099</v>
      </c>
      <c r="AJ29">
        <v>0</v>
      </c>
      <c r="AK29">
        <v>739.23</v>
      </c>
      <c r="AM29" s="5">
        <v>3308.6652000000004</v>
      </c>
      <c r="AN29" s="11">
        <f t="shared" si="3"/>
        <v>-1508.6592000000003</v>
      </c>
    </row>
    <row r="30" spans="1:40" x14ac:dyDescent="0.25">
      <c r="A30" s="1" t="str">
        <f>IF('[1]hora operarios'!A28=0,"",'[1]hora operarios'!A28)</f>
        <v>66</v>
      </c>
      <c r="B30" s="1" t="str">
        <f>IFERROR(VLOOKUP(A30,'[1]hora operarios'!$A$1:$F$99,4,FALSE),"")</f>
        <v>B</v>
      </c>
      <c r="C30" s="1" t="str">
        <f>IFERROR(VLOOKUP(A30,'[1]hora operarios'!$A$1:$D$99,2,FALSE),"")</f>
        <v>MIGUEL ANGEL ROMERO OLVERA</v>
      </c>
      <c r="D30" s="1">
        <f>IFERROR(VLOOKUP([1]Operador!A31,'[1]hora operarios'!$A$1:$F$99,5,FALSE),"")</f>
        <v>0</v>
      </c>
      <c r="E30" s="9">
        <f>IFERROR(VLOOKUP(A30,'[1]hora operarios'!$A$1:$F$99,6,FALSE),"")</f>
        <v>24</v>
      </c>
      <c r="F30" s="1">
        <f>IFERROR(VLOOKUP(G30,[1]Tabulador!$B$27:$C$100,2,FALSE),"")</f>
        <v>2</v>
      </c>
      <c r="G30" s="1" t="str">
        <f>IFERROR(VLOOKUP(A30,'[1]hora operarios'!$A$1:$F$99,3,FALSE),"")</f>
        <v>HOJALATERO</v>
      </c>
      <c r="H30" s="1">
        <f t="shared" si="0"/>
        <v>0</v>
      </c>
      <c r="I30" s="2">
        <f>IFERROR(IF(E30&gt;=[1]Tabulador!$D$3,[1]Operador!E31+[1]Operador!H31,[1]Operador!E31),"")</f>
        <v>24</v>
      </c>
      <c r="J30" s="3">
        <v>0</v>
      </c>
      <c r="K30" s="3">
        <v>0</v>
      </c>
      <c r="L30" s="3">
        <v>0</v>
      </c>
      <c r="M30" s="1">
        <f>IFERROR(VLOOKUP(F30,[1]Tabulador!$A$3:$D$7,4,FALSE),"")</f>
        <v>12</v>
      </c>
      <c r="N30" s="2">
        <f>IFERROR(IF(I30&gt;M30,(I30-M30)*(VLOOKUP(B30,[1]Tabulador!$A$11:$B$17,2,FALSE)),0),0)</f>
        <v>640.79999999999995</v>
      </c>
      <c r="O30" s="1">
        <f>IFERROR(IF(E30&lt;=[1]Tabulador!$B$19,0,IF(E30&lt;=[1]Tabulador!$C$19,VLOOKUP([1]Operador!B31,[1]Tabulador!$A$19:$G$24,3,FALSE),IF(E30&lt;=[1]Tabulador!$D$19,VLOOKUP(B30,[1]Tabulador!$A$19:$G$24,4,FALSE),IF(E30&lt;=[1]Tabulador!$E$19,VLOOKUP(B30,[1]Tabulador!$A$19:$G$24,5,FALSE),IF(E30&lt;=[1]Tabulador!$F$19,VLOOKUP(B30,[1]Tabulador!$A$19:$G$24,6,FALSE),IF(E30&lt;=[1]Tabulador!$G$19,VLOOKUP(B30,[1]Tabulador!$A$19:$G$24,7,FALSE),VLOOKUP(B30,[1]Tabulador!$A$19:$G$24,7,FALSE))))))),0)</f>
        <v>2.972</v>
      </c>
      <c r="P30" s="1">
        <f t="shared" si="1"/>
        <v>0</v>
      </c>
      <c r="Q30" s="1">
        <f>IFERROR(VLOOKUP(F30,[1]Tabulador!$A$3:$D$7,3,FALSE),"")</f>
        <v>739.23</v>
      </c>
      <c r="R30" s="3"/>
      <c r="S30" s="7">
        <f t="shared" si="2"/>
        <v>1380.03</v>
      </c>
      <c r="U30" t="s">
        <v>80</v>
      </c>
      <c r="V30" t="s">
        <v>81</v>
      </c>
      <c r="W30" t="s">
        <v>82</v>
      </c>
      <c r="X30">
        <v>0</v>
      </c>
      <c r="Y30" s="8">
        <v>28.47</v>
      </c>
      <c r="Z30">
        <v>2</v>
      </c>
      <c r="AA30" t="s">
        <v>64</v>
      </c>
      <c r="AB30">
        <v>0</v>
      </c>
      <c r="AC30">
        <v>28.47</v>
      </c>
      <c r="AD30">
        <v>0</v>
      </c>
      <c r="AE30">
        <v>0</v>
      </c>
      <c r="AF30">
        <v>0</v>
      </c>
      <c r="AG30">
        <v>12</v>
      </c>
      <c r="AH30">
        <v>650.23559999999986</v>
      </c>
      <c r="AI30">
        <v>1.6890000000000001</v>
      </c>
      <c r="AJ30">
        <v>0</v>
      </c>
      <c r="AK30">
        <v>739.23</v>
      </c>
      <c r="AM30" s="5">
        <v>1389.4656</v>
      </c>
      <c r="AN30" s="11">
        <f t="shared" si="3"/>
        <v>-9.4356000000000222</v>
      </c>
    </row>
    <row r="31" spans="1:40" x14ac:dyDescent="0.25">
      <c r="A31" s="1" t="str">
        <f>IF('[1]hora operarios'!A29=0,"",'[1]hora operarios'!A29)</f>
        <v>68</v>
      </c>
      <c r="B31" s="1" t="str">
        <f>IFERROR(VLOOKUP(A31,'[1]hora operarios'!$A$1:$F$99,4,FALSE),"")</f>
        <v>B</v>
      </c>
      <c r="C31" s="1" t="str">
        <f>IFERROR(VLOOKUP(A31,'[1]hora operarios'!$A$1:$D$99,2,FALSE),"")</f>
        <v>ISMAEL PEREZ PEREZ</v>
      </c>
      <c r="D31" s="1">
        <f>IFERROR(VLOOKUP([1]Operador!A32,'[1]hora operarios'!$A$1:$F$99,5,FALSE),"")</f>
        <v>0</v>
      </c>
      <c r="E31" s="9">
        <f>IFERROR(VLOOKUP(A31,'[1]hora operarios'!$A$1:$F$99,6,FALSE),"")</f>
        <v>34</v>
      </c>
      <c r="F31" s="1">
        <f>IFERROR(VLOOKUP(G31,[1]Tabulador!$B$27:$C$100,2,FALSE),"")</f>
        <v>2</v>
      </c>
      <c r="G31" s="1" t="str">
        <f>IFERROR(VLOOKUP(A31,'[1]hora operarios'!$A$1:$F$99,3,FALSE),"")</f>
        <v>HOJALATERO</v>
      </c>
      <c r="H31" s="1">
        <f t="shared" si="0"/>
        <v>0</v>
      </c>
      <c r="I31" s="2">
        <f>IFERROR(IF(E31&gt;=[1]Tabulador!$D$3,[1]Operador!E32+[1]Operador!H32,[1]Operador!E32),"")</f>
        <v>34</v>
      </c>
      <c r="J31" s="3">
        <v>0</v>
      </c>
      <c r="K31" s="3">
        <v>0</v>
      </c>
      <c r="L31" s="3">
        <v>0</v>
      </c>
      <c r="M31" s="1">
        <f>IFERROR(VLOOKUP(F31,[1]Tabulador!$A$3:$D$7,4,FALSE),"")</f>
        <v>12</v>
      </c>
      <c r="N31" s="2">
        <f>IFERROR(IF(I31&gt;M31,(I31-M31)*(VLOOKUP(B31,[1]Tabulador!$A$11:$B$17,2,FALSE)),0),0)</f>
        <v>1174.8</v>
      </c>
      <c r="O31" s="1">
        <f>IFERROR(IF(E31&lt;=[1]Tabulador!$B$19,0,IF(E31&lt;=[1]Tabulador!$C$19,VLOOKUP([1]Operador!B32,[1]Tabulador!$A$19:$G$24,3,FALSE),IF(E31&lt;=[1]Tabulador!$D$19,VLOOKUP(B31,[1]Tabulador!$A$19:$G$24,4,FALSE),IF(E31&lt;=[1]Tabulador!$E$19,VLOOKUP(B31,[1]Tabulador!$A$19:$G$24,5,FALSE),IF(E31&lt;=[1]Tabulador!$F$19,VLOOKUP(B31,[1]Tabulador!$A$19:$G$24,6,FALSE),IF(E31&lt;=[1]Tabulador!$G$19,VLOOKUP(B31,[1]Tabulador!$A$19:$G$24,7,FALSE),VLOOKUP(B31,[1]Tabulador!$A$19:$G$24,7,FALSE))))))),0)</f>
        <v>5.5709999999999997</v>
      </c>
      <c r="P31" s="1">
        <f t="shared" si="1"/>
        <v>0</v>
      </c>
      <c r="Q31" s="1">
        <f>IFERROR(VLOOKUP(F31,[1]Tabulador!$A$3:$D$7,3,FALSE),"")</f>
        <v>739.23</v>
      </c>
      <c r="R31" s="3"/>
      <c r="S31" s="7">
        <f t="shared" si="2"/>
        <v>1914.03</v>
      </c>
      <c r="U31" t="s">
        <v>83</v>
      </c>
      <c r="V31" t="s">
        <v>21</v>
      </c>
      <c r="W31" t="s">
        <v>84</v>
      </c>
      <c r="X31">
        <v>0</v>
      </c>
      <c r="Y31" s="8">
        <v>37.35</v>
      </c>
      <c r="Z31">
        <v>2</v>
      </c>
      <c r="AA31" t="s">
        <v>64</v>
      </c>
      <c r="AB31">
        <v>0</v>
      </c>
      <c r="AC31">
        <v>37.35</v>
      </c>
      <c r="AD31">
        <v>0</v>
      </c>
      <c r="AE31">
        <v>0</v>
      </c>
      <c r="AF31">
        <v>0</v>
      </c>
      <c r="AG31">
        <v>12</v>
      </c>
      <c r="AH31">
        <v>1353.69</v>
      </c>
      <c r="AI31">
        <v>5.5709999999999997</v>
      </c>
      <c r="AJ31">
        <v>0</v>
      </c>
      <c r="AK31">
        <v>739.23</v>
      </c>
      <c r="AM31" s="5">
        <v>2092.92</v>
      </c>
      <c r="AN31" s="11">
        <f t="shared" si="3"/>
        <v>-178.8900000000001</v>
      </c>
    </row>
    <row r="32" spans="1:40" x14ac:dyDescent="0.25">
      <c r="A32" s="1" t="str">
        <f>IF('[1]hora operarios'!A30=0,"",'[1]hora operarios'!A30)</f>
        <v>8</v>
      </c>
      <c r="B32" s="1" t="str">
        <f>IFERROR(VLOOKUP(A32,'[1]hora operarios'!$A$1:$F$99,4,FALSE),"")</f>
        <v>AYUDANTE</v>
      </c>
      <c r="C32" s="1" t="str">
        <f>IFERROR(VLOOKUP(A32,'[1]hora operarios'!$A$1:$D$99,2,FALSE),"")</f>
        <v>ERICK DE JESUS AMADOR ROQUE</v>
      </c>
      <c r="D32" s="1">
        <f>IFERROR(VLOOKUP([1]Operador!A33,'[1]hora operarios'!$A$1:$F$99,5,FALSE),"")</f>
        <v>0</v>
      </c>
      <c r="E32" s="9">
        <f>IFERROR(VLOOKUP(A32,'[1]hora operarios'!$A$1:$F$99,6,FALSE),"")</f>
        <v>49.600420779948188</v>
      </c>
      <c r="F32" s="1">
        <f>IFERROR(VLOOKUP(G32,[1]Tabulador!$B$27:$C$100,2,FALSE),"")</f>
        <v>4</v>
      </c>
      <c r="G32" s="1" t="str">
        <f>IFERROR(VLOOKUP(A32,'[1]hora operarios'!$A$1:$F$99,3,FALSE),"")</f>
        <v>AYUDANTE</v>
      </c>
      <c r="H32" s="1">
        <f t="shared" si="0"/>
        <v>0</v>
      </c>
      <c r="I32" s="2">
        <f>IFERROR(IF(E32&gt;=[1]Tabulador!$D$3,[1]Operador!E33+[1]Operador!H33,[1]Operador!E33),"")</f>
        <v>49.600420779948188</v>
      </c>
      <c r="J32" s="3">
        <v>0</v>
      </c>
      <c r="K32" s="3">
        <v>0</v>
      </c>
      <c r="L32" s="3">
        <v>0</v>
      </c>
      <c r="M32" s="1">
        <f>IFERROR(VLOOKUP(F32,[1]Tabulador!$A$3:$D$7,4,FALSE),"")</f>
        <v>0</v>
      </c>
      <c r="N32" s="2">
        <f>IFERROR(IF(I32&gt;M32,(I32-M32)*(VLOOKUP(B32,[1]Tabulador!$A$11:$B$17,2,FALSE)),0),0)</f>
        <v>496.00420779948189</v>
      </c>
      <c r="O32" s="1">
        <f>IFERROR(IF(E32&lt;=[1]Tabulador!$B$19,0,IF(E32&lt;=[1]Tabulador!$C$19,VLOOKUP([1]Operador!B33,[1]Tabulador!$A$19:$G$24,3,FALSE),IF(E32&lt;=[1]Tabulador!$D$19,VLOOKUP(B32,[1]Tabulador!$A$19:$G$24,4,FALSE),IF(E32&lt;=[1]Tabulador!$E$19,VLOOKUP(B32,[1]Tabulador!$A$19:$G$24,5,FALSE),IF(E32&lt;=[1]Tabulador!$F$19,VLOOKUP(B32,[1]Tabulador!$A$19:$G$24,6,FALSE),IF(E32&lt;=[1]Tabulador!$G$19,VLOOKUP(B32,[1]Tabulador!$A$19:$G$24,7,FALSE),VLOOKUP(B32,[1]Tabulador!$A$19:$G$24,7,FALSE))))))),0)</f>
        <v>0</v>
      </c>
      <c r="P32" s="1">
        <f t="shared" si="1"/>
        <v>0</v>
      </c>
      <c r="Q32" s="1">
        <f>IFERROR(VLOOKUP(F32,[1]Tabulador!$A$3:$D$7,3,FALSE),"")</f>
        <v>543.20000000000005</v>
      </c>
      <c r="R32" s="3"/>
      <c r="S32" s="7">
        <f t="shared" si="2"/>
        <v>1039.204207799482</v>
      </c>
      <c r="U32" t="s">
        <v>35</v>
      </c>
      <c r="V32" t="s">
        <v>26</v>
      </c>
      <c r="W32" t="s">
        <v>85</v>
      </c>
      <c r="X32">
        <v>0</v>
      </c>
      <c r="Y32" s="8">
        <v>46.745250997689553</v>
      </c>
      <c r="Z32">
        <v>4</v>
      </c>
      <c r="AA32" t="s">
        <v>26</v>
      </c>
      <c r="AB32">
        <v>0</v>
      </c>
      <c r="AC32">
        <v>46.745250997689553</v>
      </c>
      <c r="AD32">
        <v>0</v>
      </c>
      <c r="AE32">
        <v>0</v>
      </c>
      <c r="AF32">
        <v>0</v>
      </c>
      <c r="AG32">
        <v>0</v>
      </c>
      <c r="AH32">
        <v>467.4525099768955</v>
      </c>
      <c r="AI32">
        <v>0</v>
      </c>
      <c r="AJ32">
        <v>0</v>
      </c>
      <c r="AK32">
        <v>543.20000000000005</v>
      </c>
      <c r="AM32" s="5">
        <v>1010.6525099768955</v>
      </c>
      <c r="AN32" s="12">
        <f t="shared" si="3"/>
        <v>28.551697822586448</v>
      </c>
    </row>
    <row r="33" spans="1:40" x14ac:dyDescent="0.25">
      <c r="A33" s="1" t="str">
        <f>IF('[1]hora operarios'!A31=0,"",'[1]hora operarios'!A31)</f>
        <v>9</v>
      </c>
      <c r="B33" s="1" t="str">
        <f>IFERROR(VLOOKUP(A33,'[1]hora operarios'!$A$1:$F$99,4,FALSE),"")</f>
        <v>AYUDANTE</v>
      </c>
      <c r="C33" s="1" t="str">
        <f>IFERROR(VLOOKUP(A33,'[1]hora operarios'!$A$1:$D$99,2,FALSE),"")</f>
        <v>ALEJANDRO URIEL ARVIZU</v>
      </c>
      <c r="D33" s="1">
        <f>IFERROR(VLOOKUP([1]Operador!A34,'[1]hora operarios'!$A$1:$F$99,5,FALSE),"")</f>
        <v>0</v>
      </c>
      <c r="E33" s="9">
        <f>IFERROR(VLOOKUP(A33,'[1]hora operarios'!$A$1:$F$99,6,FALSE),"")</f>
        <v>97.383920744941534</v>
      </c>
      <c r="F33" s="1">
        <f>IFERROR(VLOOKUP(G33,[1]Tabulador!$B$27:$C$100,2,FALSE),"")</f>
        <v>4</v>
      </c>
      <c r="G33" s="1" t="str">
        <f>IFERROR(VLOOKUP(A33,'[1]hora operarios'!$A$1:$F$99,3,FALSE),"")</f>
        <v>AYUDANTE</v>
      </c>
      <c r="H33" s="1">
        <f t="shared" si="0"/>
        <v>0</v>
      </c>
      <c r="I33" s="2">
        <f>IFERROR(IF(E33&gt;=[1]Tabulador!$D$3,[1]Operador!E34+[1]Operador!H34,[1]Operador!E34),"")</f>
        <v>97.383920744941534</v>
      </c>
      <c r="J33" s="3">
        <v>0</v>
      </c>
      <c r="K33" s="3">
        <v>0</v>
      </c>
      <c r="L33" s="3">
        <v>0</v>
      </c>
      <c r="M33" s="1">
        <f>IFERROR(VLOOKUP(F33,[1]Tabulador!$A$3:$D$7,4,FALSE),"")</f>
        <v>0</v>
      </c>
      <c r="N33" s="2">
        <f>IFERROR(IF(I33&gt;M33,(I33-M33)*(VLOOKUP(B33,[1]Tabulador!$A$11:$B$17,2,FALSE)),0),0)</f>
        <v>973.83920744941531</v>
      </c>
      <c r="O33" s="1">
        <f>IFERROR(IF(E33&lt;=[1]Tabulador!$B$19,0,IF(E33&lt;=[1]Tabulador!$C$19,VLOOKUP([1]Operador!B34,[1]Tabulador!$A$19:$G$24,3,FALSE),IF(E33&lt;=[1]Tabulador!$D$19,VLOOKUP(B33,[1]Tabulador!$A$19:$G$24,4,FALSE),IF(E33&lt;=[1]Tabulador!$E$19,VLOOKUP(B33,[1]Tabulador!$A$19:$G$24,5,FALSE),IF(E33&lt;=[1]Tabulador!$F$19,VLOOKUP(B33,[1]Tabulador!$A$19:$G$24,6,FALSE),IF(E33&lt;=[1]Tabulador!$G$19,VLOOKUP(B33,[1]Tabulador!$A$19:$G$24,7,FALSE),VLOOKUP(B33,[1]Tabulador!$A$19:$G$24,7,FALSE))))))),0)</f>
        <v>0</v>
      </c>
      <c r="P33" s="1">
        <f t="shared" si="1"/>
        <v>0</v>
      </c>
      <c r="Q33" s="1">
        <f>IFERROR(VLOOKUP(F33,[1]Tabulador!$A$3:$D$7,3,FALSE),"")</f>
        <v>543.20000000000005</v>
      </c>
      <c r="R33" s="3"/>
      <c r="S33" s="7">
        <f t="shared" si="2"/>
        <v>1517.0392074494152</v>
      </c>
      <c r="U33" t="s">
        <v>58</v>
      </c>
      <c r="V33" t="s">
        <v>26</v>
      </c>
      <c r="W33" t="s">
        <v>86</v>
      </c>
      <c r="X33">
        <v>0</v>
      </c>
      <c r="Y33" s="8">
        <v>45.992575089266964</v>
      </c>
      <c r="Z33">
        <v>4</v>
      </c>
      <c r="AA33" t="s">
        <v>26</v>
      </c>
      <c r="AB33">
        <v>0</v>
      </c>
      <c r="AC33">
        <v>45.992575089266964</v>
      </c>
      <c r="AD33">
        <v>0</v>
      </c>
      <c r="AE33">
        <v>0</v>
      </c>
      <c r="AF33">
        <v>0</v>
      </c>
      <c r="AG33">
        <v>0</v>
      </c>
      <c r="AH33">
        <v>459.92575089266961</v>
      </c>
      <c r="AI33">
        <v>0</v>
      </c>
      <c r="AJ33">
        <v>0</v>
      </c>
      <c r="AK33">
        <v>543.20000000000005</v>
      </c>
      <c r="AM33" s="5">
        <v>1003.1257508926697</v>
      </c>
      <c r="AN33" s="12">
        <f t="shared" si="3"/>
        <v>513.91345655674559</v>
      </c>
    </row>
    <row r="34" spans="1:40" x14ac:dyDescent="0.25">
      <c r="E34" s="8">
        <f>SUM(E4:E33)</f>
        <v>977.51820765945502</v>
      </c>
      <c r="S34" s="5">
        <f>SUM(S4:S33)</f>
        <v>64347.512417514539</v>
      </c>
      <c r="Y34" s="8">
        <f>SUM(Y4:Y33)</f>
        <v>1210.1192774627177</v>
      </c>
    </row>
  </sheetData>
  <mergeCells count="2">
    <mergeCell ref="A1:S1"/>
    <mergeCell ref="U1:AM1"/>
  </mergeCells>
  <conditionalFormatting sqref="J32:L33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32:L33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32:L33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3:L31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M2:S2 J2:L31 A1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J2:L31 A1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J2:L33 A1">
    <cfRule type="iconSet" priority="23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5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cp:lastPrinted>2015-06-18T15:39:16Z</cp:lastPrinted>
  <dcterms:created xsi:type="dcterms:W3CDTF">2015-06-18T00:07:29Z</dcterms:created>
  <dcterms:modified xsi:type="dcterms:W3CDTF">2015-06-18T15:53:55Z</dcterms:modified>
</cp:coreProperties>
</file>