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6380" windowHeight="8130" tabRatio="445"/>
  </bookViews>
  <sheets>
    <sheet name="REPORTE" sheetId="4" r:id="rId1"/>
    <sheet name="INDICES" sheetId="2" r:id="rId2"/>
  </sheets>
  <externalReferences>
    <externalReference r:id="rId3"/>
  </externalReferences>
  <definedNames>
    <definedName name="_xlnm.Print_Area" localSheetId="0">REPORTE!$A$1:$R$6</definedName>
  </definedNames>
  <calcPr calcId="144525"/>
</workbook>
</file>

<file path=xl/calcChain.xml><?xml version="1.0" encoding="utf-8"?>
<calcChain xmlns="http://schemas.openxmlformats.org/spreadsheetml/2006/main">
  <c r="J8" i="4" l="1"/>
  <c r="J7" i="4"/>
  <c r="J6" i="4"/>
  <c r="P125" i="4" l="1"/>
  <c r="O125" i="4"/>
  <c r="O124" i="4"/>
  <c r="P124" i="4" s="1"/>
  <c r="P123" i="4"/>
  <c r="O123" i="4"/>
  <c r="O122" i="4"/>
  <c r="P122" i="4" s="1"/>
  <c r="P121" i="4"/>
  <c r="O121" i="4"/>
  <c r="O120" i="4"/>
  <c r="P120" i="4" s="1"/>
  <c r="P119" i="4"/>
  <c r="O119" i="4"/>
  <c r="O118" i="4"/>
  <c r="P118" i="4" s="1"/>
  <c r="P117" i="4"/>
  <c r="O117" i="4"/>
  <c r="O116" i="4"/>
  <c r="P116" i="4" s="1"/>
  <c r="P115" i="4"/>
  <c r="O115" i="4"/>
  <c r="O114" i="4"/>
  <c r="P114" i="4" s="1"/>
  <c r="P113" i="4"/>
  <c r="O113" i="4"/>
  <c r="O112" i="4"/>
  <c r="P112" i="4" s="1"/>
  <c r="P111" i="4"/>
  <c r="O111" i="4"/>
  <c r="O110" i="4"/>
  <c r="P110" i="4" s="1"/>
  <c r="P109" i="4"/>
  <c r="O109" i="4"/>
  <c r="O108" i="4"/>
  <c r="P108" i="4" s="1"/>
  <c r="P107" i="4"/>
  <c r="O107" i="4"/>
  <c r="O106" i="4"/>
  <c r="P106" i="4" s="1"/>
  <c r="P105" i="4"/>
  <c r="O105" i="4"/>
  <c r="O104" i="4"/>
  <c r="P104" i="4" s="1"/>
  <c r="P103" i="4"/>
  <c r="O103" i="4"/>
  <c r="O102" i="4"/>
  <c r="P102" i="4" s="1"/>
  <c r="P101" i="4"/>
  <c r="O101" i="4"/>
  <c r="O100" i="4"/>
  <c r="P100" i="4" s="1"/>
  <c r="P99" i="4"/>
  <c r="O99" i="4"/>
  <c r="O98" i="4"/>
  <c r="P98" i="4" s="1"/>
  <c r="P97" i="4"/>
  <c r="O97" i="4"/>
  <c r="O96" i="4"/>
  <c r="P96" i="4" s="1"/>
  <c r="P95" i="4"/>
  <c r="O95" i="4"/>
  <c r="O94" i="4"/>
  <c r="P94" i="4" s="1"/>
  <c r="P93" i="4"/>
  <c r="O93" i="4"/>
  <c r="O92" i="4"/>
  <c r="P92" i="4" s="1"/>
  <c r="P91" i="4"/>
  <c r="O91" i="4"/>
  <c r="O90" i="4"/>
  <c r="P90" i="4" s="1"/>
  <c r="P89" i="4"/>
  <c r="O89" i="4"/>
  <c r="O88" i="4"/>
  <c r="P88" i="4" s="1"/>
  <c r="P87" i="4"/>
  <c r="O87" i="4"/>
  <c r="O86" i="4"/>
  <c r="P86" i="4" s="1"/>
  <c r="P85" i="4"/>
  <c r="O85" i="4"/>
  <c r="O84" i="4"/>
  <c r="P84" i="4" s="1"/>
  <c r="P83" i="4"/>
  <c r="O83" i="4"/>
  <c r="O82" i="4"/>
  <c r="P82" i="4" s="1"/>
  <c r="P81" i="4"/>
  <c r="O81" i="4"/>
  <c r="O80" i="4"/>
  <c r="P80" i="4" s="1"/>
  <c r="P79" i="4"/>
  <c r="O79" i="4"/>
  <c r="O78" i="4"/>
  <c r="P78" i="4" s="1"/>
  <c r="P77" i="4"/>
  <c r="O77" i="4"/>
  <c r="O76" i="4"/>
  <c r="P76" i="4" s="1"/>
  <c r="P75" i="4"/>
  <c r="O75" i="4"/>
  <c r="O74" i="4"/>
  <c r="P74" i="4" s="1"/>
  <c r="P73" i="4"/>
  <c r="O73" i="4"/>
  <c r="O72" i="4"/>
  <c r="P72" i="4" s="1"/>
  <c r="P71" i="4"/>
  <c r="O71" i="4"/>
  <c r="O70" i="4"/>
  <c r="P70" i="4" s="1"/>
  <c r="P69" i="4"/>
  <c r="O69" i="4"/>
  <c r="O68" i="4"/>
  <c r="P68" i="4" s="1"/>
  <c r="P67" i="4"/>
  <c r="O67" i="4"/>
  <c r="O66" i="4"/>
  <c r="P66" i="4" s="1"/>
  <c r="P65" i="4"/>
  <c r="O65" i="4"/>
  <c r="O64" i="4"/>
  <c r="P64" i="4" s="1"/>
  <c r="P63" i="4"/>
  <c r="O63" i="4"/>
  <c r="O62" i="4"/>
  <c r="P62" i="4" s="1"/>
  <c r="P61" i="4"/>
  <c r="O61" i="4"/>
  <c r="O60" i="4"/>
  <c r="P60" i="4" s="1"/>
  <c r="P59" i="4"/>
  <c r="O59" i="4"/>
  <c r="O58" i="4"/>
  <c r="P58" i="4" s="1"/>
  <c r="P57" i="4"/>
  <c r="O57" i="4"/>
  <c r="O56" i="4"/>
  <c r="P56" i="4" s="1"/>
  <c r="P55" i="4"/>
  <c r="O55" i="4"/>
  <c r="O54" i="4"/>
  <c r="P54" i="4" s="1"/>
  <c r="P53" i="4"/>
  <c r="O53" i="4"/>
  <c r="O52" i="4"/>
  <c r="P52" i="4" s="1"/>
  <c r="P51" i="4"/>
  <c r="O51" i="4"/>
  <c r="O50" i="4"/>
  <c r="P50" i="4" s="1"/>
  <c r="P49" i="4"/>
  <c r="O49" i="4"/>
  <c r="O48" i="4"/>
  <c r="P48" i="4" s="1"/>
  <c r="P47" i="4"/>
  <c r="O47" i="4"/>
  <c r="O46" i="4"/>
  <c r="P46" i="4" s="1"/>
  <c r="P45" i="4"/>
  <c r="O45" i="4"/>
  <c r="O44" i="4"/>
  <c r="P44" i="4" s="1"/>
  <c r="P43" i="4"/>
  <c r="O43" i="4"/>
  <c r="O42" i="4"/>
  <c r="P42" i="4" s="1"/>
  <c r="P41" i="4"/>
  <c r="O41" i="4"/>
  <c r="O40" i="4"/>
  <c r="P40" i="4" s="1"/>
  <c r="P39" i="4"/>
  <c r="O39" i="4"/>
  <c r="O38" i="4"/>
  <c r="P38" i="4" s="1"/>
  <c r="P37" i="4"/>
  <c r="O37" i="4"/>
  <c r="O36" i="4"/>
  <c r="P36" i="4" s="1"/>
  <c r="P35" i="4"/>
  <c r="O35" i="4"/>
  <c r="O34" i="4"/>
  <c r="P34" i="4" s="1"/>
  <c r="P33" i="4"/>
  <c r="O33" i="4"/>
  <c r="O32" i="4"/>
  <c r="P32" i="4" s="1"/>
  <c r="P31" i="4"/>
  <c r="O31" i="4"/>
  <c r="O30" i="4"/>
  <c r="P30" i="4" s="1"/>
  <c r="P29" i="4"/>
  <c r="O29" i="4"/>
  <c r="O28" i="4"/>
  <c r="P28" i="4" s="1"/>
  <c r="P27" i="4"/>
  <c r="O27" i="4"/>
  <c r="O26" i="4"/>
  <c r="P26" i="4" s="1"/>
  <c r="P25" i="4"/>
  <c r="O25" i="4"/>
  <c r="O24" i="4"/>
  <c r="P24" i="4" s="1"/>
  <c r="P23" i="4"/>
  <c r="O23" i="4"/>
  <c r="O22" i="4"/>
  <c r="P22" i="4" s="1"/>
  <c r="P21" i="4"/>
  <c r="O21" i="4"/>
  <c r="O20" i="4"/>
  <c r="P20" i="4" s="1"/>
  <c r="P19" i="4"/>
  <c r="O19" i="4"/>
  <c r="O18" i="4"/>
  <c r="P18" i="4" s="1"/>
  <c r="P17" i="4"/>
  <c r="O17" i="4"/>
  <c r="O16" i="4"/>
  <c r="P16" i="4" s="1"/>
  <c r="P15" i="4"/>
  <c r="O15" i="4"/>
  <c r="O14" i="4"/>
  <c r="P14" i="4" s="1"/>
  <c r="P13" i="4"/>
  <c r="O13" i="4"/>
  <c r="O12" i="4"/>
  <c r="P12" i="4" s="1"/>
  <c r="P11" i="4"/>
  <c r="O11" i="4"/>
  <c r="O10" i="4"/>
  <c r="P10" i="4" s="1"/>
  <c r="P9" i="4"/>
  <c r="O9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7" i="4"/>
  <c r="K7" i="4" s="1"/>
  <c r="M7" i="4" s="1"/>
  <c r="O7" i="4" s="1"/>
  <c r="P7" i="4" s="1"/>
  <c r="G125" i="4"/>
  <c r="F125" i="4"/>
  <c r="G124" i="4"/>
  <c r="F124" i="4"/>
  <c r="G123" i="4"/>
  <c r="F123" i="4"/>
  <c r="G122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15" i="4"/>
  <c r="G114" i="4"/>
  <c r="F114" i="4"/>
  <c r="G113" i="4"/>
  <c r="F113" i="4"/>
  <c r="G112" i="4"/>
  <c r="F112" i="4"/>
  <c r="G111" i="4"/>
  <c r="F111" i="4"/>
  <c r="G110" i="4"/>
  <c r="F110" i="4"/>
  <c r="G109" i="4"/>
  <c r="F109" i="4"/>
  <c r="G108" i="4"/>
  <c r="F108" i="4"/>
  <c r="G107" i="4"/>
  <c r="F107" i="4"/>
  <c r="G106" i="4"/>
  <c r="F106" i="4"/>
  <c r="G105" i="4"/>
  <c r="F105" i="4"/>
  <c r="G104" i="4"/>
  <c r="F104" i="4"/>
  <c r="G103" i="4"/>
  <c r="F103" i="4"/>
  <c r="G102" i="4"/>
  <c r="F102" i="4"/>
  <c r="G101" i="4"/>
  <c r="F101" i="4"/>
  <c r="G100" i="4"/>
  <c r="F100" i="4"/>
  <c r="G99" i="4"/>
  <c r="F99" i="4"/>
  <c r="G98" i="4"/>
  <c r="F98" i="4"/>
  <c r="G97" i="4"/>
  <c r="F97" i="4"/>
  <c r="G96" i="4"/>
  <c r="F96" i="4"/>
  <c r="G95" i="4"/>
  <c r="F95" i="4"/>
  <c r="G94" i="4"/>
  <c r="F94" i="4"/>
  <c r="G93" i="4"/>
  <c r="F93" i="4"/>
  <c r="G92" i="4"/>
  <c r="F92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G84" i="4"/>
  <c r="F84" i="4"/>
  <c r="G83" i="4"/>
  <c r="F83" i="4"/>
  <c r="G82" i="4"/>
  <c r="F82" i="4"/>
  <c r="G81" i="4"/>
  <c r="F81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I8" i="4" s="1"/>
  <c r="K8" i="4" s="1"/>
  <c r="M8" i="4" s="1"/>
  <c r="O8" i="4" s="1"/>
  <c r="P8" i="4" s="1"/>
  <c r="G7" i="4"/>
  <c r="F7" i="4"/>
  <c r="N1" i="4"/>
  <c r="F6" i="4" l="1"/>
  <c r="G6" i="4"/>
  <c r="N6" i="4"/>
  <c r="J188" i="2"/>
  <c r="X6" i="4"/>
  <c r="Y6" i="4" s="1"/>
  <c r="B47" i="2"/>
  <c r="E346" i="2"/>
  <c r="O46" i="2"/>
  <c r="P46" i="2"/>
  <c r="B46" i="2"/>
  <c r="O45" i="2"/>
  <c r="P45" i="2"/>
  <c r="B45" i="2"/>
  <c r="O44" i="2"/>
  <c r="P44" i="2" s="1"/>
  <c r="B44" i="2"/>
  <c r="O43" i="2"/>
  <c r="P43" i="2"/>
  <c r="B43" i="2"/>
  <c r="O42" i="2"/>
  <c r="P42" i="2" s="1"/>
  <c r="O41" i="2"/>
  <c r="P41" i="2"/>
  <c r="O40" i="2"/>
  <c r="P40" i="2" s="1"/>
  <c r="O39" i="2"/>
  <c r="P39" i="2"/>
  <c r="O38" i="2"/>
  <c r="P38" i="2" s="1"/>
  <c r="O37" i="2"/>
  <c r="P37" i="2"/>
  <c r="O36" i="2"/>
  <c r="P36" i="2" s="1"/>
  <c r="B36" i="2"/>
  <c r="B35" i="2"/>
  <c r="B34" i="2"/>
  <c r="B33" i="2"/>
  <c r="B32" i="2"/>
  <c r="B31" i="2"/>
  <c r="B30" i="2"/>
  <c r="B29" i="2"/>
  <c r="B28" i="2"/>
  <c r="B27" i="2"/>
  <c r="B26" i="2"/>
  <c r="N24" i="2"/>
  <c r="B25" i="2"/>
  <c r="M24" i="2"/>
  <c r="N23" i="2"/>
  <c r="B24" i="2" s="1"/>
  <c r="M23" i="2"/>
  <c r="N22" i="2"/>
  <c r="B23" i="2"/>
  <c r="M22" i="2"/>
  <c r="N21" i="2"/>
  <c r="B22" i="2"/>
  <c r="M21" i="2"/>
  <c r="N20" i="2"/>
  <c r="B21" i="2"/>
  <c r="M20" i="2"/>
  <c r="N19" i="2"/>
  <c r="B20" i="2" s="1"/>
  <c r="M19" i="2"/>
  <c r="N18" i="2"/>
  <c r="B19" i="2"/>
  <c r="M18" i="2"/>
  <c r="N17" i="2"/>
  <c r="B18" i="2"/>
  <c r="M17" i="2"/>
  <c r="N16" i="2"/>
  <c r="B17" i="2"/>
  <c r="M16" i="2"/>
  <c r="N15" i="2"/>
  <c r="B16" i="2" s="1"/>
  <c r="M15" i="2"/>
  <c r="N14" i="2"/>
  <c r="B15" i="2"/>
  <c r="M14" i="2"/>
  <c r="N13" i="2"/>
  <c r="B14" i="2"/>
  <c r="M13" i="2"/>
  <c r="N12" i="2"/>
  <c r="B13" i="2"/>
  <c r="I6" i="4" l="1"/>
  <c r="K6" i="4" s="1"/>
  <c r="M6" i="4" s="1"/>
  <c r="O6" i="4" s="1"/>
  <c r="P6" i="4" s="1"/>
  <c r="P129" i="4" s="1"/>
</calcChain>
</file>

<file path=xl/comments1.xml><?xml version="1.0" encoding="utf-8"?>
<comments xmlns="http://schemas.openxmlformats.org/spreadsheetml/2006/main">
  <authors>
    <author>Beatriz Solis Medina</author>
    <author>contabilidad qm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REGLA 1.3.14.6: cuando la operación exceda a $227,400.00, la utilidad de laoperación estara gravada por el excedente a 3SMGA.</t>
        </r>
      </text>
    </comment>
    <comment ref="O2" author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REGLA 1.3.14.6: cuando la operación exceda a $227,400.00, la utilidad de laoperación estara gravada por el excedente a 3SMGA.</t>
        </r>
      </text>
    </comment>
    <comment ref="J5" authorId="1">
      <text>
        <r>
          <rPr>
            <b/>
            <sz val="9"/>
            <color indexed="81"/>
            <rFont val="Tahoma"/>
            <charset val="1"/>
          </rPr>
          <t>contabilidad qm:</t>
        </r>
        <r>
          <rPr>
            <sz val="9"/>
            <color indexed="81"/>
            <rFont val="Tahoma"/>
            <charset val="1"/>
          </rPr>
          <t xml:space="preserve">
MES INMEDIATO ANTERIOR A LA ENAJENACION/ MES DE LA ADQUISICION
</t>
        </r>
      </text>
    </comment>
  </commentList>
</comments>
</file>

<file path=xl/sharedStrings.xml><?xml version="1.0" encoding="utf-8"?>
<sst xmlns="http://schemas.openxmlformats.org/spreadsheetml/2006/main" count="56" uniqueCount="43">
  <si>
    <t>VEHICULO</t>
  </si>
  <si>
    <t>FECHA DE ADQUISICIÓN</t>
  </si>
  <si>
    <t>FECHA DE ENAJENACIÓN</t>
  </si>
  <si>
    <t>MESES DE USO</t>
  </si>
  <si>
    <t>FACTOR DE DEP. MENS</t>
  </si>
  <si>
    <t>VALOR FACTURA</t>
  </si>
  <si>
    <t>PRECIO COMPRA</t>
  </si>
  <si>
    <t>ASESOR</t>
  </si>
  <si>
    <t>COMENTARIOS</t>
  </si>
  <si>
    <t>COMPRA</t>
  </si>
  <si>
    <t>VENTA</t>
  </si>
  <si>
    <t>MEDIA</t>
  </si>
  <si>
    <t>SM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</si>
  <si>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</si>
  <si>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</si>
  <si>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</si>
  <si>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</si>
  <si>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</si>
  <si>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</si>
  <si>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</si>
  <si>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</si>
  <si>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</si>
  <si>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</si>
  <si>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</si>
  <si>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</si>
  <si>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 xml:space="preserve"> </t>
  </si>
  <si>
    <t>INPC pubicado en el DOF enero 2011</t>
  </si>
  <si>
    <t>FACTOR DE ACT</t>
  </si>
  <si>
    <t>COSTO SIN ACTUALIZ</t>
  </si>
  <si>
    <t>DIFERENCIA</t>
  </si>
  <si>
    <t>COSTO ACTUALIZADO</t>
  </si>
  <si>
    <t>EXCENCION</t>
  </si>
  <si>
    <t>BASE P/RETENCION</t>
  </si>
  <si>
    <t>ISR</t>
  </si>
  <si>
    <t xml:space="preserve">QUERETARO MOTORS </t>
  </si>
  <si>
    <t>COMPRAS UNIDADES USADAS</t>
  </si>
  <si>
    <t>SOLO PERSONAS FISICAS S/ACTIVIDAD EMPRESARIAL</t>
  </si>
  <si>
    <t>TOTAL ISR RETENIDO</t>
  </si>
  <si>
    <t>" 2018 "</t>
  </si>
  <si>
    <t>TOPE DE EXENSION 88.36SMZG (X) 365 (3)   =</t>
  </si>
  <si>
    <t>0002-QMU18</t>
  </si>
  <si>
    <t>0003-QMU18</t>
  </si>
  <si>
    <t>0004-QMU18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</si>
</sst>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0"/>
    <numFmt numFmtId="165" formatCode="0.00000"/>
    <numFmt numFmtId="166" formatCode="0.0"/>
    <numFmt numFmtId="167" formatCode="_-* #,##0.0000_-;\-* #,##0.0000_-;_-* &quot;-&quot;??_-;_-@_-"/>
  </numFmts>
  <fonts count="17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62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rgb="FF2F2F2F"/>
      <name val="Arial"/>
      <family val="2"/>
    </font>
    <font>
      <b/>
      <sz val="10"/>
      <color rgb="FF2F2F2F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102">
    <xf numFmtId="0" fontId="0" fillId="0" borderId="0" xfId="0"/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  <xf numFmtId="164" fontId="0" fillId="2" borderId="0" xfId="0" applyNumberFormat="1" applyFont="1" applyFill="1"/>
    <xf numFmtId="166" fontId="6" fillId="0" borderId="0" xfId="0" applyNumberFormat="1" applyFont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4" fontId="0" fillId="0" borderId="0" xfId="0" applyNumberFormat="1"/>
    <xf numFmtId="164" fontId="0" fillId="0" borderId="1" xfId="0" applyNumberFormat="1" applyFill="1" applyBorder="1" applyAlignment="1" applyProtection="1">
      <alignment horizontal="center" vertical="center"/>
      <protection locked="0"/>
    </xf>
    <xf numFmtId="43" fontId="1" fillId="0" borderId="1" xfId="1" applyFill="1" applyBorder="1" applyAlignment="1" applyProtection="1">
      <alignment horizontal="center" vertical="center"/>
      <protection locked="0"/>
    </xf>
    <xf numFmtId="167" fontId="1" fillId="0" borderId="1" xfId="1" applyNumberFormat="1" applyFill="1" applyBorder="1" applyAlignment="1" applyProtection="1">
      <alignment horizontal="center" vertical="center"/>
      <protection locked="0"/>
    </xf>
    <xf numFmtId="164" fontId="0" fillId="0" borderId="2" xfId="0" applyNumberFormat="1" applyFill="1" applyBorder="1" applyAlignment="1" applyProtection="1">
      <alignment horizontal="center" vertical="center"/>
      <protection locked="0"/>
    </xf>
    <xf numFmtId="43" fontId="1" fillId="0" borderId="2" xfId="1" applyFill="1" applyBorder="1" applyAlignment="1" applyProtection="1">
      <alignment horizontal="center" vertical="center"/>
      <protection locked="0"/>
    </xf>
    <xf numFmtId="167" fontId="1" fillId="0" borderId="2" xfId="1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3" fontId="1" fillId="0" borderId="0" xfId="1" applyProtection="1"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4" fontId="1" fillId="0" borderId="5" xfId="0" applyNumberFormat="1" applyFont="1" applyBorder="1" applyProtection="1">
      <protection locked="0"/>
    </xf>
    <xf numFmtId="43" fontId="1" fillId="0" borderId="5" xfId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/>
      <protection locked="0"/>
    </xf>
    <xf numFmtId="164" fontId="0" fillId="0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11" fillId="3" borderId="0" xfId="0" applyFont="1" applyFill="1"/>
    <xf numFmtId="0" fontId="0" fillId="0" borderId="3" xfId="0" applyFont="1" applyBorder="1" applyProtection="1">
      <protection locked="0"/>
    </xf>
    <xf numFmtId="0" fontId="1" fillId="0" borderId="3" xfId="0" applyFont="1" applyFill="1" applyBorder="1" applyProtection="1">
      <protection locked="0"/>
    </xf>
    <xf numFmtId="164" fontId="0" fillId="0" borderId="0" xfId="0" applyNumberFormat="1" applyFont="1" applyAlignment="1">
      <alignment horizontal="center"/>
    </xf>
    <xf numFmtId="164" fontId="0" fillId="2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0" borderId="9" xfId="0" applyFont="1" applyFill="1" applyBorder="1" applyAlignment="1" applyProtection="1">
      <alignment horizontal="left"/>
      <protection locked="0"/>
    </xf>
    <xf numFmtId="0" fontId="0" fillId="0" borderId="3" xfId="0" applyFont="1" applyFill="1" applyBorder="1" applyProtection="1"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14" fontId="0" fillId="0" borderId="1" xfId="0" applyNumberForma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4" xfId="0" applyFill="1" applyBorder="1" applyProtection="1">
      <protection locked="0"/>
    </xf>
    <xf numFmtId="43" fontId="10" fillId="0" borderId="1" xfId="1" applyFont="1" applyFill="1" applyBorder="1" applyAlignment="1" applyProtection="1">
      <alignment horizontal="center" vertical="center"/>
      <protection locked="0"/>
    </xf>
    <xf numFmtId="167" fontId="0" fillId="0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3" fillId="0" borderId="0" xfId="0" applyFont="1"/>
    <xf numFmtId="14" fontId="0" fillId="0" borderId="3" xfId="0" applyNumberFormat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4" fillId="0" borderId="4" xfId="0" applyFont="1" applyFill="1" applyBorder="1" applyProtection="1"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14" fontId="0" fillId="0" borderId="4" xfId="0" applyNumberFormat="1" applyFont="1" applyFill="1" applyBorder="1" applyProtection="1">
      <protection locked="0"/>
    </xf>
    <xf numFmtId="14" fontId="0" fillId="0" borderId="4" xfId="0" applyNumberFormat="1" applyFont="1" applyBorder="1" applyProtection="1">
      <protection locked="0"/>
    </xf>
    <xf numFmtId="164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43" fontId="14" fillId="0" borderId="0" xfId="0" applyNumberFormat="1" applyFont="1" applyProtection="1">
      <protection locked="0"/>
    </xf>
    <xf numFmtId="0" fontId="14" fillId="0" borderId="4" xfId="0" applyFont="1" applyFill="1" applyBorder="1" applyAlignment="1" applyProtection="1">
      <alignment vertical="center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pacontabilidad\Mis%20documentos\ContabilidadToyota\Conciliacion%20de%20cuentas%20contables%20Pachuca\Pachuca%202013\INFORMATIVAS%202013\ANUAL%202013\ISR%20ALECSA%20PACHU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"/>
      <sheetName val="ERes"/>
      <sheetName val="Datos"/>
      <sheetName val="DIVIDENDOS"/>
      <sheetName val="BzaCompr"/>
      <sheetName val="PP ISR"/>
      <sheetName val="IETU"/>
      <sheetName val="AInf"/>
      <sheetName val="DepF"/>
      <sheetName val="SProm"/>
      <sheetName val="CInf"/>
      <sheetName val="Acum"/>
      <sheetName val="ISR"/>
      <sheetName val="VTA AF"/>
      <sheetName val="FACTORES DEP"/>
      <sheetName val="Ind"/>
    </sheetNames>
    <sheetDataSet>
      <sheetData sheetId="0">
        <row r="17">
          <cell r="D17">
            <v>1381735.69</v>
          </cell>
        </row>
        <row r="18">
          <cell r="D18">
            <v>2075827.26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29"/>
  <sheetViews>
    <sheetView tabSelected="1" zoomScale="85" workbookViewId="0">
      <pane ySplit="5" topLeftCell="A6" activePane="bottomLeft" state="frozen"/>
      <selection pane="bottomLeft" activeCell="B9" sqref="B9"/>
    </sheetView>
  </sheetViews>
  <sheetFormatPr baseColWidth="10" defaultRowHeight="12.75" x14ac:dyDescent="0.2"/>
  <cols>
    <col min="1" max="1" width="5.140625" style="19" bestFit="1" customWidth="1"/>
    <col min="2" max="2" width="5.140625" style="19" customWidth="1"/>
    <col min="3" max="3" width="12.42578125" style="19" bestFit="1" customWidth="1"/>
    <col min="4" max="4" width="10.85546875" style="19" bestFit="1" customWidth="1"/>
    <col min="5" max="5" width="11.42578125" style="19"/>
    <col min="6" max="6" width="8.28515625" style="19" customWidth="1"/>
    <col min="7" max="7" width="13.140625" style="19" bestFit="1" customWidth="1"/>
    <col min="8" max="8" width="12.5703125" style="19" customWidth="1"/>
    <col min="9" max="9" width="14.140625" style="19" bestFit="1" customWidth="1"/>
    <col min="10" max="10" width="9.140625" style="19" customWidth="1"/>
    <col min="11" max="11" width="14.140625" style="19" bestFit="1" customWidth="1" collapsed="1"/>
    <col min="12" max="12" width="11.7109375" style="19" customWidth="1"/>
    <col min="13" max="13" width="14.140625" style="19" bestFit="1" customWidth="1"/>
    <col min="14" max="14" width="11.28515625" style="19" customWidth="1"/>
    <col min="15" max="15" width="20.140625" style="19" customWidth="1"/>
    <col min="16" max="16" width="13.140625" style="19" bestFit="1" customWidth="1"/>
    <col min="17" max="17" width="10.5703125" style="19" customWidth="1"/>
    <col min="18" max="18" width="57" style="19" customWidth="1"/>
    <col min="19" max="19" width="11.42578125" style="19"/>
    <col min="20" max="25" width="0" style="19" hidden="1" customWidth="1"/>
    <col min="26" max="16384" width="11.42578125" style="19"/>
  </cols>
  <sheetData>
    <row r="1" spans="1:25" x14ac:dyDescent="0.2">
      <c r="C1" s="46" t="s">
        <v>34</v>
      </c>
      <c r="N1" s="20">
        <f>88.36*365*3</f>
        <v>96754.200000000012</v>
      </c>
      <c r="O1" s="19" t="s">
        <v>39</v>
      </c>
    </row>
    <row r="2" spans="1:25" s="21" customFormat="1" ht="15.95" customHeight="1" x14ac:dyDescent="0.2">
      <c r="C2" s="44" t="s">
        <v>35</v>
      </c>
      <c r="F2" s="22"/>
      <c r="J2" s="87" t="s">
        <v>38</v>
      </c>
      <c r="N2" s="20"/>
      <c r="O2" s="19"/>
    </row>
    <row r="3" spans="1:25" s="21" customFormat="1" ht="15.95" customHeight="1" x14ac:dyDescent="0.2">
      <c r="C3" s="45" t="s">
        <v>36</v>
      </c>
      <c r="F3" s="22"/>
    </row>
    <row r="4" spans="1:25" s="21" customFormat="1" ht="15.95" customHeight="1" thickBot="1" x14ac:dyDescent="0.25">
      <c r="D4" s="38"/>
      <c r="E4" s="38"/>
      <c r="F4" s="22"/>
      <c r="H4" s="38"/>
      <c r="I4" s="38"/>
      <c r="J4" s="38"/>
      <c r="K4" s="38"/>
      <c r="L4" s="39"/>
    </row>
    <row r="5" spans="1:25" s="23" customFormat="1" ht="39.75" customHeight="1" thickBot="1" x14ac:dyDescent="0.25">
      <c r="B5" s="100" t="s">
        <v>0</v>
      </c>
      <c r="C5" s="101"/>
      <c r="D5" s="88" t="s">
        <v>1</v>
      </c>
      <c r="E5" s="88" t="s">
        <v>2</v>
      </c>
      <c r="F5" s="43" t="s">
        <v>3</v>
      </c>
      <c r="G5" s="43" t="s">
        <v>4</v>
      </c>
      <c r="H5" s="88" t="s">
        <v>5</v>
      </c>
      <c r="I5" s="86" t="s">
        <v>28</v>
      </c>
      <c r="J5" s="88" t="s">
        <v>27</v>
      </c>
      <c r="K5" s="86" t="s">
        <v>30</v>
      </c>
      <c r="L5" s="88" t="s">
        <v>6</v>
      </c>
      <c r="M5" s="86" t="s">
        <v>29</v>
      </c>
      <c r="N5" s="86" t="s">
        <v>31</v>
      </c>
      <c r="O5" s="43" t="s">
        <v>32</v>
      </c>
      <c r="P5" s="43" t="s">
        <v>33</v>
      </c>
      <c r="Q5" s="43" t="s">
        <v>7</v>
      </c>
      <c r="R5" s="43" t="s">
        <v>8</v>
      </c>
      <c r="T5" s="23" t="s">
        <v>9</v>
      </c>
      <c r="U5" s="23" t="s">
        <v>10</v>
      </c>
      <c r="V5" s="23" t="s">
        <v>11</v>
      </c>
      <c r="W5" s="23" t="s">
        <v>12</v>
      </c>
    </row>
    <row r="6" spans="1:25" s="24" customFormat="1" x14ac:dyDescent="0.2">
      <c r="A6" s="50">
        <v>1</v>
      </c>
      <c r="B6" s="51">
        <v>918</v>
      </c>
      <c r="C6" s="47" t="s">
        <v>40</v>
      </c>
      <c r="D6" s="27">
        <v>42594</v>
      </c>
      <c r="E6" s="40">
        <v>43102</v>
      </c>
      <c r="F6" s="89">
        <f>(E6-D6)/30</f>
        <v>16.933333333333334</v>
      </c>
      <c r="G6" s="16">
        <f>0.2/12</f>
        <v>1.6666666666666666E-2</v>
      </c>
      <c r="H6" s="17">
        <v>120800</v>
      </c>
      <c r="I6" s="17">
        <f>H6-(H6*G6*F6)</f>
        <v>86707.555555555562</v>
      </c>
      <c r="J6" s="15">
        <f>+INDICES!N50/INDICES!J49</f>
        <v>1.0942390858825399</v>
      </c>
      <c r="K6" s="17">
        <f>+I6*J6</f>
        <v>94878.796330220663</v>
      </c>
      <c r="L6" s="17">
        <v>104500</v>
      </c>
      <c r="M6" s="17">
        <f>+L6-K6</f>
        <v>9621.2036697793374</v>
      </c>
      <c r="N6" s="17">
        <f>+N1</f>
        <v>96754.200000000012</v>
      </c>
      <c r="O6" s="41">
        <f>+M6-N6</f>
        <v>-87132.996330220674</v>
      </c>
      <c r="P6" s="17">
        <f>IF(O6&gt;1,O6*0.2,0)</f>
        <v>0</v>
      </c>
      <c r="Q6" s="32"/>
      <c r="R6" s="42"/>
      <c r="W6" s="24">
        <v>57</v>
      </c>
      <c r="X6" s="24">
        <f>W6*365</f>
        <v>20805</v>
      </c>
      <c r="Y6" s="24">
        <f>X6*3</f>
        <v>62415</v>
      </c>
    </row>
    <row r="7" spans="1:25" s="25" customFormat="1" x14ac:dyDescent="0.2">
      <c r="A7" s="49">
        <v>2</v>
      </c>
      <c r="B7" s="48">
        <v>919</v>
      </c>
      <c r="C7" s="26" t="s">
        <v>41</v>
      </c>
      <c r="D7" s="27">
        <v>42116</v>
      </c>
      <c r="E7" s="28">
        <v>43105</v>
      </c>
      <c r="F7" s="90">
        <f t="shared" ref="F7:F70" si="0">(E7-D7)/30</f>
        <v>32.966666666666669</v>
      </c>
      <c r="G7" s="13">
        <f t="shared" ref="G7:G70" si="1">0.2/12</f>
        <v>1.6666666666666666E-2</v>
      </c>
      <c r="H7" s="14">
        <v>195900</v>
      </c>
      <c r="I7" s="14">
        <f t="shared" ref="I7:I70" si="2">H7-(H7*G7*F7)</f>
        <v>88263.833333333328</v>
      </c>
      <c r="J7" s="15">
        <f>+INDICES!N50/INDICES!F48</f>
        <v>1.1243542911169366</v>
      </c>
      <c r="K7" s="14">
        <f t="shared" ref="K7:K70" si="3">+I7*J7</f>
        <v>99239.819758763435</v>
      </c>
      <c r="L7" s="14">
        <v>129000</v>
      </c>
      <c r="M7" s="14">
        <f t="shared" ref="M7:M70" si="4">+L7-K7</f>
        <v>29760.180241236565</v>
      </c>
      <c r="N7" s="14">
        <v>96754.200000000012</v>
      </c>
      <c r="O7" s="14">
        <f t="shared" ref="O7:O70" si="5">+M7-N7</f>
        <v>-66994.019758763447</v>
      </c>
      <c r="P7" s="14">
        <f t="shared" ref="P7:P70" si="6">IF(O7&gt;1,O7*0.2,0)</f>
        <v>0</v>
      </c>
      <c r="Q7" s="29"/>
      <c r="R7" s="30"/>
    </row>
    <row r="8" spans="1:25" s="21" customFormat="1" x14ac:dyDescent="0.2">
      <c r="A8" s="50">
        <v>3</v>
      </c>
      <c r="B8" s="48">
        <v>920</v>
      </c>
      <c r="C8" s="26" t="s">
        <v>42</v>
      </c>
      <c r="D8" s="31">
        <v>41599</v>
      </c>
      <c r="E8" s="28">
        <v>43104</v>
      </c>
      <c r="F8" s="91">
        <f t="shared" si="0"/>
        <v>50.166666666666664</v>
      </c>
      <c r="G8" s="16">
        <f t="shared" si="1"/>
        <v>1.6666666666666666E-2</v>
      </c>
      <c r="H8" s="17">
        <v>139900</v>
      </c>
      <c r="I8" s="17">
        <f t="shared" si="2"/>
        <v>22928.055555555562</v>
      </c>
      <c r="J8" s="18">
        <f>+INDICES!N50/INDICES!M46</f>
        <v>1.1798560502200734</v>
      </c>
      <c r="K8" s="17">
        <f t="shared" si="3"/>
        <v>27051.805067004196</v>
      </c>
      <c r="L8" s="17">
        <v>80000</v>
      </c>
      <c r="M8" s="17">
        <f t="shared" si="4"/>
        <v>52948.194932995801</v>
      </c>
      <c r="N8" s="17">
        <v>96754.200000000012</v>
      </c>
      <c r="O8" s="17">
        <f t="shared" si="5"/>
        <v>-43806.005067004211</v>
      </c>
      <c r="P8" s="17">
        <f t="shared" si="6"/>
        <v>0</v>
      </c>
      <c r="Q8" s="32"/>
      <c r="R8" s="33"/>
    </row>
    <row r="9" spans="1:25" s="21" customFormat="1" x14ac:dyDescent="0.2">
      <c r="A9" s="50">
        <v>4</v>
      </c>
      <c r="B9" s="48"/>
      <c r="C9" s="55"/>
      <c r="D9" s="31"/>
      <c r="E9" s="92"/>
      <c r="F9" s="97">
        <f t="shared" si="0"/>
        <v>0</v>
      </c>
      <c r="G9" s="96">
        <f t="shared" si="1"/>
        <v>1.6666666666666666E-2</v>
      </c>
      <c r="H9" s="14"/>
      <c r="I9" s="14">
        <f t="shared" si="2"/>
        <v>0</v>
      </c>
      <c r="J9" s="15"/>
      <c r="K9" s="14">
        <f t="shared" si="3"/>
        <v>0</v>
      </c>
      <c r="L9" s="14"/>
      <c r="M9" s="14">
        <f t="shared" si="4"/>
        <v>0</v>
      </c>
      <c r="N9" s="14">
        <v>96754.200000000012</v>
      </c>
      <c r="O9" s="14">
        <f t="shared" si="5"/>
        <v>-96754.200000000012</v>
      </c>
      <c r="P9" s="14">
        <f t="shared" si="6"/>
        <v>0</v>
      </c>
      <c r="Q9" s="29"/>
      <c r="R9" s="33"/>
    </row>
    <row r="10" spans="1:25" s="73" customFormat="1" x14ac:dyDescent="0.2">
      <c r="A10" s="49">
        <v>5</v>
      </c>
      <c r="B10" s="68"/>
      <c r="C10" s="69"/>
      <c r="D10" s="70"/>
      <c r="E10" s="93"/>
      <c r="F10" s="97">
        <f t="shared" si="0"/>
        <v>0</v>
      </c>
      <c r="G10" s="96">
        <f t="shared" si="1"/>
        <v>1.6666666666666666E-2</v>
      </c>
      <c r="H10" s="14"/>
      <c r="I10" s="14">
        <f t="shared" si="2"/>
        <v>0</v>
      </c>
      <c r="J10" s="15"/>
      <c r="K10" s="14">
        <f t="shared" si="3"/>
        <v>0</v>
      </c>
      <c r="L10" s="14"/>
      <c r="M10" s="14">
        <f t="shared" si="4"/>
        <v>0</v>
      </c>
      <c r="N10" s="14">
        <v>96754.200000000012</v>
      </c>
      <c r="O10" s="14">
        <f t="shared" si="5"/>
        <v>-96754.200000000012</v>
      </c>
      <c r="P10" s="14">
        <f t="shared" si="6"/>
        <v>0</v>
      </c>
      <c r="Q10" s="71"/>
      <c r="R10" s="72"/>
    </row>
    <row r="11" spans="1:25" s="73" customFormat="1" x14ac:dyDescent="0.2">
      <c r="A11" s="50">
        <v>6</v>
      </c>
      <c r="B11" s="68"/>
      <c r="C11" s="69"/>
      <c r="D11" s="70"/>
      <c r="E11" s="93"/>
      <c r="F11" s="97">
        <f t="shared" si="0"/>
        <v>0</v>
      </c>
      <c r="G11" s="96">
        <f t="shared" si="1"/>
        <v>1.6666666666666666E-2</v>
      </c>
      <c r="H11" s="14"/>
      <c r="I11" s="14">
        <f t="shared" si="2"/>
        <v>0</v>
      </c>
      <c r="J11" s="15"/>
      <c r="K11" s="14">
        <f t="shared" si="3"/>
        <v>0</v>
      </c>
      <c r="L11" s="14"/>
      <c r="M11" s="14">
        <f t="shared" si="4"/>
        <v>0</v>
      </c>
      <c r="N11" s="14">
        <v>96754.200000000012</v>
      </c>
      <c r="O11" s="14">
        <f t="shared" si="5"/>
        <v>-96754.200000000012</v>
      </c>
      <c r="P11" s="14">
        <f t="shared" si="6"/>
        <v>0</v>
      </c>
      <c r="Q11" s="71"/>
      <c r="R11" s="72"/>
    </row>
    <row r="12" spans="1:25" s="73" customFormat="1" x14ac:dyDescent="0.2">
      <c r="A12" s="50">
        <v>7</v>
      </c>
      <c r="B12" s="68"/>
      <c r="C12" s="69"/>
      <c r="D12" s="70"/>
      <c r="E12" s="93"/>
      <c r="F12" s="97">
        <f t="shared" si="0"/>
        <v>0</v>
      </c>
      <c r="G12" s="96">
        <f t="shared" si="1"/>
        <v>1.6666666666666666E-2</v>
      </c>
      <c r="H12" s="14"/>
      <c r="I12" s="14">
        <f t="shared" si="2"/>
        <v>0</v>
      </c>
      <c r="J12" s="15"/>
      <c r="K12" s="14">
        <f t="shared" si="3"/>
        <v>0</v>
      </c>
      <c r="L12" s="14"/>
      <c r="M12" s="14">
        <f t="shared" si="4"/>
        <v>0</v>
      </c>
      <c r="N12" s="14">
        <v>96754.200000000012</v>
      </c>
      <c r="O12" s="14">
        <f t="shared" si="5"/>
        <v>-96754.200000000012</v>
      </c>
      <c r="P12" s="14">
        <f t="shared" si="6"/>
        <v>0</v>
      </c>
      <c r="Q12" s="71"/>
      <c r="R12" s="99"/>
    </row>
    <row r="13" spans="1:25" s="73" customFormat="1" x14ac:dyDescent="0.2">
      <c r="A13" s="49">
        <v>8</v>
      </c>
      <c r="B13" s="68"/>
      <c r="C13" s="69"/>
      <c r="D13" s="70"/>
      <c r="E13" s="94"/>
      <c r="F13" s="97">
        <f t="shared" si="0"/>
        <v>0</v>
      </c>
      <c r="G13" s="96">
        <f t="shared" si="1"/>
        <v>1.6666666666666666E-2</v>
      </c>
      <c r="H13" s="14"/>
      <c r="I13" s="14">
        <f t="shared" si="2"/>
        <v>0</v>
      </c>
      <c r="J13" s="15"/>
      <c r="K13" s="14">
        <f t="shared" si="3"/>
        <v>0</v>
      </c>
      <c r="L13" s="14"/>
      <c r="M13" s="14">
        <f t="shared" si="4"/>
        <v>0</v>
      </c>
      <c r="N13" s="14">
        <v>96754.200000000012</v>
      </c>
      <c r="O13" s="14">
        <f t="shared" si="5"/>
        <v>-96754.200000000012</v>
      </c>
      <c r="P13" s="14">
        <f t="shared" si="6"/>
        <v>0</v>
      </c>
      <c r="Q13" s="71"/>
      <c r="R13" s="72"/>
    </row>
    <row r="14" spans="1:25" s="73" customFormat="1" x14ac:dyDescent="0.2">
      <c r="A14" s="50">
        <v>9</v>
      </c>
      <c r="B14" s="68"/>
      <c r="C14" s="69"/>
      <c r="D14" s="70"/>
      <c r="E14" s="93"/>
      <c r="F14" s="97">
        <f t="shared" si="0"/>
        <v>0</v>
      </c>
      <c r="G14" s="96">
        <f t="shared" si="1"/>
        <v>1.6666666666666666E-2</v>
      </c>
      <c r="H14" s="14"/>
      <c r="I14" s="14">
        <f t="shared" si="2"/>
        <v>0</v>
      </c>
      <c r="J14" s="15"/>
      <c r="K14" s="14">
        <f t="shared" si="3"/>
        <v>0</v>
      </c>
      <c r="L14" s="14"/>
      <c r="M14" s="14">
        <f t="shared" si="4"/>
        <v>0</v>
      </c>
      <c r="N14" s="14">
        <v>96754.200000000012</v>
      </c>
      <c r="O14" s="14">
        <f t="shared" si="5"/>
        <v>-96754.200000000012</v>
      </c>
      <c r="P14" s="14">
        <f t="shared" si="6"/>
        <v>0</v>
      </c>
      <c r="Q14" s="71"/>
      <c r="R14" s="72"/>
    </row>
    <row r="15" spans="1:25" s="73" customFormat="1" x14ac:dyDescent="0.2">
      <c r="A15" s="50">
        <v>10</v>
      </c>
      <c r="B15" s="68"/>
      <c r="C15" s="69"/>
      <c r="D15" s="70"/>
      <c r="E15" s="93"/>
      <c r="F15" s="97">
        <f t="shared" si="0"/>
        <v>0</v>
      </c>
      <c r="G15" s="96">
        <f t="shared" si="1"/>
        <v>1.6666666666666666E-2</v>
      </c>
      <c r="H15" s="14"/>
      <c r="I15" s="14">
        <f t="shared" si="2"/>
        <v>0</v>
      </c>
      <c r="J15" s="15"/>
      <c r="K15" s="14">
        <f t="shared" si="3"/>
        <v>0</v>
      </c>
      <c r="L15" s="14"/>
      <c r="M15" s="14">
        <f t="shared" si="4"/>
        <v>0</v>
      </c>
      <c r="N15" s="14">
        <v>96754.200000000012</v>
      </c>
      <c r="O15" s="14">
        <f t="shared" si="5"/>
        <v>-96754.200000000012</v>
      </c>
      <c r="P15" s="14">
        <f t="shared" si="6"/>
        <v>0</v>
      </c>
      <c r="Q15" s="71"/>
      <c r="R15" s="72"/>
    </row>
    <row r="16" spans="1:25" s="73" customFormat="1" x14ac:dyDescent="0.2">
      <c r="A16" s="49">
        <v>11</v>
      </c>
      <c r="B16" s="68"/>
      <c r="C16" s="69"/>
      <c r="D16" s="70"/>
      <c r="E16" s="93"/>
      <c r="F16" s="97">
        <f t="shared" si="0"/>
        <v>0</v>
      </c>
      <c r="G16" s="96">
        <f t="shared" si="1"/>
        <v>1.6666666666666666E-2</v>
      </c>
      <c r="H16" s="14"/>
      <c r="I16" s="14">
        <f t="shared" si="2"/>
        <v>0</v>
      </c>
      <c r="J16" s="15"/>
      <c r="K16" s="14">
        <f t="shared" si="3"/>
        <v>0</v>
      </c>
      <c r="L16" s="14"/>
      <c r="M16" s="14">
        <f t="shared" si="4"/>
        <v>0</v>
      </c>
      <c r="N16" s="14">
        <v>96754.200000000012</v>
      </c>
      <c r="O16" s="14">
        <f t="shared" si="5"/>
        <v>-96754.200000000012</v>
      </c>
      <c r="P16" s="14">
        <f t="shared" si="6"/>
        <v>0</v>
      </c>
      <c r="Q16" s="71"/>
      <c r="R16" s="72"/>
    </row>
    <row r="17" spans="1:18" s="73" customFormat="1" x14ac:dyDescent="0.2">
      <c r="A17" s="50">
        <v>12</v>
      </c>
      <c r="B17" s="68"/>
      <c r="C17" s="69"/>
      <c r="D17" s="70"/>
      <c r="E17" s="93"/>
      <c r="F17" s="97">
        <f t="shared" si="0"/>
        <v>0</v>
      </c>
      <c r="G17" s="96">
        <f t="shared" si="1"/>
        <v>1.6666666666666666E-2</v>
      </c>
      <c r="H17" s="14"/>
      <c r="I17" s="14">
        <f t="shared" si="2"/>
        <v>0</v>
      </c>
      <c r="J17" s="15"/>
      <c r="K17" s="14">
        <f t="shared" si="3"/>
        <v>0</v>
      </c>
      <c r="L17" s="14"/>
      <c r="M17" s="14">
        <f t="shared" si="4"/>
        <v>0</v>
      </c>
      <c r="N17" s="14">
        <v>96754.200000000012</v>
      </c>
      <c r="O17" s="14">
        <f t="shared" si="5"/>
        <v>-96754.200000000012</v>
      </c>
      <c r="P17" s="14">
        <f t="shared" si="6"/>
        <v>0</v>
      </c>
      <c r="Q17" s="71"/>
      <c r="R17" s="72"/>
    </row>
    <row r="18" spans="1:18" s="76" customFormat="1" x14ac:dyDescent="0.2">
      <c r="A18" s="50">
        <v>13</v>
      </c>
      <c r="B18" s="68"/>
      <c r="C18" s="56"/>
      <c r="D18" s="74"/>
      <c r="E18" s="93"/>
      <c r="F18" s="97">
        <f t="shared" si="0"/>
        <v>0</v>
      </c>
      <c r="G18" s="96">
        <f t="shared" si="1"/>
        <v>1.6666666666666666E-2</v>
      </c>
      <c r="H18" s="14"/>
      <c r="I18" s="14">
        <f t="shared" si="2"/>
        <v>0</v>
      </c>
      <c r="J18" s="15"/>
      <c r="K18" s="14">
        <f t="shared" si="3"/>
        <v>0</v>
      </c>
      <c r="L18" s="14"/>
      <c r="M18" s="14">
        <f t="shared" si="4"/>
        <v>0</v>
      </c>
      <c r="N18" s="14">
        <v>96754.200000000012</v>
      </c>
      <c r="O18" s="14">
        <f t="shared" si="5"/>
        <v>-96754.200000000012</v>
      </c>
      <c r="P18" s="14">
        <f t="shared" si="6"/>
        <v>0</v>
      </c>
      <c r="Q18" s="71"/>
      <c r="R18" s="75"/>
    </row>
    <row r="19" spans="1:18" s="76" customFormat="1" x14ac:dyDescent="0.2">
      <c r="A19" s="49">
        <v>14</v>
      </c>
      <c r="B19" s="68"/>
      <c r="C19" s="56"/>
      <c r="D19" s="74"/>
      <c r="E19" s="93"/>
      <c r="F19" s="97">
        <f t="shared" si="0"/>
        <v>0</v>
      </c>
      <c r="G19" s="96">
        <f t="shared" si="1"/>
        <v>1.6666666666666666E-2</v>
      </c>
      <c r="H19" s="14"/>
      <c r="I19" s="14">
        <f t="shared" si="2"/>
        <v>0</v>
      </c>
      <c r="J19" s="15"/>
      <c r="K19" s="14">
        <f t="shared" si="3"/>
        <v>0</v>
      </c>
      <c r="L19" s="14"/>
      <c r="M19" s="14">
        <f t="shared" si="4"/>
        <v>0</v>
      </c>
      <c r="N19" s="14">
        <v>96754.200000000012</v>
      </c>
      <c r="O19" s="14">
        <f t="shared" si="5"/>
        <v>-96754.200000000012</v>
      </c>
      <c r="P19" s="14">
        <f t="shared" si="6"/>
        <v>0</v>
      </c>
      <c r="Q19" s="71"/>
      <c r="R19" s="75"/>
    </row>
    <row r="20" spans="1:18" s="76" customFormat="1" x14ac:dyDescent="0.2">
      <c r="A20" s="50">
        <v>15</v>
      </c>
      <c r="B20" s="68"/>
      <c r="C20" s="56"/>
      <c r="D20" s="74"/>
      <c r="E20" s="93"/>
      <c r="F20" s="97">
        <f t="shared" si="0"/>
        <v>0</v>
      </c>
      <c r="G20" s="96">
        <f t="shared" si="1"/>
        <v>1.6666666666666666E-2</v>
      </c>
      <c r="H20" s="14"/>
      <c r="I20" s="14">
        <f t="shared" si="2"/>
        <v>0</v>
      </c>
      <c r="J20" s="15"/>
      <c r="K20" s="14">
        <f t="shared" si="3"/>
        <v>0</v>
      </c>
      <c r="L20" s="78"/>
      <c r="M20" s="14">
        <f t="shared" si="4"/>
        <v>0</v>
      </c>
      <c r="N20" s="14">
        <v>96754.200000000012</v>
      </c>
      <c r="O20" s="14">
        <f t="shared" si="5"/>
        <v>-96754.200000000012</v>
      </c>
      <c r="P20" s="14">
        <f t="shared" si="6"/>
        <v>0</v>
      </c>
      <c r="Q20" s="71"/>
      <c r="R20" s="75"/>
    </row>
    <row r="21" spans="1:18" s="76" customFormat="1" x14ac:dyDescent="0.2">
      <c r="A21" s="50">
        <v>16</v>
      </c>
      <c r="B21" s="68"/>
      <c r="C21" s="69"/>
      <c r="D21" s="74"/>
      <c r="E21" s="93"/>
      <c r="F21" s="97">
        <f t="shared" si="0"/>
        <v>0</v>
      </c>
      <c r="G21" s="96">
        <f t="shared" si="1"/>
        <v>1.6666666666666666E-2</v>
      </c>
      <c r="H21" s="14"/>
      <c r="I21" s="14">
        <f t="shared" si="2"/>
        <v>0</v>
      </c>
      <c r="J21" s="15"/>
      <c r="K21" s="14">
        <f t="shared" si="3"/>
        <v>0</v>
      </c>
      <c r="L21" s="14"/>
      <c r="M21" s="14">
        <f t="shared" si="4"/>
        <v>0</v>
      </c>
      <c r="N21" s="14">
        <v>96754.200000000012</v>
      </c>
      <c r="O21" s="14">
        <f t="shared" si="5"/>
        <v>-96754.200000000012</v>
      </c>
      <c r="P21" s="14">
        <f t="shared" si="6"/>
        <v>0</v>
      </c>
      <c r="Q21" s="71"/>
      <c r="R21" s="77"/>
    </row>
    <row r="22" spans="1:18" s="76" customFormat="1" x14ac:dyDescent="0.2">
      <c r="A22" s="49">
        <v>17</v>
      </c>
      <c r="B22" s="68"/>
      <c r="C22" s="69"/>
      <c r="D22" s="74"/>
      <c r="E22" s="93"/>
      <c r="F22" s="97">
        <f t="shared" si="0"/>
        <v>0</v>
      </c>
      <c r="G22" s="96">
        <f t="shared" si="1"/>
        <v>1.6666666666666666E-2</v>
      </c>
      <c r="H22" s="14"/>
      <c r="I22" s="14">
        <f t="shared" si="2"/>
        <v>0</v>
      </c>
      <c r="J22" s="15"/>
      <c r="K22" s="14">
        <f t="shared" si="3"/>
        <v>0</v>
      </c>
      <c r="L22" s="14"/>
      <c r="M22" s="14">
        <f t="shared" si="4"/>
        <v>0</v>
      </c>
      <c r="N22" s="14">
        <v>96754.200000000012</v>
      </c>
      <c r="O22" s="14">
        <f t="shared" si="5"/>
        <v>-96754.200000000012</v>
      </c>
      <c r="P22" s="14">
        <f t="shared" si="6"/>
        <v>0</v>
      </c>
      <c r="Q22" s="71"/>
      <c r="R22" s="77"/>
    </row>
    <row r="23" spans="1:18" s="76" customFormat="1" x14ac:dyDescent="0.2">
      <c r="A23" s="50">
        <v>18</v>
      </c>
      <c r="B23" s="68"/>
      <c r="C23" s="69"/>
      <c r="D23" s="74"/>
      <c r="E23" s="93"/>
      <c r="F23" s="97">
        <f t="shared" si="0"/>
        <v>0</v>
      </c>
      <c r="G23" s="96">
        <f t="shared" si="1"/>
        <v>1.6666666666666666E-2</v>
      </c>
      <c r="H23" s="14"/>
      <c r="I23" s="14">
        <f t="shared" si="2"/>
        <v>0</v>
      </c>
      <c r="J23" s="15"/>
      <c r="K23" s="14">
        <f t="shared" si="3"/>
        <v>0</v>
      </c>
      <c r="L23" s="14"/>
      <c r="M23" s="14">
        <f t="shared" si="4"/>
        <v>0</v>
      </c>
      <c r="N23" s="14">
        <v>96754.200000000012</v>
      </c>
      <c r="O23" s="14">
        <f t="shared" si="5"/>
        <v>-96754.200000000012</v>
      </c>
      <c r="P23" s="14">
        <f t="shared" si="6"/>
        <v>0</v>
      </c>
      <c r="Q23" s="71"/>
      <c r="R23" s="77"/>
    </row>
    <row r="24" spans="1:18" s="76" customFormat="1" x14ac:dyDescent="0.2">
      <c r="A24" s="50">
        <v>19</v>
      </c>
      <c r="B24" s="68"/>
      <c r="C24" s="69"/>
      <c r="D24" s="74"/>
      <c r="E24" s="93"/>
      <c r="F24" s="97">
        <f t="shared" si="0"/>
        <v>0</v>
      </c>
      <c r="G24" s="96">
        <f t="shared" si="1"/>
        <v>1.6666666666666666E-2</v>
      </c>
      <c r="H24" s="14"/>
      <c r="I24" s="14">
        <f t="shared" si="2"/>
        <v>0</v>
      </c>
      <c r="J24" s="15"/>
      <c r="K24" s="14">
        <f t="shared" si="3"/>
        <v>0</v>
      </c>
      <c r="L24" s="14"/>
      <c r="M24" s="14">
        <f t="shared" si="4"/>
        <v>0</v>
      </c>
      <c r="N24" s="14">
        <v>96754.200000000012</v>
      </c>
      <c r="O24" s="14">
        <f t="shared" si="5"/>
        <v>-96754.200000000012</v>
      </c>
      <c r="P24" s="14">
        <f t="shared" si="6"/>
        <v>0</v>
      </c>
      <c r="Q24" s="71"/>
      <c r="R24" s="77"/>
    </row>
    <row r="25" spans="1:18" s="76" customFormat="1" x14ac:dyDescent="0.2">
      <c r="A25" s="49">
        <v>20</v>
      </c>
      <c r="B25" s="68"/>
      <c r="C25" s="69"/>
      <c r="D25" s="74"/>
      <c r="E25" s="93"/>
      <c r="F25" s="97">
        <f t="shared" si="0"/>
        <v>0</v>
      </c>
      <c r="G25" s="96">
        <f t="shared" si="1"/>
        <v>1.6666666666666666E-2</v>
      </c>
      <c r="H25" s="14"/>
      <c r="I25" s="14">
        <f t="shared" si="2"/>
        <v>0</v>
      </c>
      <c r="J25" s="15"/>
      <c r="K25" s="14">
        <f t="shared" si="3"/>
        <v>0</v>
      </c>
      <c r="L25" s="14"/>
      <c r="M25" s="14">
        <f t="shared" si="4"/>
        <v>0</v>
      </c>
      <c r="N25" s="14">
        <v>96754.200000000012</v>
      </c>
      <c r="O25" s="14">
        <f t="shared" si="5"/>
        <v>-96754.200000000012</v>
      </c>
      <c r="P25" s="14">
        <f t="shared" si="6"/>
        <v>0</v>
      </c>
      <c r="Q25" s="71"/>
      <c r="R25" s="77"/>
    </row>
    <row r="26" spans="1:18" s="76" customFormat="1" x14ac:dyDescent="0.2">
      <c r="A26" s="50">
        <v>21</v>
      </c>
      <c r="B26" s="68"/>
      <c r="C26" s="69"/>
      <c r="D26" s="74"/>
      <c r="E26" s="93"/>
      <c r="F26" s="97">
        <f t="shared" si="0"/>
        <v>0</v>
      </c>
      <c r="G26" s="96">
        <f t="shared" si="1"/>
        <v>1.6666666666666666E-2</v>
      </c>
      <c r="H26" s="14"/>
      <c r="I26" s="14">
        <f t="shared" si="2"/>
        <v>0</v>
      </c>
      <c r="J26" s="15"/>
      <c r="K26" s="14">
        <f t="shared" si="3"/>
        <v>0</v>
      </c>
      <c r="L26" s="14"/>
      <c r="M26" s="14">
        <f t="shared" si="4"/>
        <v>0</v>
      </c>
      <c r="N26" s="14">
        <v>96754.200000000012</v>
      </c>
      <c r="O26" s="14">
        <f t="shared" si="5"/>
        <v>-96754.200000000012</v>
      </c>
      <c r="P26" s="14">
        <f t="shared" si="6"/>
        <v>0</v>
      </c>
      <c r="Q26" s="71"/>
      <c r="R26" s="75"/>
    </row>
    <row r="27" spans="1:18" x14ac:dyDescent="0.2">
      <c r="A27" s="50">
        <v>22</v>
      </c>
      <c r="B27" s="48"/>
      <c r="C27" s="55"/>
      <c r="D27" s="34"/>
      <c r="E27" s="92"/>
      <c r="F27" s="97">
        <f t="shared" si="0"/>
        <v>0</v>
      </c>
      <c r="G27" s="96">
        <f t="shared" si="1"/>
        <v>1.6666666666666666E-2</v>
      </c>
      <c r="H27" s="14"/>
      <c r="I27" s="14">
        <f t="shared" si="2"/>
        <v>0</v>
      </c>
      <c r="J27" s="15"/>
      <c r="K27" s="14">
        <f t="shared" si="3"/>
        <v>0</v>
      </c>
      <c r="L27" s="14"/>
      <c r="M27" s="14">
        <f t="shared" si="4"/>
        <v>0</v>
      </c>
      <c r="N27" s="14">
        <v>96754.200000000012</v>
      </c>
      <c r="O27" s="14">
        <f t="shared" si="5"/>
        <v>-96754.200000000012</v>
      </c>
      <c r="P27" s="14">
        <f t="shared" si="6"/>
        <v>0</v>
      </c>
      <c r="Q27" s="29"/>
      <c r="R27" s="35"/>
    </row>
    <row r="28" spans="1:18" x14ac:dyDescent="0.2">
      <c r="A28" s="49">
        <v>23</v>
      </c>
      <c r="B28" s="48"/>
      <c r="C28" s="55"/>
      <c r="D28" s="34"/>
      <c r="E28" s="92"/>
      <c r="F28" s="97">
        <f t="shared" si="0"/>
        <v>0</v>
      </c>
      <c r="G28" s="96">
        <f t="shared" si="1"/>
        <v>1.6666666666666666E-2</v>
      </c>
      <c r="H28" s="14"/>
      <c r="I28" s="14">
        <f t="shared" si="2"/>
        <v>0</v>
      </c>
      <c r="J28" s="15"/>
      <c r="K28" s="14">
        <f t="shared" si="3"/>
        <v>0</v>
      </c>
      <c r="L28" s="14"/>
      <c r="M28" s="14">
        <f t="shared" si="4"/>
        <v>0</v>
      </c>
      <c r="N28" s="14">
        <v>96754.200000000012</v>
      </c>
      <c r="O28" s="14">
        <f t="shared" si="5"/>
        <v>-96754.200000000012</v>
      </c>
      <c r="P28" s="14">
        <f t="shared" si="6"/>
        <v>0</v>
      </c>
      <c r="Q28" s="29"/>
      <c r="R28" s="35"/>
    </row>
    <row r="29" spans="1:18" x14ac:dyDescent="0.2">
      <c r="A29" s="50">
        <v>24</v>
      </c>
      <c r="B29" s="48"/>
      <c r="C29" s="55"/>
      <c r="D29" s="34"/>
      <c r="E29" s="92"/>
      <c r="F29" s="97">
        <f t="shared" si="0"/>
        <v>0</v>
      </c>
      <c r="G29" s="96">
        <f t="shared" si="1"/>
        <v>1.6666666666666666E-2</v>
      </c>
      <c r="H29" s="14"/>
      <c r="I29" s="14">
        <f t="shared" si="2"/>
        <v>0</v>
      </c>
      <c r="J29" s="15"/>
      <c r="K29" s="14">
        <f t="shared" si="3"/>
        <v>0</v>
      </c>
      <c r="L29" s="14"/>
      <c r="M29" s="14">
        <f t="shared" si="4"/>
        <v>0</v>
      </c>
      <c r="N29" s="14">
        <v>96754.200000000012</v>
      </c>
      <c r="O29" s="14">
        <f t="shared" si="5"/>
        <v>-96754.200000000012</v>
      </c>
      <c r="P29" s="14">
        <f t="shared" si="6"/>
        <v>0</v>
      </c>
      <c r="Q29" s="29"/>
      <c r="R29" s="35"/>
    </row>
    <row r="30" spans="1:18" x14ac:dyDescent="0.2">
      <c r="A30" s="50">
        <v>25</v>
      </c>
      <c r="B30" s="48"/>
      <c r="C30" s="55"/>
      <c r="D30" s="34"/>
      <c r="E30" s="92"/>
      <c r="F30" s="97">
        <f t="shared" si="0"/>
        <v>0</v>
      </c>
      <c r="G30" s="96">
        <f t="shared" si="1"/>
        <v>1.6666666666666666E-2</v>
      </c>
      <c r="H30" s="14"/>
      <c r="I30" s="14">
        <f t="shared" si="2"/>
        <v>0</v>
      </c>
      <c r="J30" s="15"/>
      <c r="K30" s="14">
        <f t="shared" si="3"/>
        <v>0</v>
      </c>
      <c r="L30" s="14"/>
      <c r="M30" s="14">
        <f t="shared" si="4"/>
        <v>0</v>
      </c>
      <c r="N30" s="14">
        <v>96754.200000000012</v>
      </c>
      <c r="O30" s="14">
        <f t="shared" si="5"/>
        <v>-96754.200000000012</v>
      </c>
      <c r="P30" s="14">
        <f t="shared" si="6"/>
        <v>0</v>
      </c>
      <c r="Q30" s="29"/>
      <c r="R30" s="35"/>
    </row>
    <row r="31" spans="1:18" x14ac:dyDescent="0.2">
      <c r="A31" s="49">
        <v>26</v>
      </c>
      <c r="B31" s="48"/>
      <c r="C31" s="55"/>
      <c r="D31" s="34"/>
      <c r="E31" s="92"/>
      <c r="F31" s="97">
        <f t="shared" si="0"/>
        <v>0</v>
      </c>
      <c r="G31" s="96">
        <f t="shared" si="1"/>
        <v>1.6666666666666666E-2</v>
      </c>
      <c r="H31" s="14"/>
      <c r="I31" s="14">
        <f t="shared" si="2"/>
        <v>0</v>
      </c>
      <c r="J31" s="15"/>
      <c r="K31" s="14">
        <f t="shared" si="3"/>
        <v>0</v>
      </c>
      <c r="L31" s="14"/>
      <c r="M31" s="14">
        <f t="shared" si="4"/>
        <v>0</v>
      </c>
      <c r="N31" s="14">
        <v>96754.200000000012</v>
      </c>
      <c r="O31" s="14">
        <f t="shared" si="5"/>
        <v>-96754.200000000012</v>
      </c>
      <c r="P31" s="14">
        <f t="shared" si="6"/>
        <v>0</v>
      </c>
      <c r="Q31" s="29"/>
      <c r="R31" s="35"/>
    </row>
    <row r="32" spans="1:18" x14ac:dyDescent="0.2">
      <c r="A32" s="50">
        <v>27</v>
      </c>
      <c r="B32" s="48"/>
      <c r="C32" s="55"/>
      <c r="D32" s="34"/>
      <c r="E32" s="92"/>
      <c r="F32" s="97">
        <f t="shared" si="0"/>
        <v>0</v>
      </c>
      <c r="G32" s="96">
        <f t="shared" si="1"/>
        <v>1.6666666666666666E-2</v>
      </c>
      <c r="H32" s="14"/>
      <c r="I32" s="14">
        <f t="shared" si="2"/>
        <v>0</v>
      </c>
      <c r="J32" s="15"/>
      <c r="K32" s="14">
        <f t="shared" si="3"/>
        <v>0</v>
      </c>
      <c r="L32" s="14"/>
      <c r="M32" s="14">
        <f t="shared" si="4"/>
        <v>0</v>
      </c>
      <c r="N32" s="14">
        <v>96754.200000000012</v>
      </c>
      <c r="O32" s="14">
        <f t="shared" si="5"/>
        <v>-96754.200000000012</v>
      </c>
      <c r="P32" s="14">
        <f t="shared" si="6"/>
        <v>0</v>
      </c>
      <c r="Q32" s="29"/>
      <c r="R32" s="35"/>
    </row>
    <row r="33" spans="1:18" x14ac:dyDescent="0.2">
      <c r="A33" s="50">
        <v>28</v>
      </c>
      <c r="B33" s="48"/>
      <c r="C33" s="55"/>
      <c r="D33" s="34"/>
      <c r="E33" s="92"/>
      <c r="F33" s="97">
        <f t="shared" si="0"/>
        <v>0</v>
      </c>
      <c r="G33" s="96">
        <f t="shared" si="1"/>
        <v>1.6666666666666666E-2</v>
      </c>
      <c r="H33" s="14"/>
      <c r="I33" s="14">
        <f t="shared" si="2"/>
        <v>0</v>
      </c>
      <c r="J33" s="15"/>
      <c r="K33" s="14">
        <f t="shared" si="3"/>
        <v>0</v>
      </c>
      <c r="L33" s="14"/>
      <c r="M33" s="14">
        <f t="shared" si="4"/>
        <v>0</v>
      </c>
      <c r="N33" s="14">
        <v>96754.200000000012</v>
      </c>
      <c r="O33" s="14">
        <f t="shared" si="5"/>
        <v>-96754.200000000012</v>
      </c>
      <c r="P33" s="14">
        <f t="shared" si="6"/>
        <v>0</v>
      </c>
      <c r="Q33" s="29"/>
      <c r="R33" s="35"/>
    </row>
    <row r="34" spans="1:18" x14ac:dyDescent="0.2">
      <c r="A34" s="49">
        <v>29</v>
      </c>
      <c r="B34" s="48"/>
      <c r="C34" s="55"/>
      <c r="D34" s="34"/>
      <c r="E34" s="92"/>
      <c r="F34" s="97">
        <f t="shared" si="0"/>
        <v>0</v>
      </c>
      <c r="G34" s="96">
        <f t="shared" si="1"/>
        <v>1.6666666666666666E-2</v>
      </c>
      <c r="H34" s="14"/>
      <c r="I34" s="14">
        <f t="shared" si="2"/>
        <v>0</v>
      </c>
      <c r="J34" s="15"/>
      <c r="K34" s="14">
        <f t="shared" si="3"/>
        <v>0</v>
      </c>
      <c r="L34" s="14"/>
      <c r="M34" s="14">
        <f t="shared" si="4"/>
        <v>0</v>
      </c>
      <c r="N34" s="14">
        <v>96754.200000000012</v>
      </c>
      <c r="O34" s="14">
        <f t="shared" si="5"/>
        <v>-96754.200000000012</v>
      </c>
      <c r="P34" s="14">
        <f t="shared" si="6"/>
        <v>0</v>
      </c>
      <c r="Q34" s="29"/>
      <c r="R34" s="35"/>
    </row>
    <row r="35" spans="1:18" x14ac:dyDescent="0.2">
      <c r="A35" s="50">
        <v>30</v>
      </c>
      <c r="B35" s="48"/>
      <c r="C35" s="55"/>
      <c r="D35" s="34"/>
      <c r="E35" s="92"/>
      <c r="F35" s="97">
        <f t="shared" si="0"/>
        <v>0</v>
      </c>
      <c r="G35" s="96">
        <f t="shared" si="1"/>
        <v>1.6666666666666666E-2</v>
      </c>
      <c r="H35" s="14"/>
      <c r="I35" s="14">
        <f t="shared" si="2"/>
        <v>0</v>
      </c>
      <c r="J35" s="15"/>
      <c r="K35" s="14">
        <f t="shared" si="3"/>
        <v>0</v>
      </c>
      <c r="L35" s="14"/>
      <c r="M35" s="14">
        <f t="shared" si="4"/>
        <v>0</v>
      </c>
      <c r="N35" s="14">
        <v>96754.200000000012</v>
      </c>
      <c r="O35" s="14">
        <f t="shared" si="5"/>
        <v>-96754.200000000012</v>
      </c>
      <c r="P35" s="14">
        <f t="shared" si="6"/>
        <v>0</v>
      </c>
      <c r="Q35" s="29"/>
      <c r="R35" s="35"/>
    </row>
    <row r="36" spans="1:18" x14ac:dyDescent="0.2">
      <c r="A36" s="50">
        <v>31</v>
      </c>
      <c r="B36" s="48"/>
      <c r="C36" s="55"/>
      <c r="D36" s="34"/>
      <c r="E36" s="92"/>
      <c r="F36" s="97">
        <f t="shared" si="0"/>
        <v>0</v>
      </c>
      <c r="G36" s="96">
        <f t="shared" si="1"/>
        <v>1.6666666666666666E-2</v>
      </c>
      <c r="H36" s="14"/>
      <c r="I36" s="14">
        <f t="shared" si="2"/>
        <v>0</v>
      </c>
      <c r="J36" s="15"/>
      <c r="K36" s="14">
        <f t="shared" si="3"/>
        <v>0</v>
      </c>
      <c r="L36" s="14"/>
      <c r="M36" s="14">
        <f t="shared" si="4"/>
        <v>0</v>
      </c>
      <c r="N36" s="14">
        <v>96754.200000000012</v>
      </c>
      <c r="O36" s="14">
        <f t="shared" si="5"/>
        <v>-96754.200000000012</v>
      </c>
      <c r="P36" s="14">
        <f t="shared" si="6"/>
        <v>0</v>
      </c>
      <c r="Q36" s="29"/>
      <c r="R36" s="35"/>
    </row>
    <row r="37" spans="1:18" x14ac:dyDescent="0.2">
      <c r="A37" s="49">
        <v>32</v>
      </c>
      <c r="B37" s="48"/>
      <c r="C37" s="55"/>
      <c r="D37" s="34"/>
      <c r="E37" s="92"/>
      <c r="F37" s="97">
        <f t="shared" si="0"/>
        <v>0</v>
      </c>
      <c r="G37" s="96">
        <f t="shared" si="1"/>
        <v>1.6666666666666666E-2</v>
      </c>
      <c r="H37" s="14"/>
      <c r="I37" s="14">
        <f t="shared" si="2"/>
        <v>0</v>
      </c>
      <c r="J37" s="15"/>
      <c r="K37" s="14">
        <f t="shared" si="3"/>
        <v>0</v>
      </c>
      <c r="L37" s="14"/>
      <c r="M37" s="14">
        <f t="shared" si="4"/>
        <v>0</v>
      </c>
      <c r="N37" s="14">
        <v>96754.200000000012</v>
      </c>
      <c r="O37" s="14">
        <f t="shared" si="5"/>
        <v>-96754.200000000012</v>
      </c>
      <c r="P37" s="14">
        <f t="shared" si="6"/>
        <v>0</v>
      </c>
      <c r="Q37" s="29"/>
      <c r="R37" s="35"/>
    </row>
    <row r="38" spans="1:18" x14ac:dyDescent="0.2">
      <c r="A38" s="50">
        <v>33</v>
      </c>
      <c r="B38" s="48"/>
      <c r="C38" s="55"/>
      <c r="D38" s="34"/>
      <c r="E38" s="92"/>
      <c r="F38" s="97">
        <f t="shared" si="0"/>
        <v>0</v>
      </c>
      <c r="G38" s="96">
        <f t="shared" si="1"/>
        <v>1.6666666666666666E-2</v>
      </c>
      <c r="H38" s="14"/>
      <c r="I38" s="14">
        <f t="shared" si="2"/>
        <v>0</v>
      </c>
      <c r="J38" s="15"/>
      <c r="K38" s="14">
        <f t="shared" si="3"/>
        <v>0</v>
      </c>
      <c r="L38" s="14"/>
      <c r="M38" s="14">
        <f t="shared" si="4"/>
        <v>0</v>
      </c>
      <c r="N38" s="14">
        <v>96754.200000000012</v>
      </c>
      <c r="O38" s="14">
        <f t="shared" si="5"/>
        <v>-96754.200000000012</v>
      </c>
      <c r="P38" s="14">
        <f t="shared" si="6"/>
        <v>0</v>
      </c>
      <c r="Q38" s="29"/>
      <c r="R38" s="35"/>
    </row>
    <row r="39" spans="1:18" x14ac:dyDescent="0.2">
      <c r="A39" s="50">
        <v>34</v>
      </c>
      <c r="B39" s="48"/>
      <c r="C39" s="55"/>
      <c r="D39" s="34"/>
      <c r="E39" s="92"/>
      <c r="F39" s="97">
        <f t="shared" si="0"/>
        <v>0</v>
      </c>
      <c r="G39" s="96">
        <f t="shared" si="1"/>
        <v>1.6666666666666666E-2</v>
      </c>
      <c r="H39" s="14"/>
      <c r="I39" s="14">
        <f t="shared" si="2"/>
        <v>0</v>
      </c>
      <c r="J39" s="15"/>
      <c r="K39" s="14">
        <f t="shared" si="3"/>
        <v>0</v>
      </c>
      <c r="L39" s="14"/>
      <c r="M39" s="14">
        <f t="shared" si="4"/>
        <v>0</v>
      </c>
      <c r="N39" s="14">
        <v>96754.200000000012</v>
      </c>
      <c r="O39" s="14">
        <f t="shared" si="5"/>
        <v>-96754.200000000012</v>
      </c>
      <c r="P39" s="14">
        <f t="shared" si="6"/>
        <v>0</v>
      </c>
      <c r="Q39" s="29"/>
      <c r="R39" s="35"/>
    </row>
    <row r="40" spans="1:18" x14ac:dyDescent="0.2">
      <c r="A40" s="49">
        <v>35</v>
      </c>
      <c r="B40" s="48"/>
      <c r="C40" s="55"/>
      <c r="D40" s="34"/>
      <c r="E40" s="92"/>
      <c r="F40" s="97">
        <f t="shared" si="0"/>
        <v>0</v>
      </c>
      <c r="G40" s="96">
        <f t="shared" si="1"/>
        <v>1.6666666666666666E-2</v>
      </c>
      <c r="H40" s="14"/>
      <c r="I40" s="14">
        <f t="shared" si="2"/>
        <v>0</v>
      </c>
      <c r="J40" s="15"/>
      <c r="K40" s="14">
        <f t="shared" si="3"/>
        <v>0</v>
      </c>
      <c r="L40" s="14"/>
      <c r="M40" s="14">
        <f t="shared" si="4"/>
        <v>0</v>
      </c>
      <c r="N40" s="14">
        <v>96754.200000000012</v>
      </c>
      <c r="O40" s="14">
        <f t="shared" si="5"/>
        <v>-96754.200000000012</v>
      </c>
      <c r="P40" s="14">
        <f t="shared" si="6"/>
        <v>0</v>
      </c>
      <c r="Q40" s="29"/>
      <c r="R40" s="35"/>
    </row>
    <row r="41" spans="1:18" x14ac:dyDescent="0.2">
      <c r="A41" s="50">
        <v>36</v>
      </c>
      <c r="B41" s="48"/>
      <c r="C41" s="55"/>
      <c r="D41" s="34"/>
      <c r="E41" s="92"/>
      <c r="F41" s="97">
        <f t="shared" si="0"/>
        <v>0</v>
      </c>
      <c r="G41" s="96">
        <f t="shared" si="1"/>
        <v>1.6666666666666666E-2</v>
      </c>
      <c r="H41" s="14"/>
      <c r="I41" s="14">
        <f t="shared" si="2"/>
        <v>0</v>
      </c>
      <c r="J41" s="15"/>
      <c r="K41" s="14">
        <f t="shared" si="3"/>
        <v>0</v>
      </c>
      <c r="L41" s="14"/>
      <c r="M41" s="14">
        <f t="shared" si="4"/>
        <v>0</v>
      </c>
      <c r="N41" s="14">
        <v>96754.200000000012</v>
      </c>
      <c r="O41" s="14">
        <f t="shared" si="5"/>
        <v>-96754.200000000012</v>
      </c>
      <c r="P41" s="14">
        <f t="shared" si="6"/>
        <v>0</v>
      </c>
      <c r="Q41" s="29"/>
      <c r="R41" s="35"/>
    </row>
    <row r="42" spans="1:18" x14ac:dyDescent="0.2">
      <c r="A42" s="50">
        <v>37</v>
      </c>
      <c r="B42" s="48"/>
      <c r="C42" s="55"/>
      <c r="D42" s="34"/>
      <c r="E42" s="92"/>
      <c r="F42" s="97">
        <f t="shared" si="0"/>
        <v>0</v>
      </c>
      <c r="G42" s="96">
        <f t="shared" si="1"/>
        <v>1.6666666666666666E-2</v>
      </c>
      <c r="H42" s="14"/>
      <c r="I42" s="14">
        <f t="shared" si="2"/>
        <v>0</v>
      </c>
      <c r="J42" s="15"/>
      <c r="K42" s="14">
        <f t="shared" si="3"/>
        <v>0</v>
      </c>
      <c r="L42" s="14"/>
      <c r="M42" s="14">
        <f t="shared" si="4"/>
        <v>0</v>
      </c>
      <c r="N42" s="14">
        <v>96754.200000000012</v>
      </c>
      <c r="O42" s="14">
        <f t="shared" si="5"/>
        <v>-96754.200000000012</v>
      </c>
      <c r="P42" s="14">
        <f t="shared" si="6"/>
        <v>0</v>
      </c>
      <c r="Q42" s="29"/>
      <c r="R42" s="35"/>
    </row>
    <row r="43" spans="1:18" x14ac:dyDescent="0.2">
      <c r="A43" s="49">
        <v>38</v>
      </c>
      <c r="B43" s="48"/>
      <c r="C43" s="36"/>
      <c r="D43" s="34"/>
      <c r="E43" s="92"/>
      <c r="F43" s="97">
        <f t="shared" si="0"/>
        <v>0</v>
      </c>
      <c r="G43" s="96">
        <f t="shared" si="1"/>
        <v>1.6666666666666666E-2</v>
      </c>
      <c r="H43" s="14"/>
      <c r="I43" s="14">
        <f t="shared" si="2"/>
        <v>0</v>
      </c>
      <c r="J43" s="15"/>
      <c r="K43" s="14">
        <f t="shared" si="3"/>
        <v>0</v>
      </c>
      <c r="L43" s="14"/>
      <c r="M43" s="14">
        <f t="shared" si="4"/>
        <v>0</v>
      </c>
      <c r="N43" s="14">
        <v>96754.200000000012</v>
      </c>
      <c r="O43" s="14">
        <f t="shared" si="5"/>
        <v>-96754.200000000012</v>
      </c>
      <c r="P43" s="14">
        <f t="shared" si="6"/>
        <v>0</v>
      </c>
      <c r="Q43" s="29"/>
      <c r="R43" s="35"/>
    </row>
    <row r="44" spans="1:18" x14ac:dyDescent="0.2">
      <c r="A44" s="50">
        <v>39</v>
      </c>
      <c r="B44" s="48"/>
      <c r="C44" s="36"/>
      <c r="D44" s="34"/>
      <c r="E44" s="92"/>
      <c r="F44" s="97">
        <f t="shared" si="0"/>
        <v>0</v>
      </c>
      <c r="G44" s="96">
        <f t="shared" si="1"/>
        <v>1.6666666666666666E-2</v>
      </c>
      <c r="H44" s="14"/>
      <c r="I44" s="14">
        <f t="shared" si="2"/>
        <v>0</v>
      </c>
      <c r="J44" s="79"/>
      <c r="K44" s="14">
        <f t="shared" si="3"/>
        <v>0</v>
      </c>
      <c r="L44" s="14"/>
      <c r="M44" s="14">
        <f t="shared" si="4"/>
        <v>0</v>
      </c>
      <c r="N44" s="14">
        <v>96754.200000000012</v>
      </c>
      <c r="O44" s="14">
        <f t="shared" si="5"/>
        <v>-96754.200000000012</v>
      </c>
      <c r="P44" s="14">
        <f t="shared" si="6"/>
        <v>0</v>
      </c>
      <c r="Q44" s="29"/>
      <c r="R44" s="35"/>
    </row>
    <row r="45" spans="1:18" x14ac:dyDescent="0.2">
      <c r="A45" s="50">
        <v>40</v>
      </c>
      <c r="B45" s="48"/>
      <c r="C45" s="36"/>
      <c r="D45" s="34"/>
      <c r="E45" s="92"/>
      <c r="F45" s="97">
        <f t="shared" si="0"/>
        <v>0</v>
      </c>
      <c r="G45" s="96">
        <f t="shared" si="1"/>
        <v>1.6666666666666666E-2</v>
      </c>
      <c r="H45" s="14"/>
      <c r="I45" s="14">
        <f t="shared" si="2"/>
        <v>0</v>
      </c>
      <c r="J45" s="15"/>
      <c r="K45" s="14">
        <f t="shared" si="3"/>
        <v>0</v>
      </c>
      <c r="L45" s="14"/>
      <c r="M45" s="14">
        <f t="shared" si="4"/>
        <v>0</v>
      </c>
      <c r="N45" s="14">
        <v>96754.200000000012</v>
      </c>
      <c r="O45" s="14">
        <f t="shared" si="5"/>
        <v>-96754.200000000012</v>
      </c>
      <c r="P45" s="14">
        <f t="shared" si="6"/>
        <v>0</v>
      </c>
      <c r="Q45" s="29"/>
      <c r="R45" s="35"/>
    </row>
    <row r="46" spans="1:18" x14ac:dyDescent="0.2">
      <c r="A46" s="49">
        <v>41</v>
      </c>
      <c r="B46" s="48"/>
      <c r="C46" s="36"/>
      <c r="D46" s="34"/>
      <c r="E46" s="92"/>
      <c r="F46" s="97">
        <f t="shared" si="0"/>
        <v>0</v>
      </c>
      <c r="G46" s="96">
        <f t="shared" si="1"/>
        <v>1.6666666666666666E-2</v>
      </c>
      <c r="H46" s="14"/>
      <c r="I46" s="14">
        <f t="shared" si="2"/>
        <v>0</v>
      </c>
      <c r="J46" s="15"/>
      <c r="K46" s="14">
        <f t="shared" si="3"/>
        <v>0</v>
      </c>
      <c r="L46" s="14"/>
      <c r="M46" s="14">
        <f t="shared" si="4"/>
        <v>0</v>
      </c>
      <c r="N46" s="14">
        <v>96754.200000000012</v>
      </c>
      <c r="O46" s="14">
        <f t="shared" si="5"/>
        <v>-96754.200000000012</v>
      </c>
      <c r="P46" s="14">
        <f t="shared" si="6"/>
        <v>0</v>
      </c>
      <c r="Q46" s="37"/>
      <c r="R46" s="35"/>
    </row>
    <row r="47" spans="1:18" x14ac:dyDescent="0.2">
      <c r="A47" s="50">
        <v>42</v>
      </c>
      <c r="B47" s="48"/>
      <c r="C47" s="36"/>
      <c r="D47" s="34"/>
      <c r="E47" s="95"/>
      <c r="F47" s="97">
        <f t="shared" si="0"/>
        <v>0</v>
      </c>
      <c r="G47" s="96">
        <f t="shared" si="1"/>
        <v>1.6666666666666666E-2</v>
      </c>
      <c r="H47" s="14"/>
      <c r="I47" s="14">
        <f t="shared" si="2"/>
        <v>0</v>
      </c>
      <c r="J47" s="15"/>
      <c r="K47" s="14">
        <f t="shared" si="3"/>
        <v>0</v>
      </c>
      <c r="L47" s="14"/>
      <c r="M47" s="14">
        <f t="shared" si="4"/>
        <v>0</v>
      </c>
      <c r="N47" s="14">
        <v>96754.200000000012</v>
      </c>
      <c r="O47" s="14">
        <f t="shared" si="5"/>
        <v>-96754.200000000012</v>
      </c>
      <c r="P47" s="14">
        <f t="shared" si="6"/>
        <v>0</v>
      </c>
      <c r="Q47" s="37"/>
      <c r="R47" s="35"/>
    </row>
    <row r="48" spans="1:18" x14ac:dyDescent="0.2">
      <c r="A48" s="50">
        <v>43</v>
      </c>
      <c r="B48" s="48"/>
      <c r="C48" s="36"/>
      <c r="D48" s="34"/>
      <c r="E48" s="95"/>
      <c r="F48" s="97">
        <f t="shared" si="0"/>
        <v>0</v>
      </c>
      <c r="G48" s="96">
        <f t="shared" si="1"/>
        <v>1.6666666666666666E-2</v>
      </c>
      <c r="H48" s="14"/>
      <c r="I48" s="14">
        <f t="shared" si="2"/>
        <v>0</v>
      </c>
      <c r="J48" s="15"/>
      <c r="K48" s="14">
        <f t="shared" si="3"/>
        <v>0</v>
      </c>
      <c r="L48" s="14"/>
      <c r="M48" s="14">
        <f t="shared" si="4"/>
        <v>0</v>
      </c>
      <c r="N48" s="14">
        <v>96754.200000000012</v>
      </c>
      <c r="O48" s="14">
        <f t="shared" si="5"/>
        <v>-96754.200000000012</v>
      </c>
      <c r="P48" s="14">
        <f t="shared" si="6"/>
        <v>0</v>
      </c>
      <c r="Q48" s="37"/>
      <c r="R48" s="35"/>
    </row>
    <row r="49" spans="1:18" x14ac:dyDescent="0.2">
      <c r="A49" s="49">
        <v>44</v>
      </c>
      <c r="B49" s="48"/>
      <c r="C49" s="36"/>
      <c r="D49" s="34"/>
      <c r="E49" s="92"/>
      <c r="F49" s="97">
        <f t="shared" si="0"/>
        <v>0</v>
      </c>
      <c r="G49" s="96">
        <f t="shared" si="1"/>
        <v>1.6666666666666666E-2</v>
      </c>
      <c r="H49" s="14"/>
      <c r="I49" s="14">
        <f t="shared" si="2"/>
        <v>0</v>
      </c>
      <c r="J49" s="15"/>
      <c r="K49" s="14">
        <f t="shared" si="3"/>
        <v>0</v>
      </c>
      <c r="L49" s="14"/>
      <c r="M49" s="14">
        <f t="shared" si="4"/>
        <v>0</v>
      </c>
      <c r="N49" s="14">
        <v>96754.200000000012</v>
      </c>
      <c r="O49" s="14">
        <f t="shared" si="5"/>
        <v>-96754.200000000012</v>
      </c>
      <c r="P49" s="14">
        <f t="shared" si="6"/>
        <v>0</v>
      </c>
      <c r="Q49" s="37"/>
      <c r="R49" s="35"/>
    </row>
    <row r="50" spans="1:18" x14ac:dyDescent="0.2">
      <c r="A50" s="50">
        <v>45</v>
      </c>
      <c r="B50" s="48"/>
      <c r="C50" s="36"/>
      <c r="D50" s="34"/>
      <c r="E50" s="92"/>
      <c r="F50" s="97">
        <f t="shared" si="0"/>
        <v>0</v>
      </c>
      <c r="G50" s="96">
        <f t="shared" si="1"/>
        <v>1.6666666666666666E-2</v>
      </c>
      <c r="H50" s="14"/>
      <c r="I50" s="14">
        <f t="shared" si="2"/>
        <v>0</v>
      </c>
      <c r="J50" s="15"/>
      <c r="K50" s="14">
        <f t="shared" si="3"/>
        <v>0</v>
      </c>
      <c r="L50" s="14"/>
      <c r="M50" s="14">
        <f t="shared" si="4"/>
        <v>0</v>
      </c>
      <c r="N50" s="14">
        <v>96754.200000000012</v>
      </c>
      <c r="O50" s="14">
        <f t="shared" si="5"/>
        <v>-96754.200000000012</v>
      </c>
      <c r="P50" s="14">
        <f t="shared" si="6"/>
        <v>0</v>
      </c>
      <c r="Q50" s="37"/>
      <c r="R50" s="35"/>
    </row>
    <row r="51" spans="1:18" x14ac:dyDescent="0.2">
      <c r="A51" s="50">
        <v>46</v>
      </c>
      <c r="B51" s="48"/>
      <c r="C51" s="36"/>
      <c r="D51" s="34"/>
      <c r="E51" s="92"/>
      <c r="F51" s="97">
        <f t="shared" si="0"/>
        <v>0</v>
      </c>
      <c r="G51" s="96">
        <f t="shared" si="1"/>
        <v>1.6666666666666666E-2</v>
      </c>
      <c r="H51" s="14"/>
      <c r="I51" s="14">
        <f t="shared" si="2"/>
        <v>0</v>
      </c>
      <c r="J51" s="15"/>
      <c r="K51" s="14">
        <f t="shared" si="3"/>
        <v>0</v>
      </c>
      <c r="L51" s="14"/>
      <c r="M51" s="14">
        <f t="shared" si="4"/>
        <v>0</v>
      </c>
      <c r="N51" s="14">
        <v>96754.200000000012</v>
      </c>
      <c r="O51" s="14">
        <f t="shared" si="5"/>
        <v>-96754.200000000012</v>
      </c>
      <c r="P51" s="14">
        <f t="shared" si="6"/>
        <v>0</v>
      </c>
      <c r="Q51" s="37"/>
      <c r="R51" s="35"/>
    </row>
    <row r="52" spans="1:18" x14ac:dyDescent="0.2">
      <c r="A52" s="49">
        <v>47</v>
      </c>
      <c r="B52" s="48"/>
      <c r="C52" s="36"/>
      <c r="D52" s="34"/>
      <c r="E52" s="92"/>
      <c r="F52" s="97">
        <f t="shared" si="0"/>
        <v>0</v>
      </c>
      <c r="G52" s="96">
        <f t="shared" si="1"/>
        <v>1.6666666666666666E-2</v>
      </c>
      <c r="H52" s="14"/>
      <c r="I52" s="14">
        <f t="shared" si="2"/>
        <v>0</v>
      </c>
      <c r="J52" s="15"/>
      <c r="K52" s="14">
        <f t="shared" si="3"/>
        <v>0</v>
      </c>
      <c r="L52" s="14"/>
      <c r="M52" s="14">
        <f t="shared" si="4"/>
        <v>0</v>
      </c>
      <c r="N52" s="14">
        <v>96754.200000000012</v>
      </c>
      <c r="O52" s="14">
        <f t="shared" si="5"/>
        <v>-96754.200000000012</v>
      </c>
      <c r="P52" s="14">
        <f t="shared" si="6"/>
        <v>0</v>
      </c>
      <c r="Q52" s="37"/>
      <c r="R52" s="35"/>
    </row>
    <row r="53" spans="1:18" x14ac:dyDescent="0.2">
      <c r="A53" s="50">
        <v>48</v>
      </c>
      <c r="B53" s="48"/>
      <c r="C53" s="36"/>
      <c r="D53" s="34"/>
      <c r="E53" s="92"/>
      <c r="F53" s="97">
        <f t="shared" si="0"/>
        <v>0</v>
      </c>
      <c r="G53" s="96">
        <f t="shared" si="1"/>
        <v>1.6666666666666666E-2</v>
      </c>
      <c r="H53" s="14"/>
      <c r="I53" s="14">
        <f t="shared" si="2"/>
        <v>0</v>
      </c>
      <c r="J53" s="15"/>
      <c r="K53" s="14">
        <f t="shared" si="3"/>
        <v>0</v>
      </c>
      <c r="L53" s="14"/>
      <c r="M53" s="14">
        <f t="shared" si="4"/>
        <v>0</v>
      </c>
      <c r="N53" s="14">
        <v>96754.200000000012</v>
      </c>
      <c r="O53" s="14">
        <f t="shared" si="5"/>
        <v>-96754.200000000012</v>
      </c>
      <c r="P53" s="14">
        <f t="shared" si="6"/>
        <v>0</v>
      </c>
      <c r="Q53" s="37"/>
      <c r="R53" s="35"/>
    </row>
    <row r="54" spans="1:18" x14ac:dyDescent="0.2">
      <c r="A54" s="50">
        <v>49</v>
      </c>
      <c r="B54" s="48"/>
      <c r="C54" s="36"/>
      <c r="D54" s="34"/>
      <c r="E54" s="92"/>
      <c r="F54" s="97">
        <f t="shared" si="0"/>
        <v>0</v>
      </c>
      <c r="G54" s="96">
        <f t="shared" si="1"/>
        <v>1.6666666666666666E-2</v>
      </c>
      <c r="H54" s="14"/>
      <c r="I54" s="14">
        <f t="shared" si="2"/>
        <v>0</v>
      </c>
      <c r="J54" s="15"/>
      <c r="K54" s="14">
        <f t="shared" si="3"/>
        <v>0</v>
      </c>
      <c r="L54" s="14"/>
      <c r="M54" s="14">
        <f t="shared" si="4"/>
        <v>0</v>
      </c>
      <c r="N54" s="14">
        <v>96754.200000000012</v>
      </c>
      <c r="O54" s="14">
        <f t="shared" si="5"/>
        <v>-96754.200000000012</v>
      </c>
      <c r="P54" s="14">
        <f t="shared" si="6"/>
        <v>0</v>
      </c>
      <c r="Q54" s="37"/>
      <c r="R54" s="35"/>
    </row>
    <row r="55" spans="1:18" x14ac:dyDescent="0.2">
      <c r="A55" s="49">
        <v>50</v>
      </c>
      <c r="B55" s="48"/>
      <c r="C55" s="36"/>
      <c r="D55" s="34"/>
      <c r="E55" s="92"/>
      <c r="F55" s="97">
        <f t="shared" si="0"/>
        <v>0</v>
      </c>
      <c r="G55" s="96">
        <f t="shared" si="1"/>
        <v>1.6666666666666666E-2</v>
      </c>
      <c r="H55" s="14"/>
      <c r="I55" s="14">
        <f t="shared" si="2"/>
        <v>0</v>
      </c>
      <c r="J55" s="15"/>
      <c r="K55" s="14">
        <f t="shared" si="3"/>
        <v>0</v>
      </c>
      <c r="L55" s="14"/>
      <c r="M55" s="14">
        <f t="shared" si="4"/>
        <v>0</v>
      </c>
      <c r="N55" s="14">
        <v>96754.200000000012</v>
      </c>
      <c r="O55" s="14">
        <f t="shared" si="5"/>
        <v>-96754.200000000012</v>
      </c>
      <c r="P55" s="14">
        <f t="shared" si="6"/>
        <v>0</v>
      </c>
      <c r="Q55" s="37"/>
      <c r="R55" s="35"/>
    </row>
    <row r="56" spans="1:18" x14ac:dyDescent="0.2">
      <c r="A56" s="50">
        <v>51</v>
      </c>
      <c r="B56" s="48"/>
      <c r="C56" s="36"/>
      <c r="D56" s="34"/>
      <c r="E56" s="92"/>
      <c r="F56" s="97">
        <f t="shared" si="0"/>
        <v>0</v>
      </c>
      <c r="G56" s="96">
        <f t="shared" si="1"/>
        <v>1.6666666666666666E-2</v>
      </c>
      <c r="H56" s="14"/>
      <c r="I56" s="14">
        <f t="shared" si="2"/>
        <v>0</v>
      </c>
      <c r="J56" s="15"/>
      <c r="K56" s="14">
        <f t="shared" si="3"/>
        <v>0</v>
      </c>
      <c r="L56" s="14"/>
      <c r="M56" s="14">
        <f t="shared" si="4"/>
        <v>0</v>
      </c>
      <c r="N56" s="14">
        <v>96754.200000000012</v>
      </c>
      <c r="O56" s="14">
        <f t="shared" si="5"/>
        <v>-96754.200000000012</v>
      </c>
      <c r="P56" s="14">
        <f t="shared" si="6"/>
        <v>0</v>
      </c>
      <c r="Q56" s="37"/>
      <c r="R56" s="35"/>
    </row>
    <row r="57" spans="1:18" x14ac:dyDescent="0.2">
      <c r="A57" s="50">
        <v>52</v>
      </c>
      <c r="B57" s="48"/>
      <c r="C57" s="36"/>
      <c r="D57" s="34"/>
      <c r="E57" s="92"/>
      <c r="F57" s="97">
        <f t="shared" si="0"/>
        <v>0</v>
      </c>
      <c r="G57" s="96">
        <f t="shared" si="1"/>
        <v>1.6666666666666666E-2</v>
      </c>
      <c r="H57" s="14"/>
      <c r="I57" s="14">
        <f t="shared" si="2"/>
        <v>0</v>
      </c>
      <c r="J57" s="15"/>
      <c r="K57" s="14">
        <f t="shared" si="3"/>
        <v>0</v>
      </c>
      <c r="L57" s="14"/>
      <c r="M57" s="14">
        <f t="shared" si="4"/>
        <v>0</v>
      </c>
      <c r="N57" s="14">
        <v>96754.200000000012</v>
      </c>
      <c r="O57" s="14">
        <f t="shared" si="5"/>
        <v>-96754.200000000012</v>
      </c>
      <c r="P57" s="14">
        <f t="shared" si="6"/>
        <v>0</v>
      </c>
      <c r="Q57" s="37"/>
      <c r="R57" s="35"/>
    </row>
    <row r="58" spans="1:18" x14ac:dyDescent="0.2">
      <c r="A58" s="49">
        <v>53</v>
      </c>
      <c r="B58" s="48"/>
      <c r="C58" s="36"/>
      <c r="D58" s="34"/>
      <c r="E58" s="92"/>
      <c r="F58" s="97">
        <f t="shared" si="0"/>
        <v>0</v>
      </c>
      <c r="G58" s="96">
        <f t="shared" si="1"/>
        <v>1.6666666666666666E-2</v>
      </c>
      <c r="H58" s="14"/>
      <c r="I58" s="14">
        <f t="shared" si="2"/>
        <v>0</v>
      </c>
      <c r="J58" s="15"/>
      <c r="K58" s="14">
        <f t="shared" si="3"/>
        <v>0</v>
      </c>
      <c r="L58" s="14"/>
      <c r="M58" s="14">
        <f t="shared" si="4"/>
        <v>0</v>
      </c>
      <c r="N58" s="14">
        <v>96754.200000000012</v>
      </c>
      <c r="O58" s="14">
        <f t="shared" si="5"/>
        <v>-96754.200000000012</v>
      </c>
      <c r="P58" s="14">
        <f t="shared" si="6"/>
        <v>0</v>
      </c>
      <c r="Q58" s="37"/>
      <c r="R58" s="35"/>
    </row>
    <row r="59" spans="1:18" x14ac:dyDescent="0.2">
      <c r="A59" s="50">
        <v>54</v>
      </c>
      <c r="B59" s="48"/>
      <c r="C59" s="36"/>
      <c r="D59" s="34"/>
      <c r="E59" s="92"/>
      <c r="F59" s="97">
        <f t="shared" si="0"/>
        <v>0</v>
      </c>
      <c r="G59" s="96">
        <f t="shared" si="1"/>
        <v>1.6666666666666666E-2</v>
      </c>
      <c r="H59" s="14"/>
      <c r="I59" s="14">
        <f t="shared" si="2"/>
        <v>0</v>
      </c>
      <c r="J59" s="15"/>
      <c r="K59" s="14">
        <f t="shared" si="3"/>
        <v>0</v>
      </c>
      <c r="L59" s="14"/>
      <c r="M59" s="14">
        <f t="shared" si="4"/>
        <v>0</v>
      </c>
      <c r="N59" s="14">
        <v>96754.200000000012</v>
      </c>
      <c r="O59" s="14">
        <f t="shared" si="5"/>
        <v>-96754.200000000012</v>
      </c>
      <c r="P59" s="14">
        <f t="shared" si="6"/>
        <v>0</v>
      </c>
      <c r="Q59" s="37"/>
      <c r="R59" s="35"/>
    </row>
    <row r="60" spans="1:18" x14ac:dyDescent="0.2">
      <c r="A60" s="50">
        <v>55</v>
      </c>
      <c r="B60" s="48"/>
      <c r="C60" s="36"/>
      <c r="D60" s="34"/>
      <c r="E60" s="92"/>
      <c r="F60" s="97">
        <f t="shared" si="0"/>
        <v>0</v>
      </c>
      <c r="G60" s="96">
        <f t="shared" si="1"/>
        <v>1.6666666666666666E-2</v>
      </c>
      <c r="H60" s="14"/>
      <c r="I60" s="14">
        <f t="shared" si="2"/>
        <v>0</v>
      </c>
      <c r="J60" s="15"/>
      <c r="K60" s="14">
        <f t="shared" si="3"/>
        <v>0</v>
      </c>
      <c r="L60" s="14"/>
      <c r="M60" s="14">
        <f t="shared" si="4"/>
        <v>0</v>
      </c>
      <c r="N60" s="14">
        <v>96754.200000000012</v>
      </c>
      <c r="O60" s="14">
        <f t="shared" si="5"/>
        <v>-96754.200000000012</v>
      </c>
      <c r="P60" s="14">
        <f t="shared" si="6"/>
        <v>0</v>
      </c>
      <c r="Q60" s="37"/>
      <c r="R60" s="35"/>
    </row>
    <row r="61" spans="1:18" x14ac:dyDescent="0.2">
      <c r="A61" s="49">
        <v>56</v>
      </c>
      <c r="B61" s="48"/>
      <c r="C61" s="36"/>
      <c r="D61" s="34"/>
      <c r="E61" s="92"/>
      <c r="F61" s="97">
        <f t="shared" si="0"/>
        <v>0</v>
      </c>
      <c r="G61" s="96">
        <f t="shared" si="1"/>
        <v>1.6666666666666666E-2</v>
      </c>
      <c r="H61" s="14"/>
      <c r="I61" s="14">
        <f t="shared" si="2"/>
        <v>0</v>
      </c>
      <c r="J61" s="15"/>
      <c r="K61" s="14">
        <f t="shared" si="3"/>
        <v>0</v>
      </c>
      <c r="L61" s="14"/>
      <c r="M61" s="14">
        <f t="shared" si="4"/>
        <v>0</v>
      </c>
      <c r="N61" s="14">
        <v>96754.200000000012</v>
      </c>
      <c r="O61" s="14">
        <f t="shared" si="5"/>
        <v>-96754.200000000012</v>
      </c>
      <c r="P61" s="14">
        <f t="shared" si="6"/>
        <v>0</v>
      </c>
      <c r="Q61" s="37"/>
      <c r="R61" s="35"/>
    </row>
    <row r="62" spans="1:18" x14ac:dyDescent="0.2">
      <c r="A62" s="50">
        <v>57</v>
      </c>
      <c r="B62" s="48"/>
      <c r="C62" s="36"/>
      <c r="D62" s="34"/>
      <c r="E62" s="92"/>
      <c r="F62" s="97">
        <f t="shared" si="0"/>
        <v>0</v>
      </c>
      <c r="G62" s="96">
        <f t="shared" si="1"/>
        <v>1.6666666666666666E-2</v>
      </c>
      <c r="H62" s="14"/>
      <c r="I62" s="14">
        <f t="shared" si="2"/>
        <v>0</v>
      </c>
      <c r="J62" s="15"/>
      <c r="K62" s="14">
        <f t="shared" si="3"/>
        <v>0</v>
      </c>
      <c r="L62" s="14"/>
      <c r="M62" s="14">
        <f t="shared" si="4"/>
        <v>0</v>
      </c>
      <c r="N62" s="14">
        <v>96754.200000000012</v>
      </c>
      <c r="O62" s="14">
        <f t="shared" si="5"/>
        <v>-96754.200000000012</v>
      </c>
      <c r="P62" s="14">
        <f t="shared" si="6"/>
        <v>0</v>
      </c>
      <c r="Q62" s="37"/>
      <c r="R62" s="35"/>
    </row>
    <row r="63" spans="1:18" x14ac:dyDescent="0.2">
      <c r="A63" s="50">
        <v>58</v>
      </c>
      <c r="B63" s="48"/>
      <c r="C63" s="36"/>
      <c r="D63" s="34"/>
      <c r="E63" s="92"/>
      <c r="F63" s="97">
        <f t="shared" si="0"/>
        <v>0</v>
      </c>
      <c r="G63" s="96">
        <f t="shared" si="1"/>
        <v>1.6666666666666666E-2</v>
      </c>
      <c r="H63" s="14"/>
      <c r="I63" s="14">
        <f t="shared" si="2"/>
        <v>0</v>
      </c>
      <c r="J63" s="15"/>
      <c r="K63" s="14">
        <f t="shared" si="3"/>
        <v>0</v>
      </c>
      <c r="L63" s="14"/>
      <c r="M63" s="14">
        <f t="shared" si="4"/>
        <v>0</v>
      </c>
      <c r="N63" s="14">
        <v>96754.200000000012</v>
      </c>
      <c r="O63" s="14">
        <f t="shared" si="5"/>
        <v>-96754.200000000012</v>
      </c>
      <c r="P63" s="14">
        <f t="shared" si="6"/>
        <v>0</v>
      </c>
      <c r="Q63" s="37"/>
      <c r="R63" s="35"/>
    </row>
    <row r="64" spans="1:18" x14ac:dyDescent="0.2">
      <c r="A64" s="49">
        <v>59</v>
      </c>
      <c r="B64" s="48"/>
      <c r="C64" s="36"/>
      <c r="D64" s="34"/>
      <c r="E64" s="92"/>
      <c r="F64" s="97">
        <f t="shared" si="0"/>
        <v>0</v>
      </c>
      <c r="G64" s="96">
        <f t="shared" si="1"/>
        <v>1.6666666666666666E-2</v>
      </c>
      <c r="H64" s="14"/>
      <c r="I64" s="14">
        <f t="shared" si="2"/>
        <v>0</v>
      </c>
      <c r="J64" s="15"/>
      <c r="K64" s="14">
        <f t="shared" si="3"/>
        <v>0</v>
      </c>
      <c r="L64" s="14"/>
      <c r="M64" s="14">
        <f t="shared" si="4"/>
        <v>0</v>
      </c>
      <c r="N64" s="14">
        <v>96754.200000000012</v>
      </c>
      <c r="O64" s="14">
        <f t="shared" si="5"/>
        <v>-96754.200000000012</v>
      </c>
      <c r="P64" s="14">
        <f t="shared" si="6"/>
        <v>0</v>
      </c>
      <c r="Q64" s="37"/>
      <c r="R64" s="35"/>
    </row>
    <row r="65" spans="1:18" x14ac:dyDescent="0.2">
      <c r="A65" s="50">
        <v>60</v>
      </c>
      <c r="B65" s="48"/>
      <c r="C65" s="36"/>
      <c r="D65" s="34"/>
      <c r="E65" s="92"/>
      <c r="F65" s="97">
        <f t="shared" si="0"/>
        <v>0</v>
      </c>
      <c r="G65" s="96">
        <f t="shared" si="1"/>
        <v>1.6666666666666666E-2</v>
      </c>
      <c r="H65" s="14"/>
      <c r="I65" s="14">
        <f t="shared" si="2"/>
        <v>0</v>
      </c>
      <c r="J65" s="15"/>
      <c r="K65" s="14">
        <f t="shared" si="3"/>
        <v>0</v>
      </c>
      <c r="L65" s="14"/>
      <c r="M65" s="14">
        <f t="shared" si="4"/>
        <v>0</v>
      </c>
      <c r="N65" s="14">
        <v>96754.200000000012</v>
      </c>
      <c r="O65" s="14">
        <f t="shared" si="5"/>
        <v>-96754.200000000012</v>
      </c>
      <c r="P65" s="14">
        <f t="shared" si="6"/>
        <v>0</v>
      </c>
      <c r="Q65" s="37"/>
      <c r="R65" s="35"/>
    </row>
    <row r="66" spans="1:18" x14ac:dyDescent="0.2">
      <c r="A66" s="50">
        <v>61</v>
      </c>
      <c r="B66" s="48"/>
      <c r="C66" s="36"/>
      <c r="D66" s="34"/>
      <c r="E66" s="92"/>
      <c r="F66" s="97">
        <f t="shared" si="0"/>
        <v>0</v>
      </c>
      <c r="G66" s="96">
        <f t="shared" si="1"/>
        <v>1.6666666666666666E-2</v>
      </c>
      <c r="H66" s="14"/>
      <c r="I66" s="14">
        <f t="shared" si="2"/>
        <v>0</v>
      </c>
      <c r="J66" s="15"/>
      <c r="K66" s="14">
        <f t="shared" si="3"/>
        <v>0</v>
      </c>
      <c r="L66" s="14"/>
      <c r="M66" s="14">
        <f t="shared" si="4"/>
        <v>0</v>
      </c>
      <c r="N66" s="14">
        <v>96754.200000000012</v>
      </c>
      <c r="O66" s="14">
        <f t="shared" si="5"/>
        <v>-96754.200000000012</v>
      </c>
      <c r="P66" s="14">
        <f t="shared" si="6"/>
        <v>0</v>
      </c>
      <c r="Q66" s="37"/>
      <c r="R66" s="35"/>
    </row>
    <row r="67" spans="1:18" x14ac:dyDescent="0.2">
      <c r="A67" s="49">
        <v>62</v>
      </c>
      <c r="B67" s="48"/>
      <c r="C67" s="36"/>
      <c r="D67" s="34"/>
      <c r="E67" s="92"/>
      <c r="F67" s="97">
        <f t="shared" si="0"/>
        <v>0</v>
      </c>
      <c r="G67" s="96">
        <f t="shared" si="1"/>
        <v>1.6666666666666666E-2</v>
      </c>
      <c r="H67" s="14"/>
      <c r="I67" s="14">
        <f t="shared" si="2"/>
        <v>0</v>
      </c>
      <c r="J67" s="15"/>
      <c r="K67" s="14">
        <f t="shared" si="3"/>
        <v>0</v>
      </c>
      <c r="L67" s="14"/>
      <c r="M67" s="14">
        <f t="shared" si="4"/>
        <v>0</v>
      </c>
      <c r="N67" s="14">
        <v>96754.200000000012</v>
      </c>
      <c r="O67" s="14">
        <f t="shared" si="5"/>
        <v>-96754.200000000012</v>
      </c>
      <c r="P67" s="14">
        <f t="shared" si="6"/>
        <v>0</v>
      </c>
      <c r="Q67" s="37"/>
      <c r="R67" s="35"/>
    </row>
    <row r="68" spans="1:18" x14ac:dyDescent="0.2">
      <c r="A68" s="50">
        <v>63</v>
      </c>
      <c r="B68" s="48"/>
      <c r="C68" s="36"/>
      <c r="D68" s="34"/>
      <c r="E68" s="92"/>
      <c r="F68" s="97">
        <f t="shared" si="0"/>
        <v>0</v>
      </c>
      <c r="G68" s="96">
        <f t="shared" si="1"/>
        <v>1.6666666666666666E-2</v>
      </c>
      <c r="H68" s="14"/>
      <c r="I68" s="14">
        <f t="shared" si="2"/>
        <v>0</v>
      </c>
      <c r="J68" s="15"/>
      <c r="K68" s="14">
        <f t="shared" si="3"/>
        <v>0</v>
      </c>
      <c r="L68" s="14"/>
      <c r="M68" s="14">
        <f t="shared" si="4"/>
        <v>0</v>
      </c>
      <c r="N68" s="14">
        <v>96754.200000000012</v>
      </c>
      <c r="O68" s="14">
        <f t="shared" si="5"/>
        <v>-96754.200000000012</v>
      </c>
      <c r="P68" s="14">
        <f t="shared" si="6"/>
        <v>0</v>
      </c>
      <c r="Q68" s="37"/>
      <c r="R68" s="35"/>
    </row>
    <row r="69" spans="1:18" x14ac:dyDescent="0.2">
      <c r="A69" s="50">
        <v>64</v>
      </c>
      <c r="B69" s="48"/>
      <c r="C69" s="36"/>
      <c r="D69" s="34"/>
      <c r="E69" s="92"/>
      <c r="F69" s="97">
        <f t="shared" si="0"/>
        <v>0</v>
      </c>
      <c r="G69" s="96">
        <f t="shared" si="1"/>
        <v>1.6666666666666666E-2</v>
      </c>
      <c r="H69" s="14"/>
      <c r="I69" s="14">
        <f t="shared" si="2"/>
        <v>0</v>
      </c>
      <c r="J69" s="15"/>
      <c r="K69" s="14">
        <f t="shared" si="3"/>
        <v>0</v>
      </c>
      <c r="L69" s="14"/>
      <c r="M69" s="14">
        <f t="shared" si="4"/>
        <v>0</v>
      </c>
      <c r="N69" s="14">
        <v>96754.200000000012</v>
      </c>
      <c r="O69" s="14">
        <f t="shared" si="5"/>
        <v>-96754.200000000012</v>
      </c>
      <c r="P69" s="14">
        <f t="shared" si="6"/>
        <v>0</v>
      </c>
      <c r="Q69" s="37"/>
      <c r="R69" s="35"/>
    </row>
    <row r="70" spans="1:18" x14ac:dyDescent="0.2">
      <c r="A70" s="49">
        <v>65</v>
      </c>
      <c r="B70" s="48"/>
      <c r="C70" s="36"/>
      <c r="D70" s="34"/>
      <c r="E70" s="92"/>
      <c r="F70" s="97">
        <f t="shared" si="0"/>
        <v>0</v>
      </c>
      <c r="G70" s="96">
        <f t="shared" si="1"/>
        <v>1.6666666666666666E-2</v>
      </c>
      <c r="H70" s="14"/>
      <c r="I70" s="14">
        <f t="shared" si="2"/>
        <v>0</v>
      </c>
      <c r="J70" s="15"/>
      <c r="K70" s="14">
        <f t="shared" si="3"/>
        <v>0</v>
      </c>
      <c r="L70" s="14"/>
      <c r="M70" s="14">
        <f t="shared" si="4"/>
        <v>0</v>
      </c>
      <c r="N70" s="14">
        <v>96754.200000000012</v>
      </c>
      <c r="O70" s="14">
        <f t="shared" si="5"/>
        <v>-96754.200000000012</v>
      </c>
      <c r="P70" s="14">
        <f t="shared" si="6"/>
        <v>0</v>
      </c>
      <c r="Q70" s="37"/>
      <c r="R70" s="35"/>
    </row>
    <row r="71" spans="1:18" x14ac:dyDescent="0.2">
      <c r="A71" s="50">
        <v>66</v>
      </c>
      <c r="B71" s="48"/>
      <c r="C71" s="36"/>
      <c r="D71" s="34"/>
      <c r="E71" s="92"/>
      <c r="F71" s="97">
        <f t="shared" ref="F71:F125" si="7">(E71-D71)/30</f>
        <v>0</v>
      </c>
      <c r="G71" s="96">
        <f t="shared" ref="G71:G125" si="8">0.2/12</f>
        <v>1.6666666666666666E-2</v>
      </c>
      <c r="H71" s="14"/>
      <c r="I71" s="14">
        <f t="shared" ref="I71:I125" si="9">H71-(H71*G71*F71)</f>
        <v>0</v>
      </c>
      <c r="J71" s="15"/>
      <c r="K71" s="14">
        <f t="shared" ref="K71:K125" si="10">+I71*J71</f>
        <v>0</v>
      </c>
      <c r="L71" s="14"/>
      <c r="M71" s="14">
        <f t="shared" ref="M71:M125" si="11">+L71-K71</f>
        <v>0</v>
      </c>
      <c r="N71" s="14">
        <v>96754.200000000012</v>
      </c>
      <c r="O71" s="14">
        <f t="shared" ref="O71:O125" si="12">+M71-N71</f>
        <v>-96754.200000000012</v>
      </c>
      <c r="P71" s="14">
        <f t="shared" ref="P71:P125" si="13">IF(O71&gt;1,O71*0.2,0)</f>
        <v>0</v>
      </c>
      <c r="Q71" s="37"/>
      <c r="R71" s="35"/>
    </row>
    <row r="72" spans="1:18" x14ac:dyDescent="0.2">
      <c r="A72" s="50">
        <v>67</v>
      </c>
      <c r="B72" s="48"/>
      <c r="C72" s="36"/>
      <c r="D72" s="34"/>
      <c r="E72" s="92"/>
      <c r="F72" s="97">
        <f t="shared" si="7"/>
        <v>0</v>
      </c>
      <c r="G72" s="96">
        <f t="shared" si="8"/>
        <v>1.6666666666666666E-2</v>
      </c>
      <c r="H72" s="14"/>
      <c r="I72" s="14">
        <f t="shared" si="9"/>
        <v>0</v>
      </c>
      <c r="J72" s="15"/>
      <c r="K72" s="14">
        <f t="shared" si="10"/>
        <v>0</v>
      </c>
      <c r="L72" s="14"/>
      <c r="M72" s="14">
        <f t="shared" si="11"/>
        <v>0</v>
      </c>
      <c r="N72" s="14">
        <v>96754.200000000012</v>
      </c>
      <c r="O72" s="14">
        <f t="shared" si="12"/>
        <v>-96754.200000000012</v>
      </c>
      <c r="P72" s="14">
        <f t="shared" si="13"/>
        <v>0</v>
      </c>
      <c r="Q72" s="37"/>
      <c r="R72" s="35"/>
    </row>
    <row r="73" spans="1:18" s="76" customFormat="1" x14ac:dyDescent="0.2">
      <c r="A73" s="49">
        <v>68</v>
      </c>
      <c r="B73" s="68"/>
      <c r="C73" s="83"/>
      <c r="D73" s="74"/>
      <c r="E73" s="93"/>
      <c r="F73" s="97">
        <f t="shared" si="7"/>
        <v>0</v>
      </c>
      <c r="G73" s="96">
        <f t="shared" si="8"/>
        <v>1.6666666666666666E-2</v>
      </c>
      <c r="H73" s="14"/>
      <c r="I73" s="14">
        <f t="shared" si="9"/>
        <v>0</v>
      </c>
      <c r="J73" s="15"/>
      <c r="K73" s="14">
        <f t="shared" si="10"/>
        <v>0</v>
      </c>
      <c r="L73" s="14"/>
      <c r="M73" s="14">
        <f t="shared" si="11"/>
        <v>0</v>
      </c>
      <c r="N73" s="14">
        <v>96754.200000000012</v>
      </c>
      <c r="O73" s="14">
        <f t="shared" si="12"/>
        <v>-96754.200000000012</v>
      </c>
      <c r="P73" s="14">
        <f t="shared" si="13"/>
        <v>0</v>
      </c>
      <c r="Q73" s="84"/>
      <c r="R73" s="85"/>
    </row>
    <row r="74" spans="1:18" x14ac:dyDescent="0.2">
      <c r="A74" s="50">
        <v>69</v>
      </c>
      <c r="B74" s="48"/>
      <c r="C74" s="36"/>
      <c r="D74" s="34"/>
      <c r="E74" s="92"/>
      <c r="F74" s="97">
        <f t="shared" si="7"/>
        <v>0</v>
      </c>
      <c r="G74" s="96">
        <f t="shared" si="8"/>
        <v>1.6666666666666666E-2</v>
      </c>
      <c r="H74" s="14"/>
      <c r="I74" s="14">
        <f t="shared" si="9"/>
        <v>0</v>
      </c>
      <c r="J74" s="15"/>
      <c r="K74" s="14">
        <f t="shared" si="10"/>
        <v>0</v>
      </c>
      <c r="L74" s="14"/>
      <c r="M74" s="14">
        <f t="shared" si="11"/>
        <v>0</v>
      </c>
      <c r="N74" s="14">
        <v>96754.200000000012</v>
      </c>
      <c r="O74" s="14">
        <f t="shared" si="12"/>
        <v>-96754.200000000012</v>
      </c>
      <c r="P74" s="14">
        <f t="shared" si="13"/>
        <v>0</v>
      </c>
      <c r="Q74" s="37"/>
      <c r="R74" s="35"/>
    </row>
    <row r="75" spans="1:18" x14ac:dyDescent="0.2">
      <c r="A75" s="50">
        <v>70</v>
      </c>
      <c r="B75" s="48"/>
      <c r="C75" s="36"/>
      <c r="D75" s="34"/>
      <c r="E75" s="92"/>
      <c r="F75" s="97">
        <f t="shared" si="7"/>
        <v>0</v>
      </c>
      <c r="G75" s="96">
        <f t="shared" si="8"/>
        <v>1.6666666666666666E-2</v>
      </c>
      <c r="H75" s="14"/>
      <c r="I75" s="14">
        <f t="shared" si="9"/>
        <v>0</v>
      </c>
      <c r="J75" s="15"/>
      <c r="K75" s="14">
        <f t="shared" si="10"/>
        <v>0</v>
      </c>
      <c r="L75" s="14"/>
      <c r="M75" s="14">
        <f t="shared" si="11"/>
        <v>0</v>
      </c>
      <c r="N75" s="14">
        <v>96754.200000000012</v>
      </c>
      <c r="O75" s="14">
        <f t="shared" si="12"/>
        <v>-96754.200000000012</v>
      </c>
      <c r="P75" s="14">
        <f t="shared" si="13"/>
        <v>0</v>
      </c>
      <c r="Q75" s="37"/>
      <c r="R75" s="35"/>
    </row>
    <row r="76" spans="1:18" x14ac:dyDescent="0.2">
      <c r="A76" s="49">
        <v>71</v>
      </c>
      <c r="B76" s="48"/>
      <c r="C76" s="36"/>
      <c r="D76" s="34"/>
      <c r="E76" s="92"/>
      <c r="F76" s="97">
        <f t="shared" si="7"/>
        <v>0</v>
      </c>
      <c r="G76" s="96">
        <f t="shared" si="8"/>
        <v>1.6666666666666666E-2</v>
      </c>
      <c r="H76" s="14"/>
      <c r="I76" s="14">
        <f t="shared" si="9"/>
        <v>0</v>
      </c>
      <c r="J76" s="15"/>
      <c r="K76" s="14">
        <f t="shared" si="10"/>
        <v>0</v>
      </c>
      <c r="L76" s="14"/>
      <c r="M76" s="14">
        <f t="shared" si="11"/>
        <v>0</v>
      </c>
      <c r="N76" s="14">
        <v>96754.200000000012</v>
      </c>
      <c r="O76" s="14">
        <f t="shared" si="12"/>
        <v>-96754.200000000012</v>
      </c>
      <c r="P76" s="14">
        <f t="shared" si="13"/>
        <v>0</v>
      </c>
      <c r="Q76" s="37"/>
      <c r="R76" s="35"/>
    </row>
    <row r="77" spans="1:18" x14ac:dyDescent="0.2">
      <c r="A77" s="50">
        <v>72</v>
      </c>
      <c r="B77" s="48"/>
      <c r="C77" s="36"/>
      <c r="D77" s="34"/>
      <c r="E77" s="92"/>
      <c r="F77" s="97">
        <f t="shared" si="7"/>
        <v>0</v>
      </c>
      <c r="G77" s="96">
        <f t="shared" si="8"/>
        <v>1.6666666666666666E-2</v>
      </c>
      <c r="H77" s="14"/>
      <c r="I77" s="14">
        <f t="shared" si="9"/>
        <v>0</v>
      </c>
      <c r="J77" s="15"/>
      <c r="K77" s="14">
        <f t="shared" si="10"/>
        <v>0</v>
      </c>
      <c r="L77" s="14"/>
      <c r="M77" s="14">
        <f t="shared" si="11"/>
        <v>0</v>
      </c>
      <c r="N77" s="14">
        <v>96754.200000000012</v>
      </c>
      <c r="O77" s="14">
        <f t="shared" si="12"/>
        <v>-96754.200000000012</v>
      </c>
      <c r="P77" s="14">
        <f t="shared" si="13"/>
        <v>0</v>
      </c>
      <c r="Q77" s="37"/>
      <c r="R77" s="35"/>
    </row>
    <row r="78" spans="1:18" x14ac:dyDescent="0.2">
      <c r="A78" s="50">
        <v>73</v>
      </c>
      <c r="B78" s="48"/>
      <c r="C78" s="36"/>
      <c r="D78" s="34"/>
      <c r="E78" s="92"/>
      <c r="F78" s="97">
        <f t="shared" si="7"/>
        <v>0</v>
      </c>
      <c r="G78" s="96">
        <f t="shared" si="8"/>
        <v>1.6666666666666666E-2</v>
      </c>
      <c r="H78" s="14"/>
      <c r="I78" s="14">
        <f t="shared" si="9"/>
        <v>0</v>
      </c>
      <c r="J78" s="15"/>
      <c r="K78" s="14">
        <f t="shared" si="10"/>
        <v>0</v>
      </c>
      <c r="L78" s="14"/>
      <c r="M78" s="14">
        <f t="shared" si="11"/>
        <v>0</v>
      </c>
      <c r="N78" s="14">
        <v>96754.200000000012</v>
      </c>
      <c r="O78" s="14">
        <f t="shared" si="12"/>
        <v>-96754.200000000012</v>
      </c>
      <c r="P78" s="14">
        <f t="shared" si="13"/>
        <v>0</v>
      </c>
      <c r="Q78" s="37"/>
      <c r="R78" s="35"/>
    </row>
    <row r="79" spans="1:18" x14ac:dyDescent="0.2">
      <c r="A79" s="49">
        <v>74</v>
      </c>
      <c r="B79" s="48"/>
      <c r="C79" s="36"/>
      <c r="D79" s="34"/>
      <c r="E79" s="92"/>
      <c r="F79" s="97">
        <f t="shared" si="7"/>
        <v>0</v>
      </c>
      <c r="G79" s="96">
        <f t="shared" si="8"/>
        <v>1.6666666666666666E-2</v>
      </c>
      <c r="H79" s="14"/>
      <c r="I79" s="14">
        <f t="shared" si="9"/>
        <v>0</v>
      </c>
      <c r="J79" s="15"/>
      <c r="K79" s="14">
        <f t="shared" si="10"/>
        <v>0</v>
      </c>
      <c r="L79" s="14"/>
      <c r="M79" s="14">
        <f t="shared" si="11"/>
        <v>0</v>
      </c>
      <c r="N79" s="14">
        <v>96754.200000000012</v>
      </c>
      <c r="O79" s="14">
        <f t="shared" si="12"/>
        <v>-96754.200000000012</v>
      </c>
      <c r="P79" s="14">
        <f t="shared" si="13"/>
        <v>0</v>
      </c>
      <c r="Q79" s="37"/>
      <c r="R79" s="35"/>
    </row>
    <row r="80" spans="1:18" x14ac:dyDescent="0.2">
      <c r="A80" s="50">
        <v>75</v>
      </c>
      <c r="B80" s="48"/>
      <c r="C80" s="36"/>
      <c r="D80" s="34"/>
      <c r="E80" s="92"/>
      <c r="F80" s="97">
        <f t="shared" si="7"/>
        <v>0</v>
      </c>
      <c r="G80" s="96">
        <f t="shared" si="8"/>
        <v>1.6666666666666666E-2</v>
      </c>
      <c r="H80" s="14"/>
      <c r="I80" s="14">
        <f t="shared" si="9"/>
        <v>0</v>
      </c>
      <c r="J80" s="15"/>
      <c r="K80" s="14">
        <f t="shared" si="10"/>
        <v>0</v>
      </c>
      <c r="L80" s="14"/>
      <c r="M80" s="14">
        <f t="shared" si="11"/>
        <v>0</v>
      </c>
      <c r="N80" s="14">
        <v>96754.200000000012</v>
      </c>
      <c r="O80" s="14">
        <f t="shared" si="12"/>
        <v>-96754.200000000012</v>
      </c>
      <c r="P80" s="14">
        <f t="shared" si="13"/>
        <v>0</v>
      </c>
      <c r="Q80" s="37"/>
      <c r="R80" s="35"/>
    </row>
    <row r="81" spans="1:18" x14ac:dyDescent="0.2">
      <c r="A81" s="50">
        <v>76</v>
      </c>
      <c r="B81" s="48"/>
      <c r="C81" s="36"/>
      <c r="D81" s="34"/>
      <c r="E81" s="92"/>
      <c r="F81" s="97">
        <f t="shared" si="7"/>
        <v>0</v>
      </c>
      <c r="G81" s="96">
        <f t="shared" si="8"/>
        <v>1.6666666666666666E-2</v>
      </c>
      <c r="H81" s="14"/>
      <c r="I81" s="14">
        <f t="shared" si="9"/>
        <v>0</v>
      </c>
      <c r="J81" s="15"/>
      <c r="K81" s="14">
        <f t="shared" si="10"/>
        <v>0</v>
      </c>
      <c r="L81" s="14"/>
      <c r="M81" s="14">
        <f t="shared" si="11"/>
        <v>0</v>
      </c>
      <c r="N81" s="14">
        <v>96754.200000000012</v>
      </c>
      <c r="O81" s="14">
        <f t="shared" si="12"/>
        <v>-96754.200000000012</v>
      </c>
      <c r="P81" s="14">
        <f t="shared" si="13"/>
        <v>0</v>
      </c>
      <c r="Q81" s="37"/>
      <c r="R81" s="35"/>
    </row>
    <row r="82" spans="1:18" x14ac:dyDescent="0.2">
      <c r="A82" s="49">
        <v>77</v>
      </c>
      <c r="B82" s="48"/>
      <c r="C82" s="36"/>
      <c r="D82" s="34"/>
      <c r="E82" s="92"/>
      <c r="F82" s="97">
        <f t="shared" si="7"/>
        <v>0</v>
      </c>
      <c r="G82" s="96">
        <f t="shared" si="8"/>
        <v>1.6666666666666666E-2</v>
      </c>
      <c r="H82" s="14"/>
      <c r="I82" s="14">
        <f t="shared" si="9"/>
        <v>0</v>
      </c>
      <c r="J82" s="15"/>
      <c r="K82" s="14">
        <f t="shared" si="10"/>
        <v>0</v>
      </c>
      <c r="L82" s="14"/>
      <c r="M82" s="14">
        <f t="shared" si="11"/>
        <v>0</v>
      </c>
      <c r="N82" s="14">
        <v>96754.200000000012</v>
      </c>
      <c r="O82" s="14">
        <f t="shared" si="12"/>
        <v>-96754.200000000012</v>
      </c>
      <c r="P82" s="14">
        <f t="shared" si="13"/>
        <v>0</v>
      </c>
      <c r="Q82" s="37"/>
      <c r="R82" s="35"/>
    </row>
    <row r="83" spans="1:18" x14ac:dyDescent="0.2">
      <c r="A83" s="50">
        <v>78</v>
      </c>
      <c r="B83" s="48"/>
      <c r="C83" s="36"/>
      <c r="D83" s="34"/>
      <c r="E83" s="92"/>
      <c r="F83" s="97">
        <f t="shared" si="7"/>
        <v>0</v>
      </c>
      <c r="G83" s="96">
        <f t="shared" si="8"/>
        <v>1.6666666666666666E-2</v>
      </c>
      <c r="H83" s="14"/>
      <c r="I83" s="14">
        <f t="shared" si="9"/>
        <v>0</v>
      </c>
      <c r="J83" s="15"/>
      <c r="K83" s="14">
        <f t="shared" si="10"/>
        <v>0</v>
      </c>
      <c r="L83" s="14"/>
      <c r="M83" s="14">
        <f t="shared" si="11"/>
        <v>0</v>
      </c>
      <c r="N83" s="14">
        <v>96754.200000000012</v>
      </c>
      <c r="O83" s="14">
        <f t="shared" si="12"/>
        <v>-96754.200000000012</v>
      </c>
      <c r="P83" s="14">
        <f t="shared" si="13"/>
        <v>0</v>
      </c>
      <c r="Q83" s="37"/>
      <c r="R83" s="35"/>
    </row>
    <row r="84" spans="1:18" x14ac:dyDescent="0.2">
      <c r="A84" s="50">
        <v>79</v>
      </c>
      <c r="B84" s="48"/>
      <c r="C84" s="36"/>
      <c r="D84" s="34"/>
      <c r="E84" s="92"/>
      <c r="F84" s="97">
        <f t="shared" si="7"/>
        <v>0</v>
      </c>
      <c r="G84" s="96">
        <f t="shared" si="8"/>
        <v>1.6666666666666666E-2</v>
      </c>
      <c r="H84" s="14"/>
      <c r="I84" s="14">
        <f t="shared" si="9"/>
        <v>0</v>
      </c>
      <c r="J84" s="15"/>
      <c r="K84" s="14">
        <f t="shared" si="10"/>
        <v>0</v>
      </c>
      <c r="L84" s="14"/>
      <c r="M84" s="14">
        <f t="shared" si="11"/>
        <v>0</v>
      </c>
      <c r="N84" s="14">
        <v>96754.200000000012</v>
      </c>
      <c r="O84" s="14">
        <f t="shared" si="12"/>
        <v>-96754.200000000012</v>
      </c>
      <c r="P84" s="14">
        <f t="shared" si="13"/>
        <v>0</v>
      </c>
      <c r="Q84" s="37"/>
      <c r="R84" s="35"/>
    </row>
    <row r="85" spans="1:18" x14ac:dyDescent="0.2">
      <c r="A85" s="49">
        <v>80</v>
      </c>
      <c r="B85" s="48"/>
      <c r="C85" s="36"/>
      <c r="D85" s="34"/>
      <c r="E85" s="92"/>
      <c r="F85" s="97">
        <f t="shared" si="7"/>
        <v>0</v>
      </c>
      <c r="G85" s="96">
        <f t="shared" si="8"/>
        <v>1.6666666666666666E-2</v>
      </c>
      <c r="H85" s="14"/>
      <c r="I85" s="14">
        <f t="shared" si="9"/>
        <v>0</v>
      </c>
      <c r="J85" s="15"/>
      <c r="K85" s="14">
        <f t="shared" si="10"/>
        <v>0</v>
      </c>
      <c r="L85" s="14"/>
      <c r="M85" s="14">
        <f t="shared" si="11"/>
        <v>0</v>
      </c>
      <c r="N85" s="14">
        <v>96754.200000000012</v>
      </c>
      <c r="O85" s="14">
        <f t="shared" si="12"/>
        <v>-96754.200000000012</v>
      </c>
      <c r="P85" s="14">
        <f t="shared" si="13"/>
        <v>0</v>
      </c>
      <c r="Q85" s="37"/>
      <c r="R85" s="35"/>
    </row>
    <row r="86" spans="1:18" x14ac:dyDescent="0.2">
      <c r="A86" s="50">
        <v>81</v>
      </c>
      <c r="B86" s="48"/>
      <c r="C86" s="36"/>
      <c r="D86" s="34"/>
      <c r="E86" s="92"/>
      <c r="F86" s="97">
        <f t="shared" si="7"/>
        <v>0</v>
      </c>
      <c r="G86" s="96">
        <f t="shared" si="8"/>
        <v>1.6666666666666666E-2</v>
      </c>
      <c r="H86" s="14"/>
      <c r="I86" s="14">
        <f t="shared" si="9"/>
        <v>0</v>
      </c>
      <c r="J86" s="15"/>
      <c r="K86" s="14">
        <f t="shared" si="10"/>
        <v>0</v>
      </c>
      <c r="L86" s="14"/>
      <c r="M86" s="14">
        <f t="shared" si="11"/>
        <v>0</v>
      </c>
      <c r="N86" s="14">
        <v>96754.200000000012</v>
      </c>
      <c r="O86" s="14">
        <f t="shared" si="12"/>
        <v>-96754.200000000012</v>
      </c>
      <c r="P86" s="14">
        <f t="shared" si="13"/>
        <v>0</v>
      </c>
      <c r="Q86" s="37"/>
      <c r="R86" s="35"/>
    </row>
    <row r="87" spans="1:18" x14ac:dyDescent="0.2">
      <c r="A87" s="50">
        <v>82</v>
      </c>
      <c r="B87" s="48"/>
      <c r="C87" s="36"/>
      <c r="D87" s="34"/>
      <c r="E87" s="92"/>
      <c r="F87" s="97">
        <f t="shared" si="7"/>
        <v>0</v>
      </c>
      <c r="G87" s="96">
        <f t="shared" si="8"/>
        <v>1.6666666666666666E-2</v>
      </c>
      <c r="H87" s="14"/>
      <c r="I87" s="14">
        <f t="shared" si="9"/>
        <v>0</v>
      </c>
      <c r="J87" s="15"/>
      <c r="K87" s="14">
        <f t="shared" si="10"/>
        <v>0</v>
      </c>
      <c r="L87" s="14"/>
      <c r="M87" s="14">
        <f t="shared" si="11"/>
        <v>0</v>
      </c>
      <c r="N87" s="14">
        <v>96754.200000000012</v>
      </c>
      <c r="O87" s="14">
        <f t="shared" si="12"/>
        <v>-96754.200000000012</v>
      </c>
      <c r="P87" s="14">
        <f t="shared" si="13"/>
        <v>0</v>
      </c>
      <c r="Q87" s="37"/>
      <c r="R87" s="35"/>
    </row>
    <row r="88" spans="1:18" x14ac:dyDescent="0.2">
      <c r="A88" s="49">
        <v>83</v>
      </c>
      <c r="B88" s="48"/>
      <c r="C88" s="36"/>
      <c r="D88" s="34"/>
      <c r="E88" s="92"/>
      <c r="F88" s="97">
        <f t="shared" si="7"/>
        <v>0</v>
      </c>
      <c r="G88" s="96">
        <f t="shared" si="8"/>
        <v>1.6666666666666666E-2</v>
      </c>
      <c r="H88" s="14"/>
      <c r="I88" s="14">
        <f t="shared" si="9"/>
        <v>0</v>
      </c>
      <c r="J88" s="15"/>
      <c r="K88" s="14">
        <f t="shared" si="10"/>
        <v>0</v>
      </c>
      <c r="L88" s="14"/>
      <c r="M88" s="14">
        <f t="shared" si="11"/>
        <v>0</v>
      </c>
      <c r="N88" s="14">
        <v>96754.200000000012</v>
      </c>
      <c r="O88" s="14">
        <f t="shared" si="12"/>
        <v>-96754.200000000012</v>
      </c>
      <c r="P88" s="14">
        <f t="shared" si="13"/>
        <v>0</v>
      </c>
      <c r="Q88" s="37"/>
      <c r="R88" s="35"/>
    </row>
    <row r="89" spans="1:18" x14ac:dyDescent="0.2">
      <c r="A89" s="50">
        <v>84</v>
      </c>
      <c r="B89" s="48"/>
      <c r="C89" s="36"/>
      <c r="D89" s="34"/>
      <c r="E89" s="92"/>
      <c r="F89" s="97">
        <f t="shared" si="7"/>
        <v>0</v>
      </c>
      <c r="G89" s="96">
        <f t="shared" si="8"/>
        <v>1.6666666666666666E-2</v>
      </c>
      <c r="H89" s="14"/>
      <c r="I89" s="14">
        <f t="shared" si="9"/>
        <v>0</v>
      </c>
      <c r="J89" s="15"/>
      <c r="K89" s="14">
        <f t="shared" si="10"/>
        <v>0</v>
      </c>
      <c r="L89" s="14"/>
      <c r="M89" s="14">
        <f t="shared" si="11"/>
        <v>0</v>
      </c>
      <c r="N89" s="14">
        <v>96754.200000000012</v>
      </c>
      <c r="O89" s="14">
        <f t="shared" si="12"/>
        <v>-96754.200000000012</v>
      </c>
      <c r="P89" s="14">
        <f t="shared" si="13"/>
        <v>0</v>
      </c>
      <c r="Q89" s="37"/>
      <c r="R89" s="35"/>
    </row>
    <row r="90" spans="1:18" x14ac:dyDescent="0.2">
      <c r="A90" s="50">
        <v>85</v>
      </c>
      <c r="B90" s="48"/>
      <c r="C90" s="36"/>
      <c r="D90" s="34"/>
      <c r="E90" s="92"/>
      <c r="F90" s="97">
        <f t="shared" si="7"/>
        <v>0</v>
      </c>
      <c r="G90" s="96">
        <f t="shared" si="8"/>
        <v>1.6666666666666666E-2</v>
      </c>
      <c r="H90" s="14"/>
      <c r="I90" s="14">
        <f t="shared" si="9"/>
        <v>0</v>
      </c>
      <c r="J90" s="15"/>
      <c r="K90" s="14">
        <f t="shared" si="10"/>
        <v>0</v>
      </c>
      <c r="L90" s="14"/>
      <c r="M90" s="14">
        <f t="shared" si="11"/>
        <v>0</v>
      </c>
      <c r="N90" s="14">
        <v>96754.200000000012</v>
      </c>
      <c r="O90" s="14">
        <f t="shared" si="12"/>
        <v>-96754.200000000012</v>
      </c>
      <c r="P90" s="14">
        <f t="shared" si="13"/>
        <v>0</v>
      </c>
      <c r="Q90" s="37"/>
      <c r="R90" s="35"/>
    </row>
    <row r="91" spans="1:18" x14ac:dyDescent="0.2">
      <c r="A91" s="49">
        <v>86</v>
      </c>
      <c r="B91" s="48"/>
      <c r="C91" s="36"/>
      <c r="D91" s="34"/>
      <c r="E91" s="92"/>
      <c r="F91" s="97">
        <f t="shared" si="7"/>
        <v>0</v>
      </c>
      <c r="G91" s="96">
        <f t="shared" si="8"/>
        <v>1.6666666666666666E-2</v>
      </c>
      <c r="H91" s="14"/>
      <c r="I91" s="14">
        <f t="shared" si="9"/>
        <v>0</v>
      </c>
      <c r="J91" s="15"/>
      <c r="K91" s="14">
        <f t="shared" si="10"/>
        <v>0</v>
      </c>
      <c r="L91" s="14"/>
      <c r="M91" s="14">
        <f t="shared" si="11"/>
        <v>0</v>
      </c>
      <c r="N91" s="14">
        <v>96754.200000000012</v>
      </c>
      <c r="O91" s="14">
        <f t="shared" si="12"/>
        <v>-96754.200000000012</v>
      </c>
      <c r="P91" s="14">
        <f t="shared" si="13"/>
        <v>0</v>
      </c>
      <c r="Q91" s="37"/>
      <c r="R91" s="35"/>
    </row>
    <row r="92" spans="1:18" x14ac:dyDescent="0.2">
      <c r="A92" s="50">
        <v>87</v>
      </c>
      <c r="B92" s="48"/>
      <c r="C92" s="36"/>
      <c r="D92" s="34"/>
      <c r="E92" s="92"/>
      <c r="F92" s="97">
        <f t="shared" si="7"/>
        <v>0</v>
      </c>
      <c r="G92" s="96">
        <f t="shared" si="8"/>
        <v>1.6666666666666666E-2</v>
      </c>
      <c r="H92" s="14"/>
      <c r="I92" s="14">
        <f t="shared" si="9"/>
        <v>0</v>
      </c>
      <c r="J92" s="15"/>
      <c r="K92" s="14">
        <f t="shared" si="10"/>
        <v>0</v>
      </c>
      <c r="L92" s="14"/>
      <c r="M92" s="14">
        <f t="shared" si="11"/>
        <v>0</v>
      </c>
      <c r="N92" s="14">
        <v>96754.200000000012</v>
      </c>
      <c r="O92" s="14">
        <f t="shared" si="12"/>
        <v>-96754.200000000012</v>
      </c>
      <c r="P92" s="14">
        <f t="shared" si="13"/>
        <v>0</v>
      </c>
      <c r="Q92" s="37"/>
      <c r="R92" s="35"/>
    </row>
    <row r="93" spans="1:18" x14ac:dyDescent="0.2">
      <c r="A93" s="50">
        <v>88</v>
      </c>
      <c r="B93" s="48"/>
      <c r="C93" s="36"/>
      <c r="D93" s="34"/>
      <c r="E93" s="92"/>
      <c r="F93" s="97">
        <f t="shared" si="7"/>
        <v>0</v>
      </c>
      <c r="G93" s="96">
        <f t="shared" si="8"/>
        <v>1.6666666666666666E-2</v>
      </c>
      <c r="H93" s="14"/>
      <c r="I93" s="14">
        <f t="shared" si="9"/>
        <v>0</v>
      </c>
      <c r="J93" s="15"/>
      <c r="K93" s="14">
        <f t="shared" si="10"/>
        <v>0</v>
      </c>
      <c r="L93" s="14"/>
      <c r="M93" s="14">
        <f t="shared" si="11"/>
        <v>0</v>
      </c>
      <c r="N93" s="14">
        <v>96754.200000000012</v>
      </c>
      <c r="O93" s="14">
        <f t="shared" si="12"/>
        <v>-96754.200000000012</v>
      </c>
      <c r="P93" s="14">
        <f t="shared" si="13"/>
        <v>0</v>
      </c>
      <c r="Q93" s="37"/>
      <c r="R93" s="35"/>
    </row>
    <row r="94" spans="1:18" x14ac:dyDescent="0.2">
      <c r="A94" s="49">
        <v>89</v>
      </c>
      <c r="B94" s="48"/>
      <c r="C94" s="36"/>
      <c r="D94" s="34"/>
      <c r="E94" s="92"/>
      <c r="F94" s="97">
        <f t="shared" si="7"/>
        <v>0</v>
      </c>
      <c r="G94" s="96">
        <f t="shared" si="8"/>
        <v>1.6666666666666666E-2</v>
      </c>
      <c r="H94" s="14"/>
      <c r="I94" s="14">
        <f t="shared" si="9"/>
        <v>0</v>
      </c>
      <c r="J94" s="15"/>
      <c r="K94" s="14">
        <f t="shared" si="10"/>
        <v>0</v>
      </c>
      <c r="L94" s="14"/>
      <c r="M94" s="14">
        <f t="shared" si="11"/>
        <v>0</v>
      </c>
      <c r="N94" s="14">
        <v>96754.200000000012</v>
      </c>
      <c r="O94" s="14">
        <f t="shared" si="12"/>
        <v>-96754.200000000012</v>
      </c>
      <c r="P94" s="14">
        <f t="shared" si="13"/>
        <v>0</v>
      </c>
      <c r="Q94" s="37"/>
      <c r="R94" s="35"/>
    </row>
    <row r="95" spans="1:18" x14ac:dyDescent="0.2">
      <c r="A95" s="50">
        <v>90</v>
      </c>
      <c r="B95" s="48"/>
      <c r="C95" s="36"/>
      <c r="D95" s="34"/>
      <c r="E95" s="92"/>
      <c r="F95" s="97">
        <f t="shared" si="7"/>
        <v>0</v>
      </c>
      <c r="G95" s="96">
        <f t="shared" si="8"/>
        <v>1.6666666666666666E-2</v>
      </c>
      <c r="H95" s="14"/>
      <c r="I95" s="14">
        <f t="shared" si="9"/>
        <v>0</v>
      </c>
      <c r="J95" s="15"/>
      <c r="K95" s="14">
        <f t="shared" si="10"/>
        <v>0</v>
      </c>
      <c r="L95" s="14"/>
      <c r="M95" s="14">
        <f t="shared" si="11"/>
        <v>0</v>
      </c>
      <c r="N95" s="14">
        <v>96754.200000000012</v>
      </c>
      <c r="O95" s="14">
        <f t="shared" si="12"/>
        <v>-96754.200000000012</v>
      </c>
      <c r="P95" s="14">
        <f t="shared" si="13"/>
        <v>0</v>
      </c>
      <c r="Q95" s="37"/>
      <c r="R95" s="35"/>
    </row>
    <row r="96" spans="1:18" x14ac:dyDescent="0.2">
      <c r="A96" s="50">
        <v>91</v>
      </c>
      <c r="B96" s="48"/>
      <c r="C96" s="36"/>
      <c r="D96" s="34"/>
      <c r="E96" s="92"/>
      <c r="F96" s="97">
        <f t="shared" si="7"/>
        <v>0</v>
      </c>
      <c r="G96" s="96">
        <f t="shared" si="8"/>
        <v>1.6666666666666666E-2</v>
      </c>
      <c r="H96" s="14"/>
      <c r="I96" s="14">
        <f t="shared" si="9"/>
        <v>0</v>
      </c>
      <c r="J96" s="15"/>
      <c r="K96" s="14">
        <f t="shared" si="10"/>
        <v>0</v>
      </c>
      <c r="L96" s="14"/>
      <c r="M96" s="14">
        <f t="shared" si="11"/>
        <v>0</v>
      </c>
      <c r="N96" s="14">
        <v>96754.200000000012</v>
      </c>
      <c r="O96" s="14">
        <f t="shared" si="12"/>
        <v>-96754.200000000012</v>
      </c>
      <c r="P96" s="14">
        <f t="shared" si="13"/>
        <v>0</v>
      </c>
      <c r="Q96" s="37"/>
      <c r="R96" s="35"/>
    </row>
    <row r="97" spans="1:18" x14ac:dyDescent="0.2">
      <c r="A97" s="49">
        <v>92</v>
      </c>
      <c r="B97" s="48"/>
      <c r="C97" s="36"/>
      <c r="D97" s="34"/>
      <c r="E97" s="92"/>
      <c r="F97" s="97">
        <f t="shared" si="7"/>
        <v>0</v>
      </c>
      <c r="G97" s="96">
        <f t="shared" si="8"/>
        <v>1.6666666666666666E-2</v>
      </c>
      <c r="H97" s="14"/>
      <c r="I97" s="14">
        <f t="shared" si="9"/>
        <v>0</v>
      </c>
      <c r="J97" s="15"/>
      <c r="K97" s="14">
        <f t="shared" si="10"/>
        <v>0</v>
      </c>
      <c r="L97" s="14"/>
      <c r="M97" s="14">
        <f t="shared" si="11"/>
        <v>0</v>
      </c>
      <c r="N97" s="14">
        <v>96754.200000000012</v>
      </c>
      <c r="O97" s="14">
        <f t="shared" si="12"/>
        <v>-96754.200000000012</v>
      </c>
      <c r="P97" s="14">
        <f t="shared" si="13"/>
        <v>0</v>
      </c>
      <c r="Q97" s="37"/>
      <c r="R97" s="35"/>
    </row>
    <row r="98" spans="1:18" x14ac:dyDescent="0.2">
      <c r="A98" s="50">
        <v>93</v>
      </c>
      <c r="B98" s="48"/>
      <c r="C98" s="36"/>
      <c r="D98" s="34"/>
      <c r="E98" s="92"/>
      <c r="F98" s="97">
        <f t="shared" si="7"/>
        <v>0</v>
      </c>
      <c r="G98" s="96">
        <f t="shared" si="8"/>
        <v>1.6666666666666666E-2</v>
      </c>
      <c r="H98" s="14"/>
      <c r="I98" s="14">
        <f t="shared" si="9"/>
        <v>0</v>
      </c>
      <c r="J98" s="15"/>
      <c r="K98" s="14">
        <f t="shared" si="10"/>
        <v>0</v>
      </c>
      <c r="L98" s="14"/>
      <c r="M98" s="14">
        <f t="shared" si="11"/>
        <v>0</v>
      </c>
      <c r="N98" s="14">
        <v>96754.200000000012</v>
      </c>
      <c r="O98" s="14">
        <f t="shared" si="12"/>
        <v>-96754.200000000012</v>
      </c>
      <c r="P98" s="14">
        <f t="shared" si="13"/>
        <v>0</v>
      </c>
      <c r="Q98" s="37"/>
      <c r="R98" s="35"/>
    </row>
    <row r="99" spans="1:18" x14ac:dyDescent="0.2">
      <c r="A99" s="50">
        <v>94</v>
      </c>
      <c r="B99" s="48"/>
      <c r="C99" s="36"/>
      <c r="D99" s="34"/>
      <c r="E99" s="92"/>
      <c r="F99" s="97">
        <f t="shared" si="7"/>
        <v>0</v>
      </c>
      <c r="G99" s="96">
        <f t="shared" si="8"/>
        <v>1.6666666666666666E-2</v>
      </c>
      <c r="H99" s="14"/>
      <c r="I99" s="14">
        <f t="shared" si="9"/>
        <v>0</v>
      </c>
      <c r="J99" s="15"/>
      <c r="K99" s="14">
        <f t="shared" si="10"/>
        <v>0</v>
      </c>
      <c r="L99" s="14"/>
      <c r="M99" s="14">
        <f t="shared" si="11"/>
        <v>0</v>
      </c>
      <c r="N99" s="14">
        <v>96754.200000000012</v>
      </c>
      <c r="O99" s="14">
        <f t="shared" si="12"/>
        <v>-96754.200000000012</v>
      </c>
      <c r="P99" s="14">
        <f t="shared" si="13"/>
        <v>0</v>
      </c>
      <c r="Q99" s="37"/>
      <c r="R99" s="35"/>
    </row>
    <row r="100" spans="1:18" x14ac:dyDescent="0.2">
      <c r="A100" s="49">
        <v>95</v>
      </c>
      <c r="B100" s="48"/>
      <c r="C100" s="36"/>
      <c r="D100" s="34"/>
      <c r="E100" s="92"/>
      <c r="F100" s="97">
        <f t="shared" si="7"/>
        <v>0</v>
      </c>
      <c r="G100" s="96">
        <f t="shared" si="8"/>
        <v>1.6666666666666666E-2</v>
      </c>
      <c r="H100" s="14"/>
      <c r="I100" s="14">
        <f t="shared" si="9"/>
        <v>0</v>
      </c>
      <c r="J100" s="15"/>
      <c r="K100" s="14">
        <f t="shared" si="10"/>
        <v>0</v>
      </c>
      <c r="L100" s="14"/>
      <c r="M100" s="14">
        <f t="shared" si="11"/>
        <v>0</v>
      </c>
      <c r="N100" s="14">
        <v>96754.200000000012</v>
      </c>
      <c r="O100" s="14">
        <f t="shared" si="12"/>
        <v>-96754.200000000012</v>
      </c>
      <c r="P100" s="14">
        <f t="shared" si="13"/>
        <v>0</v>
      </c>
      <c r="Q100" s="37"/>
      <c r="R100" s="35"/>
    </row>
    <row r="101" spans="1:18" x14ac:dyDescent="0.2">
      <c r="A101" s="50">
        <v>96</v>
      </c>
      <c r="B101" s="48"/>
      <c r="C101" s="36"/>
      <c r="D101" s="34"/>
      <c r="E101" s="92"/>
      <c r="F101" s="97">
        <f t="shared" si="7"/>
        <v>0</v>
      </c>
      <c r="G101" s="96">
        <f t="shared" si="8"/>
        <v>1.6666666666666666E-2</v>
      </c>
      <c r="H101" s="14"/>
      <c r="I101" s="14">
        <f t="shared" si="9"/>
        <v>0</v>
      </c>
      <c r="J101" s="15"/>
      <c r="K101" s="14">
        <f t="shared" si="10"/>
        <v>0</v>
      </c>
      <c r="L101" s="14"/>
      <c r="M101" s="14">
        <f t="shared" si="11"/>
        <v>0</v>
      </c>
      <c r="N101" s="14">
        <v>96754.200000000012</v>
      </c>
      <c r="O101" s="14">
        <f t="shared" si="12"/>
        <v>-96754.200000000012</v>
      </c>
      <c r="P101" s="14">
        <f t="shared" si="13"/>
        <v>0</v>
      </c>
      <c r="Q101" s="37"/>
      <c r="R101" s="35"/>
    </row>
    <row r="102" spans="1:18" x14ac:dyDescent="0.2">
      <c r="A102" s="50">
        <v>97</v>
      </c>
      <c r="B102" s="48"/>
      <c r="C102" s="36"/>
      <c r="D102" s="34"/>
      <c r="E102" s="92"/>
      <c r="F102" s="97">
        <f t="shared" si="7"/>
        <v>0</v>
      </c>
      <c r="G102" s="96">
        <f t="shared" si="8"/>
        <v>1.6666666666666666E-2</v>
      </c>
      <c r="H102" s="14"/>
      <c r="I102" s="14">
        <f t="shared" si="9"/>
        <v>0</v>
      </c>
      <c r="J102" s="15"/>
      <c r="K102" s="14">
        <f t="shared" si="10"/>
        <v>0</v>
      </c>
      <c r="L102" s="14"/>
      <c r="M102" s="14">
        <f t="shared" si="11"/>
        <v>0</v>
      </c>
      <c r="N102" s="14">
        <v>96754.200000000012</v>
      </c>
      <c r="O102" s="14">
        <f t="shared" si="12"/>
        <v>-96754.200000000012</v>
      </c>
      <c r="P102" s="14">
        <f t="shared" si="13"/>
        <v>0</v>
      </c>
      <c r="Q102" s="37"/>
      <c r="R102" s="35"/>
    </row>
    <row r="103" spans="1:18" x14ac:dyDescent="0.2">
      <c r="A103" s="49">
        <v>98</v>
      </c>
      <c r="B103" s="48"/>
      <c r="C103" s="36"/>
      <c r="D103" s="34"/>
      <c r="E103" s="92"/>
      <c r="F103" s="97">
        <f t="shared" si="7"/>
        <v>0</v>
      </c>
      <c r="G103" s="96">
        <f t="shared" si="8"/>
        <v>1.6666666666666666E-2</v>
      </c>
      <c r="H103" s="14"/>
      <c r="I103" s="14">
        <f t="shared" si="9"/>
        <v>0</v>
      </c>
      <c r="J103" s="15"/>
      <c r="K103" s="14">
        <f t="shared" si="10"/>
        <v>0</v>
      </c>
      <c r="L103" s="14"/>
      <c r="M103" s="14">
        <f t="shared" si="11"/>
        <v>0</v>
      </c>
      <c r="N103" s="14">
        <v>96754.200000000012</v>
      </c>
      <c r="O103" s="14">
        <f t="shared" si="12"/>
        <v>-96754.200000000012</v>
      </c>
      <c r="P103" s="14">
        <f t="shared" si="13"/>
        <v>0</v>
      </c>
      <c r="Q103" s="37"/>
      <c r="R103" s="35"/>
    </row>
    <row r="104" spans="1:18" x14ac:dyDescent="0.2">
      <c r="A104" s="50">
        <v>99</v>
      </c>
      <c r="B104" s="48"/>
      <c r="C104" s="36"/>
      <c r="D104" s="34"/>
      <c r="E104" s="92"/>
      <c r="F104" s="97">
        <f t="shared" si="7"/>
        <v>0</v>
      </c>
      <c r="G104" s="96">
        <f t="shared" si="8"/>
        <v>1.6666666666666666E-2</v>
      </c>
      <c r="H104" s="14"/>
      <c r="I104" s="14">
        <f t="shared" si="9"/>
        <v>0</v>
      </c>
      <c r="J104" s="15"/>
      <c r="K104" s="14">
        <f t="shared" si="10"/>
        <v>0</v>
      </c>
      <c r="L104" s="14"/>
      <c r="M104" s="14">
        <f t="shared" si="11"/>
        <v>0</v>
      </c>
      <c r="N104" s="14">
        <v>96754.200000000012</v>
      </c>
      <c r="O104" s="14">
        <f t="shared" si="12"/>
        <v>-96754.200000000012</v>
      </c>
      <c r="P104" s="14">
        <f t="shared" si="13"/>
        <v>0</v>
      </c>
      <c r="Q104" s="37"/>
      <c r="R104" s="35"/>
    </row>
    <row r="105" spans="1:18" x14ac:dyDescent="0.2">
      <c r="A105" s="50">
        <v>100</v>
      </c>
      <c r="B105" s="48"/>
      <c r="C105" s="36"/>
      <c r="D105" s="34"/>
      <c r="E105" s="92"/>
      <c r="F105" s="97">
        <f t="shared" si="7"/>
        <v>0</v>
      </c>
      <c r="G105" s="96">
        <f t="shared" si="8"/>
        <v>1.6666666666666666E-2</v>
      </c>
      <c r="H105" s="14"/>
      <c r="I105" s="14">
        <f t="shared" si="9"/>
        <v>0</v>
      </c>
      <c r="J105" s="15"/>
      <c r="K105" s="14">
        <f t="shared" si="10"/>
        <v>0</v>
      </c>
      <c r="L105" s="14"/>
      <c r="M105" s="14">
        <f t="shared" si="11"/>
        <v>0</v>
      </c>
      <c r="N105" s="14">
        <v>96754.200000000012</v>
      </c>
      <c r="O105" s="14">
        <f t="shared" si="12"/>
        <v>-96754.200000000012</v>
      </c>
      <c r="P105" s="14">
        <f t="shared" si="13"/>
        <v>0</v>
      </c>
      <c r="Q105" s="37"/>
      <c r="R105" s="35"/>
    </row>
    <row r="106" spans="1:18" x14ac:dyDescent="0.2">
      <c r="A106" s="49">
        <v>101</v>
      </c>
      <c r="B106" s="48"/>
      <c r="C106" s="36"/>
      <c r="D106" s="34"/>
      <c r="E106" s="92"/>
      <c r="F106" s="97">
        <f t="shared" si="7"/>
        <v>0</v>
      </c>
      <c r="G106" s="96">
        <f t="shared" si="8"/>
        <v>1.6666666666666666E-2</v>
      </c>
      <c r="H106" s="14"/>
      <c r="I106" s="14">
        <f t="shared" si="9"/>
        <v>0</v>
      </c>
      <c r="J106" s="15"/>
      <c r="K106" s="14">
        <f t="shared" si="10"/>
        <v>0</v>
      </c>
      <c r="L106" s="14"/>
      <c r="M106" s="14">
        <f t="shared" si="11"/>
        <v>0</v>
      </c>
      <c r="N106" s="14">
        <v>96754.200000000012</v>
      </c>
      <c r="O106" s="14">
        <f t="shared" si="12"/>
        <v>-96754.200000000012</v>
      </c>
      <c r="P106" s="14">
        <f t="shared" si="13"/>
        <v>0</v>
      </c>
      <c r="Q106" s="37"/>
      <c r="R106" s="35"/>
    </row>
    <row r="107" spans="1:18" x14ac:dyDescent="0.2">
      <c r="A107" s="50">
        <v>102</v>
      </c>
      <c r="B107" s="48"/>
      <c r="C107" s="82"/>
      <c r="D107" s="34"/>
      <c r="E107" s="92"/>
      <c r="F107" s="97">
        <f t="shared" si="7"/>
        <v>0</v>
      </c>
      <c r="G107" s="96">
        <f t="shared" si="8"/>
        <v>1.6666666666666666E-2</v>
      </c>
      <c r="H107" s="14"/>
      <c r="I107" s="14">
        <f t="shared" si="9"/>
        <v>0</v>
      </c>
      <c r="J107" s="15"/>
      <c r="K107" s="14">
        <f t="shared" si="10"/>
        <v>0</v>
      </c>
      <c r="L107" s="14"/>
      <c r="M107" s="14">
        <f t="shared" si="11"/>
        <v>0</v>
      </c>
      <c r="N107" s="14">
        <v>96754.200000000012</v>
      </c>
      <c r="O107" s="14">
        <f t="shared" si="12"/>
        <v>-96754.200000000012</v>
      </c>
      <c r="P107" s="14">
        <f t="shared" si="13"/>
        <v>0</v>
      </c>
      <c r="Q107" s="37"/>
      <c r="R107" s="35"/>
    </row>
    <row r="108" spans="1:18" x14ac:dyDescent="0.2">
      <c r="A108" s="50">
        <v>103</v>
      </c>
      <c r="B108" s="48"/>
      <c r="C108" s="36"/>
      <c r="D108" s="34"/>
      <c r="E108" s="92"/>
      <c r="F108" s="97">
        <f t="shared" si="7"/>
        <v>0</v>
      </c>
      <c r="G108" s="96">
        <f t="shared" si="8"/>
        <v>1.6666666666666666E-2</v>
      </c>
      <c r="H108" s="14"/>
      <c r="I108" s="14">
        <f t="shared" si="9"/>
        <v>0</v>
      </c>
      <c r="J108" s="15"/>
      <c r="K108" s="14">
        <f t="shared" si="10"/>
        <v>0</v>
      </c>
      <c r="L108" s="14"/>
      <c r="M108" s="14">
        <f t="shared" si="11"/>
        <v>0</v>
      </c>
      <c r="N108" s="14">
        <v>96754.200000000012</v>
      </c>
      <c r="O108" s="14">
        <f t="shared" si="12"/>
        <v>-96754.200000000012</v>
      </c>
      <c r="P108" s="14">
        <f t="shared" si="13"/>
        <v>0</v>
      </c>
      <c r="Q108" s="37"/>
      <c r="R108" s="35"/>
    </row>
    <row r="109" spans="1:18" x14ac:dyDescent="0.2">
      <c r="A109" s="49">
        <v>104</v>
      </c>
      <c r="B109" s="48"/>
      <c r="C109" s="36"/>
      <c r="D109" s="34"/>
      <c r="E109" s="92"/>
      <c r="F109" s="97">
        <f t="shared" si="7"/>
        <v>0</v>
      </c>
      <c r="G109" s="96">
        <f t="shared" si="8"/>
        <v>1.6666666666666666E-2</v>
      </c>
      <c r="H109" s="14"/>
      <c r="I109" s="14">
        <f t="shared" si="9"/>
        <v>0</v>
      </c>
      <c r="J109" s="15"/>
      <c r="K109" s="14">
        <f t="shared" si="10"/>
        <v>0</v>
      </c>
      <c r="L109" s="14"/>
      <c r="M109" s="14">
        <f t="shared" si="11"/>
        <v>0</v>
      </c>
      <c r="N109" s="14">
        <v>96754.200000000012</v>
      </c>
      <c r="O109" s="14">
        <f t="shared" si="12"/>
        <v>-96754.200000000012</v>
      </c>
      <c r="P109" s="14">
        <f t="shared" si="13"/>
        <v>0</v>
      </c>
      <c r="Q109" s="37"/>
      <c r="R109" s="35"/>
    </row>
    <row r="110" spans="1:18" x14ac:dyDescent="0.2">
      <c r="A110" s="50">
        <v>105</v>
      </c>
      <c r="B110" s="48"/>
      <c r="C110" s="36"/>
      <c r="D110" s="34"/>
      <c r="E110" s="95"/>
      <c r="F110" s="97">
        <f t="shared" si="7"/>
        <v>0</v>
      </c>
      <c r="G110" s="96">
        <f t="shared" si="8"/>
        <v>1.6666666666666666E-2</v>
      </c>
      <c r="H110" s="14"/>
      <c r="I110" s="14">
        <f t="shared" si="9"/>
        <v>0</v>
      </c>
      <c r="J110" s="15"/>
      <c r="K110" s="14">
        <f t="shared" si="10"/>
        <v>0</v>
      </c>
      <c r="L110" s="14"/>
      <c r="M110" s="14">
        <f t="shared" si="11"/>
        <v>0</v>
      </c>
      <c r="N110" s="14">
        <v>96754.200000000012</v>
      </c>
      <c r="O110" s="14">
        <f t="shared" si="12"/>
        <v>-96754.200000000012</v>
      </c>
      <c r="P110" s="14">
        <f t="shared" si="13"/>
        <v>0</v>
      </c>
      <c r="Q110" s="37"/>
      <c r="R110" s="35"/>
    </row>
    <row r="111" spans="1:18" x14ac:dyDescent="0.2">
      <c r="A111" s="50">
        <v>106</v>
      </c>
      <c r="B111" s="48"/>
      <c r="C111" s="36"/>
      <c r="D111" s="34"/>
      <c r="E111" s="92"/>
      <c r="F111" s="97">
        <f t="shared" si="7"/>
        <v>0</v>
      </c>
      <c r="G111" s="96">
        <f t="shared" si="8"/>
        <v>1.6666666666666666E-2</v>
      </c>
      <c r="H111" s="14"/>
      <c r="I111" s="14">
        <f t="shared" si="9"/>
        <v>0</v>
      </c>
      <c r="J111" s="15"/>
      <c r="K111" s="14">
        <f t="shared" si="10"/>
        <v>0</v>
      </c>
      <c r="L111" s="14"/>
      <c r="M111" s="14">
        <f t="shared" si="11"/>
        <v>0</v>
      </c>
      <c r="N111" s="14">
        <v>96754.200000000012</v>
      </c>
      <c r="O111" s="14">
        <f t="shared" si="12"/>
        <v>-96754.200000000012</v>
      </c>
      <c r="P111" s="14">
        <f t="shared" si="13"/>
        <v>0</v>
      </c>
      <c r="Q111" s="37"/>
      <c r="R111" s="35"/>
    </row>
    <row r="112" spans="1:18" x14ac:dyDescent="0.2">
      <c r="A112" s="49">
        <v>107</v>
      </c>
      <c r="B112" s="48"/>
      <c r="C112" s="36"/>
      <c r="D112" s="34"/>
      <c r="E112" s="92"/>
      <c r="F112" s="97">
        <f t="shared" si="7"/>
        <v>0</v>
      </c>
      <c r="G112" s="96">
        <f t="shared" si="8"/>
        <v>1.6666666666666666E-2</v>
      </c>
      <c r="H112" s="14"/>
      <c r="I112" s="14">
        <f t="shared" si="9"/>
        <v>0</v>
      </c>
      <c r="J112" s="15"/>
      <c r="K112" s="14">
        <f t="shared" si="10"/>
        <v>0</v>
      </c>
      <c r="L112" s="14"/>
      <c r="M112" s="14">
        <f t="shared" si="11"/>
        <v>0</v>
      </c>
      <c r="N112" s="14">
        <v>96754.200000000012</v>
      </c>
      <c r="O112" s="14">
        <f t="shared" si="12"/>
        <v>-96754.200000000012</v>
      </c>
      <c r="P112" s="14">
        <f t="shared" si="13"/>
        <v>0</v>
      </c>
      <c r="Q112" s="37"/>
      <c r="R112" s="35"/>
    </row>
    <row r="113" spans="1:18" x14ac:dyDescent="0.2">
      <c r="A113" s="50">
        <v>108</v>
      </c>
      <c r="B113" s="48"/>
      <c r="C113" s="36"/>
      <c r="D113" s="34"/>
      <c r="E113" s="92"/>
      <c r="F113" s="97">
        <f t="shared" si="7"/>
        <v>0</v>
      </c>
      <c r="G113" s="96">
        <f t="shared" si="8"/>
        <v>1.6666666666666666E-2</v>
      </c>
      <c r="H113" s="14"/>
      <c r="I113" s="14">
        <f t="shared" si="9"/>
        <v>0</v>
      </c>
      <c r="J113" s="15"/>
      <c r="K113" s="14">
        <f t="shared" si="10"/>
        <v>0</v>
      </c>
      <c r="L113" s="14"/>
      <c r="M113" s="14">
        <f t="shared" si="11"/>
        <v>0</v>
      </c>
      <c r="N113" s="14">
        <v>96754.200000000012</v>
      </c>
      <c r="O113" s="14">
        <f t="shared" si="12"/>
        <v>-96754.200000000012</v>
      </c>
      <c r="P113" s="14">
        <f t="shared" si="13"/>
        <v>0</v>
      </c>
      <c r="Q113" s="37"/>
      <c r="R113" s="35"/>
    </row>
    <row r="114" spans="1:18" x14ac:dyDescent="0.2">
      <c r="A114" s="50">
        <v>109</v>
      </c>
      <c r="B114" s="48"/>
      <c r="C114" s="36"/>
      <c r="D114" s="34"/>
      <c r="E114" s="92"/>
      <c r="F114" s="97">
        <f t="shared" si="7"/>
        <v>0</v>
      </c>
      <c r="G114" s="96">
        <f t="shared" si="8"/>
        <v>1.6666666666666666E-2</v>
      </c>
      <c r="H114" s="14"/>
      <c r="I114" s="14">
        <f t="shared" si="9"/>
        <v>0</v>
      </c>
      <c r="J114" s="15"/>
      <c r="K114" s="14">
        <f t="shared" si="10"/>
        <v>0</v>
      </c>
      <c r="L114" s="14"/>
      <c r="M114" s="14">
        <f t="shared" si="11"/>
        <v>0</v>
      </c>
      <c r="N114" s="14">
        <v>96754.200000000012</v>
      </c>
      <c r="O114" s="14">
        <f t="shared" si="12"/>
        <v>-96754.200000000012</v>
      </c>
      <c r="P114" s="14">
        <f t="shared" si="13"/>
        <v>0</v>
      </c>
      <c r="Q114" s="37"/>
      <c r="R114" s="35"/>
    </row>
    <row r="115" spans="1:18" x14ac:dyDescent="0.2">
      <c r="A115" s="49">
        <v>110</v>
      </c>
      <c r="B115" s="48"/>
      <c r="C115" s="36"/>
      <c r="D115" s="34"/>
      <c r="E115" s="92"/>
      <c r="F115" s="97">
        <f t="shared" si="7"/>
        <v>0</v>
      </c>
      <c r="G115" s="96">
        <f t="shared" si="8"/>
        <v>1.6666666666666666E-2</v>
      </c>
      <c r="H115" s="14"/>
      <c r="I115" s="14">
        <f t="shared" si="9"/>
        <v>0</v>
      </c>
      <c r="J115" s="15"/>
      <c r="K115" s="14">
        <f t="shared" si="10"/>
        <v>0</v>
      </c>
      <c r="L115" s="14"/>
      <c r="M115" s="14">
        <f t="shared" si="11"/>
        <v>0</v>
      </c>
      <c r="N115" s="14">
        <v>96754.200000000012</v>
      </c>
      <c r="O115" s="14">
        <f t="shared" si="12"/>
        <v>-96754.200000000012</v>
      </c>
      <c r="P115" s="14">
        <f t="shared" si="13"/>
        <v>0</v>
      </c>
      <c r="Q115" s="37"/>
      <c r="R115" s="35"/>
    </row>
    <row r="116" spans="1:18" x14ac:dyDescent="0.2">
      <c r="A116" s="50">
        <v>111</v>
      </c>
      <c r="B116" s="48"/>
      <c r="C116" s="36"/>
      <c r="D116" s="34"/>
      <c r="E116" s="92"/>
      <c r="F116" s="97">
        <f t="shared" si="7"/>
        <v>0</v>
      </c>
      <c r="G116" s="96">
        <f t="shared" si="8"/>
        <v>1.6666666666666666E-2</v>
      </c>
      <c r="H116" s="14"/>
      <c r="I116" s="14">
        <f t="shared" si="9"/>
        <v>0</v>
      </c>
      <c r="J116" s="15"/>
      <c r="K116" s="14">
        <f t="shared" si="10"/>
        <v>0</v>
      </c>
      <c r="L116" s="14"/>
      <c r="M116" s="14">
        <f t="shared" si="11"/>
        <v>0</v>
      </c>
      <c r="N116" s="14">
        <v>96754.200000000012</v>
      </c>
      <c r="O116" s="14">
        <f t="shared" si="12"/>
        <v>-96754.200000000012</v>
      </c>
      <c r="P116" s="14">
        <f t="shared" si="13"/>
        <v>0</v>
      </c>
      <c r="Q116" s="37"/>
      <c r="R116" s="35"/>
    </row>
    <row r="117" spans="1:18" x14ac:dyDescent="0.2">
      <c r="A117" s="50">
        <v>112</v>
      </c>
      <c r="B117" s="48"/>
      <c r="C117" s="36"/>
      <c r="D117" s="34"/>
      <c r="E117" s="92"/>
      <c r="F117" s="97">
        <f t="shared" si="7"/>
        <v>0</v>
      </c>
      <c r="G117" s="96">
        <f t="shared" si="8"/>
        <v>1.6666666666666666E-2</v>
      </c>
      <c r="H117" s="14"/>
      <c r="I117" s="14">
        <f t="shared" si="9"/>
        <v>0</v>
      </c>
      <c r="J117" s="15"/>
      <c r="K117" s="14">
        <f t="shared" si="10"/>
        <v>0</v>
      </c>
      <c r="L117" s="14"/>
      <c r="M117" s="14">
        <f t="shared" si="11"/>
        <v>0</v>
      </c>
      <c r="N117" s="14">
        <v>96754.200000000012</v>
      </c>
      <c r="O117" s="14">
        <f t="shared" si="12"/>
        <v>-96754.200000000012</v>
      </c>
      <c r="P117" s="14">
        <f t="shared" si="13"/>
        <v>0</v>
      </c>
      <c r="Q117" s="37"/>
      <c r="R117" s="35"/>
    </row>
    <row r="118" spans="1:18" x14ac:dyDescent="0.2">
      <c r="A118" s="49">
        <v>113</v>
      </c>
      <c r="B118" s="48"/>
      <c r="C118" s="36"/>
      <c r="D118" s="34"/>
      <c r="E118" s="92"/>
      <c r="F118" s="97">
        <f t="shared" si="7"/>
        <v>0</v>
      </c>
      <c r="G118" s="96">
        <f t="shared" si="8"/>
        <v>1.6666666666666666E-2</v>
      </c>
      <c r="H118" s="14"/>
      <c r="I118" s="14">
        <f t="shared" si="9"/>
        <v>0</v>
      </c>
      <c r="J118" s="15"/>
      <c r="K118" s="14">
        <f t="shared" si="10"/>
        <v>0</v>
      </c>
      <c r="L118" s="14"/>
      <c r="M118" s="14">
        <f t="shared" si="11"/>
        <v>0</v>
      </c>
      <c r="N118" s="14">
        <v>96754.200000000012</v>
      </c>
      <c r="O118" s="14">
        <f t="shared" si="12"/>
        <v>-96754.200000000012</v>
      </c>
      <c r="P118" s="14">
        <f t="shared" si="13"/>
        <v>0</v>
      </c>
      <c r="Q118" s="37"/>
      <c r="R118" s="35"/>
    </row>
    <row r="119" spans="1:18" x14ac:dyDescent="0.2">
      <c r="A119" s="50">
        <v>114</v>
      </c>
      <c r="B119" s="48"/>
      <c r="C119" s="36"/>
      <c r="D119" s="34"/>
      <c r="E119" s="92"/>
      <c r="F119" s="97">
        <f t="shared" si="7"/>
        <v>0</v>
      </c>
      <c r="G119" s="96">
        <f t="shared" si="8"/>
        <v>1.6666666666666666E-2</v>
      </c>
      <c r="H119" s="14"/>
      <c r="I119" s="14">
        <f t="shared" si="9"/>
        <v>0</v>
      </c>
      <c r="J119" s="15"/>
      <c r="K119" s="14">
        <f t="shared" si="10"/>
        <v>0</v>
      </c>
      <c r="L119" s="14"/>
      <c r="M119" s="14">
        <f t="shared" si="11"/>
        <v>0</v>
      </c>
      <c r="N119" s="14">
        <v>96754.200000000012</v>
      </c>
      <c r="O119" s="14">
        <f t="shared" si="12"/>
        <v>-96754.200000000012</v>
      </c>
      <c r="P119" s="14">
        <f t="shared" si="13"/>
        <v>0</v>
      </c>
      <c r="Q119" s="37"/>
      <c r="R119" s="35"/>
    </row>
    <row r="120" spans="1:18" x14ac:dyDescent="0.2">
      <c r="A120" s="50">
        <v>115</v>
      </c>
      <c r="B120" s="48"/>
      <c r="C120" s="36"/>
      <c r="D120" s="34"/>
      <c r="E120" s="92"/>
      <c r="F120" s="97">
        <f t="shared" si="7"/>
        <v>0</v>
      </c>
      <c r="G120" s="96">
        <f t="shared" si="8"/>
        <v>1.6666666666666666E-2</v>
      </c>
      <c r="H120" s="14"/>
      <c r="I120" s="14">
        <f t="shared" si="9"/>
        <v>0</v>
      </c>
      <c r="J120" s="15"/>
      <c r="K120" s="14">
        <f t="shared" si="10"/>
        <v>0</v>
      </c>
      <c r="L120" s="14"/>
      <c r="M120" s="14">
        <f t="shared" si="11"/>
        <v>0</v>
      </c>
      <c r="N120" s="14">
        <v>96754.200000000012</v>
      </c>
      <c r="O120" s="14">
        <f t="shared" si="12"/>
        <v>-96754.200000000012</v>
      </c>
      <c r="P120" s="14">
        <f t="shared" si="13"/>
        <v>0</v>
      </c>
      <c r="Q120" s="37"/>
      <c r="R120" s="35"/>
    </row>
    <row r="121" spans="1:18" x14ac:dyDescent="0.2">
      <c r="A121" s="49">
        <v>116</v>
      </c>
      <c r="B121" s="48"/>
      <c r="C121" s="36"/>
      <c r="D121" s="34"/>
      <c r="E121" s="92"/>
      <c r="F121" s="97">
        <f t="shared" si="7"/>
        <v>0</v>
      </c>
      <c r="G121" s="96">
        <f t="shared" si="8"/>
        <v>1.6666666666666666E-2</v>
      </c>
      <c r="H121" s="14"/>
      <c r="I121" s="14">
        <f t="shared" si="9"/>
        <v>0</v>
      </c>
      <c r="J121" s="15"/>
      <c r="K121" s="14">
        <f t="shared" si="10"/>
        <v>0</v>
      </c>
      <c r="L121" s="14"/>
      <c r="M121" s="14">
        <f t="shared" si="11"/>
        <v>0</v>
      </c>
      <c r="N121" s="14">
        <v>96754.200000000012</v>
      </c>
      <c r="O121" s="14">
        <f t="shared" si="12"/>
        <v>-96754.200000000012</v>
      </c>
      <c r="P121" s="14">
        <f t="shared" si="13"/>
        <v>0</v>
      </c>
      <c r="Q121" s="37"/>
      <c r="R121" s="35"/>
    </row>
    <row r="122" spans="1:18" x14ac:dyDescent="0.2">
      <c r="A122" s="50">
        <v>117</v>
      </c>
      <c r="B122" s="48"/>
      <c r="C122" s="36"/>
      <c r="D122" s="34"/>
      <c r="E122" s="92"/>
      <c r="F122" s="97">
        <f t="shared" si="7"/>
        <v>0</v>
      </c>
      <c r="G122" s="96">
        <f t="shared" si="8"/>
        <v>1.6666666666666666E-2</v>
      </c>
      <c r="H122" s="14"/>
      <c r="I122" s="14">
        <f t="shared" si="9"/>
        <v>0</v>
      </c>
      <c r="J122" s="15"/>
      <c r="K122" s="14">
        <f t="shared" si="10"/>
        <v>0</v>
      </c>
      <c r="L122" s="14"/>
      <c r="M122" s="14">
        <f t="shared" si="11"/>
        <v>0</v>
      </c>
      <c r="N122" s="14">
        <v>96754.200000000012</v>
      </c>
      <c r="O122" s="14">
        <f t="shared" si="12"/>
        <v>-96754.200000000012</v>
      </c>
      <c r="P122" s="14">
        <f t="shared" si="13"/>
        <v>0</v>
      </c>
      <c r="Q122" s="37"/>
      <c r="R122" s="35"/>
    </row>
    <row r="123" spans="1:18" x14ac:dyDescent="0.2">
      <c r="A123" s="50">
        <v>118</v>
      </c>
      <c r="B123" s="48"/>
      <c r="C123" s="36"/>
      <c r="D123" s="34"/>
      <c r="E123" s="92"/>
      <c r="F123" s="97">
        <f t="shared" si="7"/>
        <v>0</v>
      </c>
      <c r="G123" s="96">
        <f t="shared" si="8"/>
        <v>1.6666666666666666E-2</v>
      </c>
      <c r="H123" s="14"/>
      <c r="I123" s="14">
        <f t="shared" si="9"/>
        <v>0</v>
      </c>
      <c r="J123" s="15"/>
      <c r="K123" s="14">
        <f t="shared" si="10"/>
        <v>0</v>
      </c>
      <c r="L123" s="14"/>
      <c r="M123" s="14">
        <f t="shared" si="11"/>
        <v>0</v>
      </c>
      <c r="N123" s="14">
        <v>96754.200000000012</v>
      </c>
      <c r="O123" s="14">
        <f t="shared" si="12"/>
        <v>-96754.200000000012</v>
      </c>
      <c r="P123" s="14">
        <f t="shared" si="13"/>
        <v>0</v>
      </c>
      <c r="Q123" s="37"/>
      <c r="R123" s="35"/>
    </row>
    <row r="124" spans="1:18" x14ac:dyDescent="0.2">
      <c r="A124" s="49">
        <v>119</v>
      </c>
      <c r="B124" s="48"/>
      <c r="C124" s="36"/>
      <c r="D124" s="34"/>
      <c r="E124" s="92"/>
      <c r="F124" s="97">
        <f t="shared" si="7"/>
        <v>0</v>
      </c>
      <c r="G124" s="96">
        <f t="shared" si="8"/>
        <v>1.6666666666666666E-2</v>
      </c>
      <c r="H124" s="14"/>
      <c r="I124" s="14">
        <f t="shared" si="9"/>
        <v>0</v>
      </c>
      <c r="J124" s="15"/>
      <c r="K124" s="14">
        <f t="shared" si="10"/>
        <v>0</v>
      </c>
      <c r="L124" s="14"/>
      <c r="M124" s="14">
        <f t="shared" si="11"/>
        <v>0</v>
      </c>
      <c r="N124" s="14">
        <v>96754.200000000012</v>
      </c>
      <c r="O124" s="14">
        <f t="shared" si="12"/>
        <v>-96754.200000000012</v>
      </c>
      <c r="P124" s="14">
        <f t="shared" si="13"/>
        <v>0</v>
      </c>
      <c r="Q124" s="37"/>
      <c r="R124" s="35"/>
    </row>
    <row r="125" spans="1:18" x14ac:dyDescent="0.2">
      <c r="A125" s="50">
        <v>120</v>
      </c>
      <c r="B125" s="48"/>
      <c r="C125" s="36"/>
      <c r="D125" s="34"/>
      <c r="E125" s="92"/>
      <c r="F125" s="97">
        <f t="shared" si="7"/>
        <v>0</v>
      </c>
      <c r="G125" s="96">
        <f t="shared" si="8"/>
        <v>1.6666666666666666E-2</v>
      </c>
      <c r="H125" s="14"/>
      <c r="I125" s="14">
        <f t="shared" si="9"/>
        <v>0</v>
      </c>
      <c r="J125" s="15"/>
      <c r="K125" s="14">
        <f t="shared" si="10"/>
        <v>0</v>
      </c>
      <c r="L125" s="14"/>
      <c r="M125" s="14">
        <f t="shared" si="11"/>
        <v>0</v>
      </c>
      <c r="N125" s="14">
        <v>96754.200000000012</v>
      </c>
      <c r="O125" s="14">
        <f t="shared" si="12"/>
        <v>-96754.200000000012</v>
      </c>
      <c r="P125" s="14">
        <f t="shared" si="13"/>
        <v>0</v>
      </c>
      <c r="Q125" s="37"/>
      <c r="R125" s="35"/>
    </row>
    <row r="126" spans="1:18" x14ac:dyDescent="0.2">
      <c r="A126" s="50"/>
      <c r="B126" s="48"/>
      <c r="C126" s="36"/>
      <c r="D126" s="34"/>
      <c r="E126" s="92"/>
      <c r="F126" s="97"/>
      <c r="G126" s="96"/>
      <c r="H126" s="14"/>
      <c r="I126" s="14"/>
      <c r="J126" s="15"/>
      <c r="K126" s="14"/>
      <c r="L126" s="14"/>
      <c r="M126" s="14"/>
      <c r="N126" s="14"/>
      <c r="O126" s="14"/>
      <c r="P126" s="14"/>
      <c r="Q126" s="37"/>
      <c r="R126" s="35"/>
    </row>
    <row r="129" spans="15:18" x14ac:dyDescent="0.2">
      <c r="O129" s="46" t="s">
        <v>37</v>
      </c>
      <c r="P129" s="98">
        <f>SUM(P6:P128)</f>
        <v>0</v>
      </c>
      <c r="R129" s="46"/>
    </row>
  </sheetData>
  <mergeCells count="1">
    <mergeCell ref="B5:C5"/>
  </mergeCells>
  <phoneticPr fontId="0" type="noConversion"/>
  <pageMargins left="0.29652777777777778" right="0.26458333333333334" top="0.31388888888888888" bottom="0.98402777777777772" header="0.51180555555555551" footer="0.51180555555555551"/>
  <pageSetup scale="82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6"/>
  <sheetViews>
    <sheetView workbookViewId="0">
      <pane xSplit="1" ySplit="1" topLeftCell="B21" activePane="bottomRight" state="frozen"/>
      <selection pane="topRight" activeCell="B1" sqref="B1"/>
      <selection pane="bottomLeft" activeCell="A2" sqref="A2"/>
      <selection pane="bottomRight" activeCell="N50" sqref="N50"/>
    </sheetView>
  </sheetViews>
  <sheetFormatPr baseColWidth="10" defaultRowHeight="12.75" x14ac:dyDescent="0.2"/>
  <cols>
    <col min="1" max="1" width="6.140625" customWidth="1"/>
    <col min="2" max="2" width="12.7109375" customWidth="1"/>
    <col min="3" max="3" width="10.85546875" customWidth="1"/>
    <col min="4" max="4" width="9.5703125" bestFit="1" customWidth="1"/>
    <col min="5" max="5" width="11.7109375" bestFit="1" customWidth="1"/>
    <col min="6" max="6" width="11" bestFit="1" customWidth="1"/>
    <col min="7" max="7" width="9.5703125" bestFit="1" customWidth="1"/>
    <col min="8" max="8" width="10.5703125" customWidth="1"/>
    <col min="9" max="9" width="12" bestFit="1" customWidth="1"/>
    <col min="10" max="10" width="8.5703125" customWidth="1"/>
    <col min="11" max="11" width="9.28515625" customWidth="1"/>
    <col min="12" max="13" width="8.5703125" customWidth="1"/>
    <col min="14" max="14" width="11.5703125" bestFit="1" customWidth="1"/>
    <col min="16" max="16" width="12.42578125" bestFit="1" customWidth="1"/>
  </cols>
  <sheetData>
    <row r="1" spans="1:14" x14ac:dyDescent="0.2">
      <c r="A1" s="1"/>
      <c r="B1" s="53" t="s">
        <v>13</v>
      </c>
      <c r="C1" s="53" t="s">
        <v>14</v>
      </c>
      <c r="D1" s="53" t="s">
        <v>15</v>
      </c>
      <c r="E1" s="53" t="s">
        <v>16</v>
      </c>
      <c r="F1" s="53" t="s">
        <v>17</v>
      </c>
      <c r="G1" s="53" t="s">
        <v>18</v>
      </c>
      <c r="H1" s="53" t="s">
        <v>19</v>
      </c>
      <c r="I1" s="53" t="s">
        <v>20</v>
      </c>
      <c r="J1" s="53" t="s">
        <v>21</v>
      </c>
      <c r="K1" s="53" t="s">
        <v>22</v>
      </c>
      <c r="L1" s="53" t="s">
        <v>23</v>
      </c>
      <c r="M1" s="53" t="s">
        <v>24</v>
      </c>
      <c r="N1" s="53" t="s">
        <v>13</v>
      </c>
    </row>
    <row r="2" spans="1:14" x14ac:dyDescent="0.2">
      <c r="A2" s="53">
        <v>1969</v>
      </c>
      <c r="B2" s="2"/>
      <c r="C2" s="3">
        <v>2.2381000000000002E-2</v>
      </c>
      <c r="D2" s="2">
        <v>2.2461999999999999E-2</v>
      </c>
      <c r="E2" s="2">
        <v>2.2484000000000001E-2</v>
      </c>
      <c r="F2" s="2">
        <v>2.2544999999999999E-2</v>
      </c>
      <c r="G2" s="2">
        <v>2.2544999999999999E-2</v>
      </c>
      <c r="H2" s="4">
        <v>2.2624999999999999E-2</v>
      </c>
      <c r="I2" s="2">
        <v>2.2710999999999999E-2</v>
      </c>
      <c r="J2" s="2">
        <v>2.2735999999999999E-2</v>
      </c>
      <c r="K2" s="2">
        <v>2.2949000000000001E-2</v>
      </c>
      <c r="L2" s="2">
        <v>2.3189999999999999E-2</v>
      </c>
      <c r="M2" s="2">
        <v>2.3189999999999999E-2</v>
      </c>
      <c r="N2" s="2" t="s">
        <v>25</v>
      </c>
    </row>
    <row r="3" spans="1:14" x14ac:dyDescent="0.2">
      <c r="A3" s="53">
        <v>1970</v>
      </c>
      <c r="B3" s="2"/>
      <c r="C3" s="2">
        <v>2.3545E-2</v>
      </c>
      <c r="D3" s="2">
        <v>2.3542E-2</v>
      </c>
      <c r="E3" s="2">
        <v>2.3612000000000001E-2</v>
      </c>
      <c r="F3" s="2">
        <v>2.3642E-2</v>
      </c>
      <c r="G3" s="2">
        <v>2.3692000000000001E-2</v>
      </c>
      <c r="H3" s="4">
        <v>2.3836E-2</v>
      </c>
      <c r="I3" s="2">
        <v>2.3952000000000001E-2</v>
      </c>
      <c r="J3" s="2">
        <v>2.4063000000000001E-2</v>
      </c>
      <c r="K3" s="2">
        <v>2.4121E-2</v>
      </c>
      <c r="L3" s="2">
        <v>2.4129999999999999E-2</v>
      </c>
      <c r="M3" s="2"/>
      <c r="N3" s="2"/>
    </row>
    <row r="4" spans="1:14" x14ac:dyDescent="0.2">
      <c r="A4" s="53">
        <v>1971</v>
      </c>
      <c r="B4" s="2"/>
      <c r="C4" s="2">
        <v>2.4705999999999999E-2</v>
      </c>
      <c r="D4" s="2">
        <v>2.4806000000000002E-2</v>
      </c>
      <c r="E4" s="2">
        <v>2.4902000000000001E-2</v>
      </c>
      <c r="F4" s="2">
        <v>2.503E-2</v>
      </c>
      <c r="G4" s="2">
        <v>2.5083000000000001E-2</v>
      </c>
      <c r="H4" s="4">
        <v>2.5196E-2</v>
      </c>
      <c r="I4" s="2">
        <v>2.5177000000000001E-2</v>
      </c>
      <c r="J4" s="2">
        <v>2.5406999999999999E-2</v>
      </c>
      <c r="K4" s="2">
        <v>2.5489999999999999E-2</v>
      </c>
      <c r="L4" s="2">
        <v>2.5514999999999999E-2</v>
      </c>
      <c r="M4" s="2"/>
      <c r="N4" s="2"/>
    </row>
    <row r="5" spans="1:14" x14ac:dyDescent="0.2">
      <c r="A5" s="53">
        <v>1972</v>
      </c>
      <c r="B5" s="2"/>
      <c r="C5" s="2">
        <v>2.5791999999999999E-2</v>
      </c>
      <c r="D5" s="2">
        <v>2.5871999999999999E-2</v>
      </c>
      <c r="E5" s="2">
        <v>2.6013000000000001E-2</v>
      </c>
      <c r="F5" s="2">
        <v>2.6176999999999999E-2</v>
      </c>
      <c r="G5" s="2">
        <v>2.6228999999999999E-2</v>
      </c>
      <c r="H5" s="4">
        <v>2.6422999999999999E-2</v>
      </c>
      <c r="I5" s="2">
        <v>2.6523000000000001E-2</v>
      </c>
      <c r="J5" s="2">
        <v>2.6698E-2</v>
      </c>
      <c r="K5" s="2">
        <v>2.682E-2</v>
      </c>
      <c r="L5" s="2">
        <v>2.6838999999999998E-2</v>
      </c>
      <c r="M5" s="2"/>
      <c r="N5" s="2"/>
    </row>
    <row r="6" spans="1:14" x14ac:dyDescent="0.2">
      <c r="A6" s="53">
        <v>1973</v>
      </c>
      <c r="B6" s="2"/>
      <c r="C6" s="2">
        <v>2.7498000000000002E-2</v>
      </c>
      <c r="D6" s="2">
        <v>2.7725E-2</v>
      </c>
      <c r="E6" s="2">
        <v>2.7969000000000001E-2</v>
      </c>
      <c r="F6" s="2">
        <v>2.8412E-2</v>
      </c>
      <c r="G6" s="2">
        <v>2.8714E-2</v>
      </c>
      <c r="H6" s="4">
        <v>2.895E-2</v>
      </c>
      <c r="I6" s="2">
        <v>2.9692E-2</v>
      </c>
      <c r="J6" s="2">
        <v>3.0169000000000001E-2</v>
      </c>
      <c r="K6" s="2">
        <v>3.0886E-2</v>
      </c>
      <c r="L6" s="2">
        <v>3.1282999999999998E-2</v>
      </c>
      <c r="M6" s="2"/>
      <c r="N6" s="2"/>
    </row>
    <row r="7" spans="1:14" x14ac:dyDescent="0.2">
      <c r="A7" s="53">
        <v>1974</v>
      </c>
      <c r="B7" s="2"/>
      <c r="C7" s="2">
        <v>3.4075000000000001E-2</v>
      </c>
      <c r="D7" s="2">
        <v>3.4845000000000001E-2</v>
      </c>
      <c r="E7" s="2">
        <v>3.5113999999999999E-2</v>
      </c>
      <c r="F7" s="2">
        <v>3.5589999999999997E-2</v>
      </c>
      <c r="G7" s="2">
        <v>3.5869999999999999E-2</v>
      </c>
      <c r="H7" s="4">
        <v>3.6225E-2</v>
      </c>
      <c r="I7" s="2">
        <v>3.6748000000000003E-2</v>
      </c>
      <c r="J7" s="2">
        <v>3.7136000000000002E-2</v>
      </c>
      <c r="K7" s="2">
        <v>3.7557E-2</v>
      </c>
      <c r="L7" s="2">
        <v>3.8302999999999997E-2</v>
      </c>
      <c r="M7" s="2"/>
      <c r="N7" s="2"/>
    </row>
    <row r="8" spans="1:14" x14ac:dyDescent="0.2">
      <c r="A8" s="53">
        <v>1975</v>
      </c>
      <c r="B8" s="2"/>
      <c r="C8" s="2">
        <v>4.0181000000000001E-2</v>
      </c>
      <c r="D8" s="2">
        <v>4.0402E-2</v>
      </c>
      <c r="E8" s="2">
        <v>4.0656999999999999E-2</v>
      </c>
      <c r="F8" s="2">
        <v>4.1001000000000003E-2</v>
      </c>
      <c r="G8" s="2">
        <v>4.1549000000000003E-2</v>
      </c>
      <c r="H8" s="4">
        <v>4.2256000000000002E-2</v>
      </c>
      <c r="I8" s="2">
        <v>4.2594E-2</v>
      </c>
      <c r="J8" s="2">
        <v>4.2962E-2</v>
      </c>
      <c r="K8" s="2">
        <v>4.3275000000000001E-2</v>
      </c>
      <c r="L8" s="2">
        <v>4.3497000000000001E-2</v>
      </c>
      <c r="M8" s="2"/>
      <c r="N8" s="2"/>
    </row>
    <row r="9" spans="1:14" x14ac:dyDescent="0.2">
      <c r="A9" s="53">
        <v>1976</v>
      </c>
      <c r="B9" s="2"/>
      <c r="C9" s="2">
        <v>4.5012000000000003E-2</v>
      </c>
      <c r="D9" s="2">
        <v>4.5853999999999999E-2</v>
      </c>
      <c r="E9" s="2">
        <v>4.6302999999999997E-2</v>
      </c>
      <c r="F9" s="2">
        <v>4.6627000000000002E-2</v>
      </c>
      <c r="G9" s="2">
        <v>4.6954000000000003E-2</v>
      </c>
      <c r="H9" s="4">
        <v>4.7142999999999997E-2</v>
      </c>
      <c r="I9" s="2">
        <v>4.7542000000000001E-2</v>
      </c>
      <c r="J9" s="2">
        <v>4.7995999999999997E-2</v>
      </c>
      <c r="K9" s="2">
        <v>4.9632999999999997E-2</v>
      </c>
      <c r="L9" s="2">
        <v>5.2428000000000002E-2</v>
      </c>
      <c r="M9" s="2"/>
      <c r="N9" s="2"/>
    </row>
    <row r="10" spans="1:14" x14ac:dyDescent="0.2">
      <c r="A10" s="53">
        <v>1977</v>
      </c>
      <c r="B10" s="2"/>
      <c r="C10" s="2">
        <v>5.7960999999999999E-2</v>
      </c>
      <c r="D10" s="2">
        <v>5.9241000000000002E-2</v>
      </c>
      <c r="E10" s="2">
        <v>6.0274000000000001E-2</v>
      </c>
      <c r="F10" s="2">
        <v>6.1185000000000003E-2</v>
      </c>
      <c r="G10" s="2">
        <v>6.1723E-2</v>
      </c>
      <c r="H10" s="4">
        <v>6.2479E-2</v>
      </c>
      <c r="I10" s="2">
        <v>6.3186000000000006E-2</v>
      </c>
      <c r="J10" s="2">
        <v>6.4481999999999998E-2</v>
      </c>
      <c r="K10" s="2">
        <v>6.5626000000000004E-2</v>
      </c>
      <c r="L10" s="2">
        <v>6.6128000000000006E-2</v>
      </c>
      <c r="M10" s="2"/>
      <c r="N10" s="2"/>
    </row>
    <row r="11" spans="1:14" x14ac:dyDescent="0.2">
      <c r="A11" s="53">
        <v>1978</v>
      </c>
      <c r="B11" s="2"/>
      <c r="C11" s="2">
        <v>6.9282999999999997E-2</v>
      </c>
      <c r="D11" s="2">
        <v>7.0277999999999993E-2</v>
      </c>
      <c r="E11" s="2">
        <v>7.1009000000000003E-2</v>
      </c>
      <c r="F11" s="2">
        <v>7.1799000000000002E-2</v>
      </c>
      <c r="G11" s="2">
        <v>7.2501999999999997E-2</v>
      </c>
      <c r="H11" s="4">
        <v>7.3499999999999996E-2</v>
      </c>
      <c r="I11" s="2">
        <v>7.4746000000000007E-2</v>
      </c>
      <c r="J11" s="2">
        <v>7.5491000000000003E-2</v>
      </c>
      <c r="K11" s="2">
        <v>7.6353000000000004E-2</v>
      </c>
      <c r="L11" s="2">
        <v>7.7277999999999999E-2</v>
      </c>
      <c r="M11" s="2"/>
      <c r="N11" s="2"/>
    </row>
    <row r="12" spans="1:14" x14ac:dyDescent="0.2">
      <c r="A12" s="53">
        <v>1979</v>
      </c>
      <c r="B12" s="2"/>
      <c r="C12" s="2">
        <v>8.1531000000000006E-2</v>
      </c>
      <c r="D12" s="2">
        <v>8.2702999999999999E-2</v>
      </c>
      <c r="E12" s="2">
        <v>8.3824999999999997E-2</v>
      </c>
      <c r="F12" s="2">
        <v>8.4574999999999997E-2</v>
      </c>
      <c r="G12" s="2">
        <v>8.5683999999999996E-2</v>
      </c>
      <c r="H12" s="4">
        <v>8.6634000000000003E-2</v>
      </c>
      <c r="I12" s="2">
        <v>8.7683999999999998E-2</v>
      </c>
      <c r="J12" s="2">
        <v>8.9011000000000007E-2</v>
      </c>
      <c r="K12" s="2">
        <v>9.0102000000000002E-2</v>
      </c>
      <c r="L12" s="2">
        <v>9.1675999999999994E-2</v>
      </c>
      <c r="M12" s="2"/>
      <c r="N12" s="2">
        <f>0.03411*27.7032/100</f>
        <v>9.4495615200000001E-3</v>
      </c>
    </row>
    <row r="13" spans="1:14" x14ac:dyDescent="0.2">
      <c r="A13" s="53">
        <v>1980</v>
      </c>
      <c r="B13" s="2">
        <f t="shared" ref="B13:B25" si="0">+N12</f>
        <v>9.4495615200000001E-3</v>
      </c>
      <c r="C13" s="2">
        <v>9.9106E-2</v>
      </c>
      <c r="D13" s="2">
        <v>1.014E-2</v>
      </c>
      <c r="E13" s="2">
        <v>0.10348</v>
      </c>
      <c r="F13" s="2">
        <v>0.10528999999999999</v>
      </c>
      <c r="G13" s="2">
        <v>0.10700999999999999</v>
      </c>
      <c r="H13" s="4">
        <v>0.10913</v>
      </c>
      <c r="I13" s="2">
        <v>0.11218</v>
      </c>
      <c r="J13" s="2">
        <v>0.1145</v>
      </c>
      <c r="K13" s="2">
        <v>0.11577</v>
      </c>
      <c r="L13" s="2">
        <v>0.11753</v>
      </c>
      <c r="M13" s="2">
        <f>0.04242*27.7032/100</f>
        <v>1.175169744E-2</v>
      </c>
      <c r="N13" s="2">
        <f>0.4429*27.7032/100</f>
        <v>0.12269747280000001</v>
      </c>
    </row>
    <row r="14" spans="1:14" x14ac:dyDescent="0.2">
      <c r="A14" s="53">
        <v>1981</v>
      </c>
      <c r="B14" s="2">
        <f t="shared" si="0"/>
        <v>0.12269747280000001</v>
      </c>
      <c r="C14" s="2">
        <v>0.12665999999999999</v>
      </c>
      <c r="D14" s="2">
        <v>0.12977</v>
      </c>
      <c r="E14" s="2">
        <v>0.13253999999999999</v>
      </c>
      <c r="F14" s="2">
        <v>0.13553000000000001</v>
      </c>
      <c r="G14" s="2">
        <v>0.13758000000000001</v>
      </c>
      <c r="H14" s="4">
        <v>0.13951</v>
      </c>
      <c r="I14" s="2">
        <v>0.14196</v>
      </c>
      <c r="J14" s="2">
        <v>0.14488999999999999</v>
      </c>
      <c r="K14" s="2">
        <v>0.14757999999999999</v>
      </c>
      <c r="L14" s="2">
        <v>0.15085999999999999</v>
      </c>
      <c r="M14" s="2">
        <f>0.555*27.7032/100</f>
        <v>0.15375276000000002</v>
      </c>
      <c r="N14" s="2">
        <f>0.57*27.7032/100</f>
        <v>0.15790823999999998</v>
      </c>
    </row>
    <row r="15" spans="1:14" x14ac:dyDescent="0.2">
      <c r="A15" s="53">
        <v>1982</v>
      </c>
      <c r="B15" s="2">
        <f t="shared" si="0"/>
        <v>0.15790823999999998</v>
      </c>
      <c r="C15" s="2">
        <v>0.16575000000000001</v>
      </c>
      <c r="D15" s="2">
        <v>0.17226</v>
      </c>
      <c r="E15" s="2">
        <v>0.17854999999999999</v>
      </c>
      <c r="F15" s="2">
        <v>0.18823000000000001</v>
      </c>
      <c r="G15" s="2">
        <v>0.19880999999999999</v>
      </c>
      <c r="H15" s="4">
        <v>0.20838000000000001</v>
      </c>
      <c r="I15" s="2">
        <v>0.21912000000000001</v>
      </c>
      <c r="J15" s="2">
        <v>0.24371000000000001</v>
      </c>
      <c r="K15" s="2">
        <v>0.25672</v>
      </c>
      <c r="L15" s="2">
        <v>0.27002999999999999</v>
      </c>
      <c r="M15" s="2">
        <f>1.024*27.7032/100</f>
        <v>0.28368076800000003</v>
      </c>
      <c r="N15" s="2">
        <f>1.1334*27.7032/100</f>
        <v>0.31398806879999996</v>
      </c>
    </row>
    <row r="16" spans="1:14" x14ac:dyDescent="0.2">
      <c r="A16" s="53">
        <v>1983</v>
      </c>
      <c r="B16" s="2">
        <f t="shared" si="0"/>
        <v>0.31398806879999996</v>
      </c>
      <c r="C16" s="2">
        <v>0.34814000000000001</v>
      </c>
      <c r="D16" s="2">
        <v>0.36681999999999998</v>
      </c>
      <c r="E16" s="2">
        <v>0.38457999999999998</v>
      </c>
      <c r="F16" s="2">
        <v>0.40893000000000002</v>
      </c>
      <c r="G16" s="2">
        <v>0.42665999999999998</v>
      </c>
      <c r="H16" s="4">
        <v>0.44281999999999999</v>
      </c>
      <c r="I16" s="2">
        <v>0.46471000000000001</v>
      </c>
      <c r="J16" s="2">
        <v>0.48275000000000001</v>
      </c>
      <c r="K16" s="2">
        <v>0.49761</v>
      </c>
      <c r="L16" s="2">
        <v>0.51412000000000002</v>
      </c>
      <c r="M16" s="2">
        <f>1.9648*27.7032/100</f>
        <v>0.54431247360000001</v>
      </c>
      <c r="N16" s="2">
        <f>2.0488*27.7032/100</f>
        <v>0.5675831616</v>
      </c>
    </row>
    <row r="17" spans="1:15" x14ac:dyDescent="0.2">
      <c r="A17" s="53">
        <v>1984</v>
      </c>
      <c r="B17" s="57">
        <f t="shared" si="0"/>
        <v>0.5675831616</v>
      </c>
      <c r="C17" s="57">
        <v>0.60365999999999997</v>
      </c>
      <c r="D17" s="57">
        <v>0.63551999999999997</v>
      </c>
      <c r="E17" s="57">
        <v>0.66268000000000005</v>
      </c>
      <c r="F17" s="57">
        <v>0.69135000000000002</v>
      </c>
      <c r="G17" s="57">
        <v>0.71426999999999996</v>
      </c>
      <c r="H17" s="58">
        <v>0.74012</v>
      </c>
      <c r="I17" s="57">
        <v>0.76437999999999995</v>
      </c>
      <c r="J17" s="57">
        <v>0.78610999999999998</v>
      </c>
      <c r="K17" s="57">
        <v>0.80952999999999997</v>
      </c>
      <c r="L17" s="57">
        <v>0.83781000000000005</v>
      </c>
      <c r="M17" s="57">
        <f>3.128*27.7032/100</f>
        <v>0.86655609600000005</v>
      </c>
      <c r="N17" s="57">
        <f>3.2609*27.7032/100</f>
        <v>0.90337364879999993</v>
      </c>
    </row>
    <row r="18" spans="1:15" x14ac:dyDescent="0.2">
      <c r="A18" s="53">
        <v>1985</v>
      </c>
      <c r="B18" s="57">
        <f t="shared" si="0"/>
        <v>0.90337364879999993</v>
      </c>
      <c r="C18" s="57">
        <v>0.97038000000000002</v>
      </c>
      <c r="D18" s="57">
        <v>1.0106999999999999</v>
      </c>
      <c r="E18" s="57">
        <v>1.0499000000000001</v>
      </c>
      <c r="F18" s="57">
        <v>1.0822000000000001</v>
      </c>
      <c r="G18" s="57">
        <v>1.1077999999999999</v>
      </c>
      <c r="H18" s="58">
        <v>1.1355</v>
      </c>
      <c r="I18" s="57">
        <v>1.1751</v>
      </c>
      <c r="J18" s="57">
        <v>1.2264999999999999</v>
      </c>
      <c r="K18" s="57">
        <v>1.2754000000000001</v>
      </c>
      <c r="L18" s="57">
        <v>1.3239000000000001</v>
      </c>
      <c r="M18" s="57">
        <f>4.9993*27.7032/100</f>
        <v>1.3849660775999999</v>
      </c>
      <c r="N18" s="57">
        <f>5.3397*27.7032/100</f>
        <v>1.4792677703999999</v>
      </c>
    </row>
    <row r="19" spans="1:15" x14ac:dyDescent="0.2">
      <c r="A19" s="53">
        <v>1986</v>
      </c>
      <c r="B19" s="57">
        <f t="shared" si="0"/>
        <v>1.4792677703999999</v>
      </c>
      <c r="C19" s="57">
        <v>1.61</v>
      </c>
      <c r="D19" s="57">
        <v>1.6816</v>
      </c>
      <c r="E19" s="57">
        <v>1.7598</v>
      </c>
      <c r="F19" s="57">
        <v>1.8516999999999999</v>
      </c>
      <c r="G19" s="57">
        <v>1.9545999999999999</v>
      </c>
      <c r="H19" s="58">
        <v>2.08</v>
      </c>
      <c r="I19" s="57">
        <v>2.1838000000000002</v>
      </c>
      <c r="J19" s="57">
        <v>2.3578999999999999</v>
      </c>
      <c r="K19" s="57">
        <v>2.4994000000000001</v>
      </c>
      <c r="L19" s="57">
        <v>2.6421999999999999</v>
      </c>
      <c r="M19" s="57">
        <f>10.1823*27.7032/100</f>
        <v>2.8208229336000001</v>
      </c>
      <c r="N19" s="57">
        <f>10.9862*27.7032/100</f>
        <v>3.0435289583999996</v>
      </c>
    </row>
    <row r="20" spans="1:15" x14ac:dyDescent="0.2">
      <c r="A20" s="53">
        <v>1987</v>
      </c>
      <c r="B20" s="57">
        <f t="shared" si="0"/>
        <v>3.0435289583999996</v>
      </c>
      <c r="C20" s="57">
        <v>3.29</v>
      </c>
      <c r="D20" s="57">
        <v>3.5274000000000001</v>
      </c>
      <c r="E20" s="57">
        <v>3.7605</v>
      </c>
      <c r="F20" s="57">
        <v>4.0895000000000001</v>
      </c>
      <c r="G20" s="57">
        <v>4.3978000000000002</v>
      </c>
      <c r="H20" s="58">
        <v>4.7160000000000002</v>
      </c>
      <c r="I20" s="57">
        <v>5.0979999999999999</v>
      </c>
      <c r="J20" s="57">
        <v>5.5145999999999997</v>
      </c>
      <c r="K20" s="57">
        <v>5.8779000000000003</v>
      </c>
      <c r="L20" s="57">
        <v>6.3677999999999999</v>
      </c>
      <c r="M20" s="57">
        <f>24.8087*27.7032/100</f>
        <v>6.8728037784000007</v>
      </c>
      <c r="N20" s="57">
        <f>28.4729*27.7032/100</f>
        <v>7.8879044328000001</v>
      </c>
    </row>
    <row r="21" spans="1:15" x14ac:dyDescent="0.2">
      <c r="A21" s="53">
        <v>1988</v>
      </c>
      <c r="B21" s="57">
        <f t="shared" si="0"/>
        <v>7.8879044328000001</v>
      </c>
      <c r="C21" s="57">
        <v>9.1075999999999997</v>
      </c>
      <c r="D21" s="57">
        <v>9.8673000000000002</v>
      </c>
      <c r="E21" s="57">
        <v>10.372999999999999</v>
      </c>
      <c r="F21" s="57">
        <v>10.692</v>
      </c>
      <c r="G21" s="57">
        <v>10.898999999999999</v>
      </c>
      <c r="H21" s="58">
        <v>11.121</v>
      </c>
      <c r="I21" s="57">
        <v>11.307</v>
      </c>
      <c r="J21" s="57">
        <v>11.411</v>
      </c>
      <c r="K21" s="57">
        <v>11.476000000000001</v>
      </c>
      <c r="L21" s="57">
        <v>11.563000000000001</v>
      </c>
      <c r="M21" s="57">
        <f>42.2989*27.7032/100</f>
        <v>11.7181488648</v>
      </c>
      <c r="N21" s="57">
        <f>43.1814*27.7032/100</f>
        <v>11.9626296048</v>
      </c>
    </row>
    <row r="22" spans="1:15" x14ac:dyDescent="0.2">
      <c r="A22" s="53">
        <v>1989</v>
      </c>
      <c r="B22" s="57">
        <f t="shared" si="0"/>
        <v>11.9626296048</v>
      </c>
      <c r="C22" s="57">
        <v>12.256</v>
      </c>
      <c r="D22" s="57">
        <v>12.422000000000001</v>
      </c>
      <c r="E22" s="57">
        <v>12.555999999999999</v>
      </c>
      <c r="F22" s="57">
        <v>12.744</v>
      </c>
      <c r="G22" s="57">
        <v>12.92</v>
      </c>
      <c r="H22" s="58">
        <v>13.077</v>
      </c>
      <c r="I22" s="57">
        <v>13.207000000000001</v>
      </c>
      <c r="J22" s="57">
        <v>13.333</v>
      </c>
      <c r="K22" s="57">
        <v>13.461</v>
      </c>
      <c r="L22" s="57">
        <v>13.66</v>
      </c>
      <c r="M22" s="57">
        <f>49.9996*27.7032/100</f>
        <v>13.8514891872</v>
      </c>
      <c r="N22" s="57">
        <f>51.687*27.7032/100</f>
        <v>14.318952983999997</v>
      </c>
    </row>
    <row r="23" spans="1:15" x14ac:dyDescent="0.2">
      <c r="A23" s="53">
        <v>1990</v>
      </c>
      <c r="B23" s="57">
        <f t="shared" si="0"/>
        <v>14.318952983999997</v>
      </c>
      <c r="C23" s="57">
        <v>15.01</v>
      </c>
      <c r="D23" s="57">
        <v>15.35</v>
      </c>
      <c r="E23" s="57">
        <v>15.621</v>
      </c>
      <c r="F23" s="57">
        <v>15.858000000000001</v>
      </c>
      <c r="G23" s="57">
        <v>16.135000000000002</v>
      </c>
      <c r="H23" s="58">
        <v>16.489999999999998</v>
      </c>
      <c r="I23" s="57">
        <v>16.791</v>
      </c>
      <c r="J23" s="57">
        <v>17.077000000000002</v>
      </c>
      <c r="K23" s="57">
        <v>17.321000000000002</v>
      </c>
      <c r="L23" s="57">
        <v>17.57</v>
      </c>
      <c r="M23" s="57">
        <f>65.1049*27.7032/100</f>
        <v>18.036140656799997</v>
      </c>
      <c r="N23" s="57">
        <f>67.1568*27.7032/100</f>
        <v>18.604582617600002</v>
      </c>
    </row>
    <row r="24" spans="1:15" x14ac:dyDescent="0.2">
      <c r="A24" s="53">
        <v>1991</v>
      </c>
      <c r="B24" s="57">
        <f t="shared" si="0"/>
        <v>18.604582617600002</v>
      </c>
      <c r="C24" s="57">
        <v>19.079000000000001</v>
      </c>
      <c r="D24" s="57">
        <v>19.411999999999999</v>
      </c>
      <c r="E24" s="57">
        <v>19.689</v>
      </c>
      <c r="F24" s="57">
        <v>19.895</v>
      </c>
      <c r="G24" s="57">
        <v>20.088999999999999</v>
      </c>
      <c r="H24" s="58">
        <v>20.3</v>
      </c>
      <c r="I24" s="57">
        <v>20.48</v>
      </c>
      <c r="J24" s="57">
        <v>20.622</v>
      </c>
      <c r="K24" s="57">
        <v>20.827999999999999</v>
      </c>
      <c r="L24" s="57">
        <v>21.07</v>
      </c>
      <c r="M24" s="57">
        <f>77.9438*27.7032/100</f>
        <v>21.592926801599997</v>
      </c>
      <c r="N24" s="57">
        <f>79.7786*27.7032/100</f>
        <v>22.101225115199998</v>
      </c>
    </row>
    <row r="25" spans="1:15" x14ac:dyDescent="0.2">
      <c r="A25" s="53">
        <v>1992</v>
      </c>
      <c r="B25" s="57">
        <f t="shared" si="0"/>
        <v>22.101225115199998</v>
      </c>
      <c r="C25" s="57">
        <v>22.503</v>
      </c>
      <c r="D25" s="57">
        <v>22.77</v>
      </c>
      <c r="E25" s="57">
        <v>23.001000000000001</v>
      </c>
      <c r="F25" s="57">
        <v>23.206</v>
      </c>
      <c r="G25" s="57">
        <v>23.359000000000002</v>
      </c>
      <c r="H25" s="58">
        <v>23.516999999999999</v>
      </c>
      <c r="I25" s="57">
        <v>23.666</v>
      </c>
      <c r="J25" s="57">
        <v>23.811</v>
      </c>
      <c r="K25" s="57">
        <v>24.018000000000001</v>
      </c>
      <c r="L25" s="57">
        <v>24.190999999999999</v>
      </c>
      <c r="M25" s="57">
        <v>24.391999999999999</v>
      </c>
      <c r="N25" s="57">
        <v>24.74</v>
      </c>
    </row>
    <row r="26" spans="1:15" x14ac:dyDescent="0.2">
      <c r="A26" s="53">
        <v>1993</v>
      </c>
      <c r="B26" s="57">
        <f>+N25</f>
        <v>24.74</v>
      </c>
      <c r="C26" s="57">
        <v>25.05</v>
      </c>
      <c r="D26" s="57">
        <v>25.254999999999999</v>
      </c>
      <c r="E26" s="57">
        <v>25.402000000000001</v>
      </c>
      <c r="F26" s="57">
        <v>25.547999999999998</v>
      </c>
      <c r="G26" s="57">
        <v>25.693999999999999</v>
      </c>
      <c r="H26" s="58">
        <v>25.838999999999999</v>
      </c>
      <c r="I26" s="57">
        <v>25.963000000000001</v>
      </c>
      <c r="J26" s="57">
        <v>26.102</v>
      </c>
      <c r="K26" s="57">
        <v>26.295000000000002</v>
      </c>
      <c r="L26" s="57">
        <v>26.402999999999999</v>
      </c>
      <c r="M26" s="57">
        <v>26.518999999999998</v>
      </c>
      <c r="N26" s="57">
        <v>26.721</v>
      </c>
    </row>
    <row r="27" spans="1:15" x14ac:dyDescent="0.2">
      <c r="A27" s="53">
        <v>1994</v>
      </c>
      <c r="B27" s="57">
        <f t="shared" ref="B27:B35" si="1">+N26</f>
        <v>26.721</v>
      </c>
      <c r="C27" s="57">
        <v>26.928000000000001</v>
      </c>
      <c r="D27" s="57">
        <v>27.067</v>
      </c>
      <c r="E27" s="57">
        <v>27.206</v>
      </c>
      <c r="F27" s="57">
        <v>27.338999999999999</v>
      </c>
      <c r="G27" s="57">
        <v>27.471</v>
      </c>
      <c r="H27" s="58">
        <v>27.609000000000002</v>
      </c>
      <c r="I27" s="57">
        <v>27.731000000000002</v>
      </c>
      <c r="J27" s="57">
        <v>27.861000000000001</v>
      </c>
      <c r="K27" s="57">
        <v>28.059000000000001</v>
      </c>
      <c r="L27" s="57">
        <v>28.206</v>
      </c>
      <c r="M27" s="57">
        <v>28.356999999999999</v>
      </c>
      <c r="N27" s="57">
        <v>28.606000000000002</v>
      </c>
    </row>
    <row r="28" spans="1:15" x14ac:dyDescent="0.2">
      <c r="A28" s="54">
        <v>1995</v>
      </c>
      <c r="B28" s="57">
        <f t="shared" si="1"/>
        <v>28.606000000000002</v>
      </c>
      <c r="C28" s="59">
        <v>29.681999999999999</v>
      </c>
      <c r="D28" s="59">
        <v>30.94</v>
      </c>
      <c r="E28" s="59">
        <v>32.764000000000003</v>
      </c>
      <c r="F28" s="59">
        <v>35.375</v>
      </c>
      <c r="G28" s="59">
        <v>36.853000000000002</v>
      </c>
      <c r="H28" s="60">
        <v>38.023000000000003</v>
      </c>
      <c r="I28" s="59">
        <v>37.798000000000002</v>
      </c>
      <c r="J28" s="59">
        <v>39.442</v>
      </c>
      <c r="K28" s="59">
        <v>40.258000000000003</v>
      </c>
      <c r="L28" s="59">
        <v>41.085999999999999</v>
      </c>
      <c r="M28" s="59">
        <v>42.098999999999997</v>
      </c>
      <c r="N28" s="59">
        <v>43.470999999999997</v>
      </c>
    </row>
    <row r="29" spans="1:15" x14ac:dyDescent="0.2">
      <c r="A29" s="53">
        <v>1996</v>
      </c>
      <c r="B29" s="57">
        <f t="shared" si="1"/>
        <v>43.470999999999997</v>
      </c>
      <c r="C29" s="57">
        <v>45.033000000000001</v>
      </c>
      <c r="D29" s="57">
        <v>46.084000000000003</v>
      </c>
      <c r="E29" s="57">
        <v>47.098999999999997</v>
      </c>
      <c r="F29" s="57">
        <v>48.438000000000002</v>
      </c>
      <c r="G29" s="57">
        <v>49.320999999999998</v>
      </c>
      <c r="H29" s="58">
        <v>50.124000000000002</v>
      </c>
      <c r="I29" s="57">
        <v>50.835999999999999</v>
      </c>
      <c r="J29" s="57">
        <v>51.512</v>
      </c>
      <c r="K29" s="57">
        <v>52.335999999999999</v>
      </c>
      <c r="L29" s="57">
        <v>52.988999999999997</v>
      </c>
      <c r="M29" s="57">
        <v>53.792000000000002</v>
      </c>
      <c r="N29" s="57">
        <v>55.514000000000003</v>
      </c>
    </row>
    <row r="30" spans="1:15" x14ac:dyDescent="0.2">
      <c r="A30" s="53">
        <v>1997</v>
      </c>
      <c r="B30" s="57">
        <f t="shared" si="1"/>
        <v>55.514000000000003</v>
      </c>
      <c r="C30" s="57">
        <v>56.942</v>
      </c>
      <c r="D30" s="57">
        <v>57.898000000000003</v>
      </c>
      <c r="E30" s="57">
        <v>58.619</v>
      </c>
      <c r="F30" s="57">
        <v>59.252000000000002</v>
      </c>
      <c r="G30" s="57">
        <v>59.792999999999999</v>
      </c>
      <c r="H30" s="58">
        <v>60.323999999999998</v>
      </c>
      <c r="I30" s="57">
        <v>60.848999999999997</v>
      </c>
      <c r="J30" s="57">
        <v>61.39</v>
      </c>
      <c r="K30" s="57">
        <v>62.155000000000001</v>
      </c>
      <c r="L30" s="57">
        <v>62.652000000000001</v>
      </c>
      <c r="M30" s="57">
        <v>63.351999999999997</v>
      </c>
      <c r="N30" s="57">
        <v>64.239999999999995</v>
      </c>
      <c r="O30" s="5"/>
    </row>
    <row r="31" spans="1:15" x14ac:dyDescent="0.2">
      <c r="A31" s="53">
        <v>1998</v>
      </c>
      <c r="B31" s="57">
        <f t="shared" si="1"/>
        <v>64.239999999999995</v>
      </c>
      <c r="C31" s="57">
        <v>65.638000000000005</v>
      </c>
      <c r="D31" s="57">
        <v>66.787000000000006</v>
      </c>
      <c r="E31" s="57">
        <v>67.569000000000003</v>
      </c>
      <c r="F31" s="57">
        <v>68.200999999999993</v>
      </c>
      <c r="G31" s="57">
        <v>68.745000000000005</v>
      </c>
      <c r="H31" s="58">
        <v>69.557000000000002</v>
      </c>
      <c r="I31" s="57">
        <v>70.227999999999994</v>
      </c>
      <c r="J31" s="57">
        <v>70.903000000000006</v>
      </c>
      <c r="K31" s="57">
        <v>72.052999999999997</v>
      </c>
      <c r="L31" s="57">
        <v>73.084999999999994</v>
      </c>
      <c r="M31" s="57">
        <v>74.38</v>
      </c>
      <c r="N31" s="57">
        <v>76.194000000000003</v>
      </c>
    </row>
    <row r="32" spans="1:15" x14ac:dyDescent="0.2">
      <c r="A32" s="53">
        <v>1999</v>
      </c>
      <c r="B32" s="57">
        <f t="shared" si="1"/>
        <v>76.194000000000003</v>
      </c>
      <c r="C32" s="57">
        <v>78.119</v>
      </c>
      <c r="D32" s="57">
        <v>79.168999999999997</v>
      </c>
      <c r="E32" s="57">
        <v>79.903999999999996</v>
      </c>
      <c r="F32" s="57">
        <v>80.637</v>
      </c>
      <c r="G32" s="57">
        <v>81.122</v>
      </c>
      <c r="H32" s="58">
        <v>81.655000000000001</v>
      </c>
      <c r="I32" s="57">
        <v>82.194999999999993</v>
      </c>
      <c r="J32" s="57">
        <v>82.658000000000001</v>
      </c>
      <c r="K32" s="57">
        <v>83.456000000000003</v>
      </c>
      <c r="L32" s="57">
        <v>83.984999999999999</v>
      </c>
      <c r="M32" s="57">
        <v>84.731999999999999</v>
      </c>
      <c r="N32" s="57">
        <v>85.581000000000003</v>
      </c>
    </row>
    <row r="33" spans="1:17" x14ac:dyDescent="0.2">
      <c r="A33" s="53">
        <v>2000</v>
      </c>
      <c r="B33" s="57">
        <f t="shared" si="1"/>
        <v>85.581000000000003</v>
      </c>
      <c r="C33" s="57">
        <v>86.73</v>
      </c>
      <c r="D33" s="57">
        <v>87.498999999999995</v>
      </c>
      <c r="E33" s="57">
        <v>87.983999999999995</v>
      </c>
      <c r="F33" s="57">
        <v>88.484999999999999</v>
      </c>
      <c r="G33" s="57">
        <v>88.816000000000003</v>
      </c>
      <c r="H33" s="58">
        <v>89.341999999999999</v>
      </c>
      <c r="I33" s="57">
        <v>89.69</v>
      </c>
      <c r="J33" s="57">
        <v>90.183000000000007</v>
      </c>
      <c r="K33" s="57">
        <v>90.841999999999999</v>
      </c>
      <c r="L33" s="57">
        <v>91.466999999999999</v>
      </c>
      <c r="M33" s="57">
        <v>92.248999999999995</v>
      </c>
      <c r="N33" s="57">
        <v>93.248000000000005</v>
      </c>
    </row>
    <row r="34" spans="1:17" x14ac:dyDescent="0.2">
      <c r="A34" s="53">
        <v>2001</v>
      </c>
      <c r="B34" s="57">
        <f t="shared" si="1"/>
        <v>93.248000000000005</v>
      </c>
      <c r="C34" s="57">
        <v>93.765000000000001</v>
      </c>
      <c r="D34" s="57">
        <v>93.703000000000003</v>
      </c>
      <c r="E34" s="57">
        <v>94.296999999999997</v>
      </c>
      <c r="F34" s="57">
        <v>94.772000000000006</v>
      </c>
      <c r="G34" s="57">
        <v>94.99</v>
      </c>
      <c r="H34" s="58">
        <v>95.215000000000003</v>
      </c>
      <c r="I34" s="57">
        <v>94.966999999999999</v>
      </c>
      <c r="J34" s="57">
        <v>95.53</v>
      </c>
      <c r="K34" s="57">
        <v>96.418999999999997</v>
      </c>
      <c r="L34" s="57">
        <v>96.855000000000004</v>
      </c>
      <c r="M34" s="57">
        <v>97.22</v>
      </c>
      <c r="N34" s="57">
        <v>97.353999999999999</v>
      </c>
    </row>
    <row r="35" spans="1:17" x14ac:dyDescent="0.2">
      <c r="A35" s="53">
        <v>2002</v>
      </c>
      <c r="B35" s="57">
        <f t="shared" si="1"/>
        <v>97.353999999999999</v>
      </c>
      <c r="C35" s="57">
        <v>98.253</v>
      </c>
      <c r="D35" s="57">
        <v>98.19</v>
      </c>
      <c r="E35" s="57">
        <v>98.691999999999993</v>
      </c>
      <c r="F35" s="57">
        <v>99.230999999999995</v>
      </c>
      <c r="G35" s="57">
        <v>99.432000000000002</v>
      </c>
      <c r="H35" s="58">
        <v>99.917000000000002</v>
      </c>
      <c r="I35" s="57">
        <v>100.20399999999999</v>
      </c>
      <c r="J35" s="57">
        <v>100.58499999999999</v>
      </c>
      <c r="K35" s="57">
        <v>101.19</v>
      </c>
      <c r="L35" s="57">
        <v>101.636</v>
      </c>
      <c r="M35" s="57">
        <v>102.458</v>
      </c>
      <c r="N35" s="57">
        <v>102.904</v>
      </c>
    </row>
    <row r="36" spans="1:17" x14ac:dyDescent="0.2">
      <c r="A36" s="53">
        <v>2003</v>
      </c>
      <c r="B36" s="57">
        <f>+N35</f>
        <v>102.904</v>
      </c>
      <c r="C36" s="61">
        <v>103.32</v>
      </c>
      <c r="D36" s="61">
        <v>103.607</v>
      </c>
      <c r="E36" s="61">
        <v>104.261</v>
      </c>
      <c r="F36" s="61">
        <v>104.43899999999999</v>
      </c>
      <c r="G36" s="61">
        <v>104.102</v>
      </c>
      <c r="H36" s="62">
        <v>104.188</v>
      </c>
      <c r="I36" s="61">
        <v>104.339</v>
      </c>
      <c r="J36" s="61">
        <v>104.652</v>
      </c>
      <c r="K36" s="61">
        <v>105.27500000000001</v>
      </c>
      <c r="L36" s="61">
        <v>105.661</v>
      </c>
      <c r="M36" s="61">
        <v>106.538</v>
      </c>
      <c r="N36" s="61">
        <v>106.996</v>
      </c>
      <c r="O36">
        <f>TRUNC(N36/N35,4)</f>
        <v>1.0397000000000001</v>
      </c>
      <c r="P36" s="6">
        <f t="shared" ref="P36:P46" si="2">+O36-1</f>
        <v>3.9700000000000069E-2</v>
      </c>
    </row>
    <row r="37" spans="1:17" s="7" customFormat="1" x14ac:dyDescent="0.2">
      <c r="A37" s="53">
        <v>2004</v>
      </c>
      <c r="B37" s="63">
        <v>73.783729734575999</v>
      </c>
      <c r="C37" s="63">
        <v>74.2423093102</v>
      </c>
      <c r="D37" s="63">
        <v>74.686407425541006</v>
      </c>
      <c r="E37" s="63">
        <v>74.939488183818</v>
      </c>
      <c r="F37" s="63">
        <v>75.052581492694003</v>
      </c>
      <c r="G37" s="63">
        <v>74.864322509016006</v>
      </c>
      <c r="H37" s="58">
        <v>74.984311751359996</v>
      </c>
      <c r="I37" s="63">
        <v>75.180845855198996</v>
      </c>
      <c r="J37" s="63">
        <v>75.644942177597997</v>
      </c>
      <c r="K37" s="63">
        <v>76.270403343148999</v>
      </c>
      <c r="L37" s="63">
        <v>76.798631846800006</v>
      </c>
      <c r="M37" s="63">
        <v>77.453745526263006</v>
      </c>
      <c r="N37" s="63">
        <v>77.613731182722006</v>
      </c>
      <c r="O37" s="7">
        <f t="shared" ref="O37:O42" si="3">TRUNC(N37/N36,4)</f>
        <v>0.72529999999999994</v>
      </c>
      <c r="P37" s="8">
        <f t="shared" si="2"/>
        <v>-0.27470000000000006</v>
      </c>
      <c r="Q37" s="7" t="s">
        <v>26</v>
      </c>
    </row>
    <row r="38" spans="1:17" x14ac:dyDescent="0.2">
      <c r="A38" s="53">
        <v>2005</v>
      </c>
      <c r="B38" s="57">
        <v>77.613731182722006</v>
      </c>
      <c r="C38" s="57">
        <v>77.616489556109002</v>
      </c>
      <c r="D38" s="57">
        <v>77.875087061160002</v>
      </c>
      <c r="E38" s="57">
        <v>78.226090074683</v>
      </c>
      <c r="F38" s="57">
        <v>78.504685786791995</v>
      </c>
      <c r="G38" s="57">
        <v>78.307462089606005</v>
      </c>
      <c r="H38" s="58">
        <v>78.232296414803997</v>
      </c>
      <c r="I38" s="57">
        <v>78.538475860784999</v>
      </c>
      <c r="J38" s="57">
        <v>78.632260555949998</v>
      </c>
      <c r="K38" s="57">
        <v>78.947404715439006</v>
      </c>
      <c r="L38" s="57">
        <v>79.141180445890996</v>
      </c>
      <c r="M38" s="57">
        <v>79.710784550350994</v>
      </c>
      <c r="N38" s="64">
        <v>80.200395826581001</v>
      </c>
      <c r="O38">
        <f t="shared" si="3"/>
        <v>1.0333000000000001</v>
      </c>
      <c r="P38" s="6">
        <f t="shared" si="2"/>
        <v>3.3300000000000107E-2</v>
      </c>
    </row>
    <row r="39" spans="1:17" x14ac:dyDescent="0.2">
      <c r="A39" s="53">
        <v>2006</v>
      </c>
      <c r="B39" s="64">
        <v>80.200395826581001</v>
      </c>
      <c r="C39" s="57">
        <v>80.670698489100999</v>
      </c>
      <c r="D39" s="57">
        <v>80.794135698179005</v>
      </c>
      <c r="E39" s="57">
        <v>80.895505920158996</v>
      </c>
      <c r="F39" s="57">
        <v>81.014115975809005</v>
      </c>
      <c r="G39" s="57">
        <v>80.653458655430995</v>
      </c>
      <c r="H39" s="58">
        <v>80.723107583458003</v>
      </c>
      <c r="I39" s="57">
        <v>80.944467047781998</v>
      </c>
      <c r="J39" s="57">
        <v>81.357533462516997</v>
      </c>
      <c r="K39" s="57">
        <v>82.178839138559994</v>
      </c>
      <c r="L39" s="57">
        <v>82.538117272245003</v>
      </c>
      <c r="M39" s="57">
        <v>82.971181894037002</v>
      </c>
      <c r="N39" s="57">
        <v>83.451138863411998</v>
      </c>
      <c r="O39">
        <f t="shared" si="3"/>
        <v>1.0405</v>
      </c>
      <c r="P39" s="6">
        <f t="shared" si="2"/>
        <v>4.049999999999998E-2</v>
      </c>
    </row>
    <row r="40" spans="1:17" x14ac:dyDescent="0.2">
      <c r="A40" s="53">
        <v>2007</v>
      </c>
      <c r="B40" s="64">
        <v>83.451138863411998</v>
      </c>
      <c r="C40" s="57">
        <v>83.882134705164006</v>
      </c>
      <c r="D40" s="57">
        <v>84.116596443077995</v>
      </c>
      <c r="E40" s="57">
        <v>84.298649086634001</v>
      </c>
      <c r="F40" s="57">
        <v>84.248308772317003</v>
      </c>
      <c r="G40" s="57">
        <v>83.837311137621995</v>
      </c>
      <c r="H40" s="58">
        <v>83.937991766254996</v>
      </c>
      <c r="I40" s="57">
        <v>84.294511526552995</v>
      </c>
      <c r="J40" s="57">
        <v>84.637929013261001</v>
      </c>
      <c r="K40" s="57">
        <v>85.295111472765001</v>
      </c>
      <c r="L40" s="57">
        <v>85.627495465924</v>
      </c>
      <c r="M40" s="57">
        <v>86.231579237724006</v>
      </c>
      <c r="N40" s="57">
        <v>86.588098998020996</v>
      </c>
      <c r="O40">
        <f t="shared" si="3"/>
        <v>1.0375000000000001</v>
      </c>
      <c r="P40" s="6">
        <f t="shared" si="2"/>
        <v>3.7500000000000089E-2</v>
      </c>
      <c r="Q40" s="1"/>
    </row>
    <row r="41" spans="1:17" x14ac:dyDescent="0.2">
      <c r="A41" s="53">
        <v>2008</v>
      </c>
      <c r="B41" s="64">
        <v>86.588098998020996</v>
      </c>
      <c r="C41" s="57">
        <v>86.989442325859997</v>
      </c>
      <c r="D41" s="57">
        <v>87.248039830912006</v>
      </c>
      <c r="E41" s="57">
        <v>87.880396929930001</v>
      </c>
      <c r="F41" s="57">
        <v>88.080379000503001</v>
      </c>
      <c r="G41" s="57">
        <v>87.985215118645002</v>
      </c>
      <c r="H41" s="58">
        <v>88.349320405756998</v>
      </c>
      <c r="I41" s="57">
        <v>88.841690055374002</v>
      </c>
      <c r="J41" s="57">
        <v>89.354747505396006</v>
      </c>
      <c r="K41" s="57">
        <v>89.963658430622999</v>
      </c>
      <c r="L41" s="57">
        <v>90.576706915931993</v>
      </c>
      <c r="M41" s="57">
        <v>91.606269782709006</v>
      </c>
      <c r="N41" s="57">
        <v>92.240695661768001</v>
      </c>
      <c r="O41">
        <f t="shared" si="3"/>
        <v>1.0651999999999999</v>
      </c>
      <c r="P41" s="6">
        <f t="shared" si="2"/>
        <v>6.5199999999999925E-2</v>
      </c>
      <c r="Q41" s="2"/>
    </row>
    <row r="42" spans="1:17" x14ac:dyDescent="0.2">
      <c r="A42" s="53">
        <v>2009</v>
      </c>
      <c r="B42" s="64">
        <v>92.240695661768001</v>
      </c>
      <c r="C42" s="57">
        <v>92.454469599277004</v>
      </c>
      <c r="D42" s="57">
        <v>92.658589229930996</v>
      </c>
      <c r="E42" s="57">
        <v>93.19164488701</v>
      </c>
      <c r="F42" s="57">
        <v>93.517822540048002</v>
      </c>
      <c r="G42" s="57">
        <v>93.245433168060998</v>
      </c>
      <c r="H42" s="58">
        <v>93.417141911415001</v>
      </c>
      <c r="I42" s="57">
        <v>93.671601856384996</v>
      </c>
      <c r="J42" s="57">
        <v>93.895719694096002</v>
      </c>
      <c r="K42" s="57">
        <v>94.366711949963005</v>
      </c>
      <c r="L42" s="57">
        <v>94.652203595540001</v>
      </c>
      <c r="M42" s="57">
        <v>95.143194058464005</v>
      </c>
      <c r="N42" s="57">
        <v>95.536951859487999</v>
      </c>
      <c r="O42">
        <f t="shared" si="3"/>
        <v>1.0357000000000001</v>
      </c>
      <c r="P42" s="6">
        <f t="shared" si="2"/>
        <v>3.5700000000000065E-2</v>
      </c>
      <c r="Q42" s="2"/>
    </row>
    <row r="43" spans="1:17" s="9" customFormat="1" x14ac:dyDescent="0.2">
      <c r="A43" s="53">
        <v>2010</v>
      </c>
      <c r="B43" s="65">
        <f>+N42</f>
        <v>95.536951859487999</v>
      </c>
      <c r="C43" s="65">
        <v>96.575479439774</v>
      </c>
      <c r="D43" s="65">
        <v>97.134050050685005</v>
      </c>
      <c r="E43" s="65">
        <v>97.823643397488993</v>
      </c>
      <c r="F43" s="65">
        <v>97.511947204733005</v>
      </c>
      <c r="G43" s="65">
        <v>96.897519532732005</v>
      </c>
      <c r="H43" s="66">
        <v>96.867177425471994</v>
      </c>
      <c r="I43" s="65">
        <v>97.077503396246996</v>
      </c>
      <c r="J43" s="65">
        <v>97.347134394847004</v>
      </c>
      <c r="K43" s="65">
        <v>97.857433470000004</v>
      </c>
      <c r="L43" s="65">
        <v>98.461517243282003</v>
      </c>
      <c r="M43" s="65">
        <v>99.250412032024997</v>
      </c>
      <c r="N43" s="65">
        <v>99.742092088296005</v>
      </c>
      <c r="O43" s="10">
        <f>TRUNC(N43/N42,4)</f>
        <v>1.044</v>
      </c>
      <c r="P43" s="10">
        <f t="shared" si="2"/>
        <v>4.4000000000000039E-2</v>
      </c>
      <c r="Q43" s="2"/>
    </row>
    <row r="44" spans="1:17" x14ac:dyDescent="0.2">
      <c r="A44" s="53">
        <v>2011</v>
      </c>
      <c r="B44" s="64">
        <f>+N42</f>
        <v>95.536951859487999</v>
      </c>
      <c r="C44" s="64">
        <v>100.22799999999999</v>
      </c>
      <c r="D44" s="64">
        <v>100.604</v>
      </c>
      <c r="E44" s="64">
        <v>100.797</v>
      </c>
      <c r="F44" s="64">
        <v>100.789</v>
      </c>
      <c r="G44" s="64">
        <v>100.04600000000001</v>
      </c>
      <c r="H44" s="67">
        <v>100.041</v>
      </c>
      <c r="I44" s="64">
        <v>100.521</v>
      </c>
      <c r="J44" s="64">
        <v>100.68</v>
      </c>
      <c r="K44" s="64">
        <v>100.92700000000001</v>
      </c>
      <c r="L44" s="64">
        <v>101.608</v>
      </c>
      <c r="M44" s="64">
        <v>102.70699999999999</v>
      </c>
      <c r="N44" s="64">
        <v>103.551</v>
      </c>
      <c r="O44" s="6">
        <f>TRUNC(N44/N42,4)</f>
        <v>1.0838000000000001</v>
      </c>
      <c r="P44" s="11">
        <f t="shared" si="2"/>
        <v>8.3800000000000097E-2</v>
      </c>
      <c r="Q44" s="2"/>
    </row>
    <row r="45" spans="1:17" x14ac:dyDescent="0.2">
      <c r="A45" s="53">
        <v>2012</v>
      </c>
      <c r="B45" s="64">
        <f>+N44</f>
        <v>103.551</v>
      </c>
      <c r="C45" s="64">
        <v>104.28400000000001</v>
      </c>
      <c r="D45" s="64">
        <v>104.496</v>
      </c>
      <c r="E45" s="64">
        <v>104.556</v>
      </c>
      <c r="F45" s="64">
        <v>104.22799999999999</v>
      </c>
      <c r="G45" s="64">
        <v>103.899</v>
      </c>
      <c r="H45" s="67">
        <v>104.378</v>
      </c>
      <c r="I45" s="64">
        <v>104.964</v>
      </c>
      <c r="J45" s="64">
        <v>105.279</v>
      </c>
      <c r="K45" s="64">
        <v>105.74299999999999</v>
      </c>
      <c r="L45" s="64">
        <v>106.27800000000001</v>
      </c>
      <c r="M45" s="57">
        <v>107</v>
      </c>
      <c r="N45" s="57">
        <v>107.246</v>
      </c>
      <c r="O45" s="6">
        <f>TRUNC(N45/N44,4)</f>
        <v>1.0356000000000001</v>
      </c>
      <c r="P45" s="11">
        <f t="shared" si="2"/>
        <v>3.5600000000000076E-2</v>
      </c>
      <c r="Q45" s="2"/>
    </row>
    <row r="46" spans="1:17" x14ac:dyDescent="0.2">
      <c r="A46" s="53">
        <v>2013</v>
      </c>
      <c r="B46" s="65">
        <f>+N45</f>
        <v>107.246</v>
      </c>
      <c r="C46" s="52">
        <v>107.678</v>
      </c>
      <c r="D46" s="65">
        <v>108.208</v>
      </c>
      <c r="E46" s="65">
        <v>109.002</v>
      </c>
      <c r="F46" s="52">
        <v>109.074</v>
      </c>
      <c r="G46" s="65">
        <v>108.711</v>
      </c>
      <c r="H46" s="66">
        <v>108.645</v>
      </c>
      <c r="I46" s="65">
        <v>108.60899999999999</v>
      </c>
      <c r="J46" s="65">
        <v>108.91800000000001</v>
      </c>
      <c r="K46" s="65">
        <v>109.328</v>
      </c>
      <c r="L46" s="65">
        <v>109.848</v>
      </c>
      <c r="M46" s="65">
        <v>110.872</v>
      </c>
      <c r="N46" s="65">
        <v>111.508</v>
      </c>
      <c r="O46" s="6">
        <f>TRUNC(J46/N45,4)</f>
        <v>1.0155000000000001</v>
      </c>
      <c r="P46" s="11">
        <f t="shared" si="2"/>
        <v>1.5500000000000069E-2</v>
      </c>
      <c r="Q46" s="2"/>
    </row>
    <row r="47" spans="1:17" x14ac:dyDescent="0.2">
      <c r="A47" s="53">
        <v>2014</v>
      </c>
      <c r="B47" s="64">
        <f>+N46</f>
        <v>111.508</v>
      </c>
      <c r="C47" s="64">
        <v>112.505</v>
      </c>
      <c r="D47" s="64">
        <v>112.79</v>
      </c>
      <c r="E47" s="64">
        <v>113.099</v>
      </c>
      <c r="F47" s="64">
        <v>112.88800000000001</v>
      </c>
      <c r="G47" s="64">
        <v>112.527</v>
      </c>
      <c r="H47" s="67">
        <v>112.72199999999999</v>
      </c>
      <c r="I47" s="64">
        <v>113.032</v>
      </c>
      <c r="J47" s="65">
        <v>113.438</v>
      </c>
      <c r="K47" s="65">
        <v>113.93899999999999</v>
      </c>
      <c r="L47" s="65">
        <v>114.569</v>
      </c>
      <c r="M47" s="65">
        <v>115.49299999999999</v>
      </c>
      <c r="N47" s="65">
        <v>116.059</v>
      </c>
      <c r="O47" s="2"/>
      <c r="P47" s="2"/>
      <c r="Q47" s="2"/>
    </row>
    <row r="48" spans="1:17" x14ac:dyDescent="0.2">
      <c r="A48" s="53">
        <v>2015</v>
      </c>
      <c r="B48" s="64">
        <v>116.059</v>
      </c>
      <c r="C48" s="64">
        <v>115.95399999999999</v>
      </c>
      <c r="D48" s="64">
        <v>116.17400000000001</v>
      </c>
      <c r="E48" s="64">
        <v>116.64700000000001</v>
      </c>
      <c r="F48" s="64">
        <v>116.345</v>
      </c>
      <c r="G48" s="64">
        <v>115.764</v>
      </c>
      <c r="H48" s="67">
        <v>115.958</v>
      </c>
      <c r="I48" s="64">
        <v>116.128</v>
      </c>
      <c r="J48" s="65">
        <v>116.373</v>
      </c>
      <c r="K48" s="65">
        <v>116.809</v>
      </c>
      <c r="L48" s="65">
        <v>117.41</v>
      </c>
      <c r="M48" s="65">
        <v>118.051</v>
      </c>
      <c r="N48" s="65">
        <v>118.532</v>
      </c>
      <c r="O48" s="2"/>
      <c r="P48" s="2"/>
      <c r="Q48" s="2"/>
    </row>
    <row r="49" spans="1:17" x14ac:dyDescent="0.2">
      <c r="A49" s="53">
        <v>2016</v>
      </c>
      <c r="B49" s="64">
        <v>118.532</v>
      </c>
      <c r="C49" s="64">
        <v>118.98</v>
      </c>
      <c r="D49" s="64">
        <v>119.505</v>
      </c>
      <c r="E49" s="64">
        <v>119.681</v>
      </c>
      <c r="F49" s="64">
        <v>119.30200000000001</v>
      </c>
      <c r="G49" s="64">
        <v>118.77</v>
      </c>
      <c r="H49" s="67">
        <v>118.901</v>
      </c>
      <c r="I49" s="64">
        <v>119.211</v>
      </c>
      <c r="J49" s="65">
        <v>119.547</v>
      </c>
      <c r="K49" s="65">
        <v>120.277</v>
      </c>
      <c r="L49" s="65">
        <v>121.00700000000001</v>
      </c>
      <c r="M49" s="65">
        <v>121.953</v>
      </c>
      <c r="N49" s="65">
        <v>122.515</v>
      </c>
      <c r="O49" s="2"/>
      <c r="P49" s="2"/>
      <c r="Q49" s="2"/>
    </row>
    <row r="50" spans="1:17" x14ac:dyDescent="0.2">
      <c r="A50" s="53">
        <v>2017</v>
      </c>
      <c r="B50" s="65">
        <v>122.515</v>
      </c>
      <c r="C50" s="64">
        <v>124.598</v>
      </c>
      <c r="D50" s="64">
        <v>125.318</v>
      </c>
      <c r="E50" s="64">
        <v>126.087</v>
      </c>
      <c r="F50" s="64">
        <v>126.242</v>
      </c>
      <c r="G50" s="64">
        <v>126.09099999999999</v>
      </c>
      <c r="H50" s="67">
        <v>126.408</v>
      </c>
      <c r="I50" s="64">
        <v>126.886</v>
      </c>
      <c r="J50" s="65">
        <v>127.51300000000001</v>
      </c>
      <c r="K50" s="65">
        <v>127.91200000000001</v>
      </c>
      <c r="L50" s="65">
        <v>128.71700000000001</v>
      </c>
      <c r="M50" s="65">
        <v>130.04400000000001</v>
      </c>
      <c r="N50" s="65">
        <v>130.81299999999999</v>
      </c>
      <c r="O50" s="2"/>
      <c r="P50" s="2"/>
      <c r="Q50" s="2"/>
    </row>
    <row r="51" spans="1:17" x14ac:dyDescent="0.2">
      <c r="A51" s="53">
        <v>2018</v>
      </c>
      <c r="B51" s="65">
        <v>130.81299999999999</v>
      </c>
      <c r="D51" s="81"/>
      <c r="H51" s="67"/>
      <c r="J51" s="80"/>
      <c r="L51" s="81"/>
      <c r="N51" s="80"/>
      <c r="O51" s="2"/>
      <c r="P51" s="2"/>
      <c r="Q51" s="2"/>
    </row>
    <row r="52" spans="1:17" x14ac:dyDescent="0.2">
      <c r="H52" s="67"/>
      <c r="O52" s="2"/>
      <c r="P52" s="2"/>
      <c r="Q52" s="2"/>
    </row>
    <row r="53" spans="1:17" x14ac:dyDescent="0.2">
      <c r="H53" s="67"/>
    </row>
    <row r="54" spans="1:17" x14ac:dyDescent="0.2">
      <c r="H54" s="67"/>
    </row>
    <row r="55" spans="1:17" x14ac:dyDescent="0.2">
      <c r="H55" s="67"/>
    </row>
    <row r="56" spans="1:17" x14ac:dyDescent="0.2">
      <c r="H56" s="67"/>
    </row>
    <row r="57" spans="1:17" x14ac:dyDescent="0.2">
      <c r="H57" s="67"/>
    </row>
    <row r="58" spans="1:17" x14ac:dyDescent="0.2">
      <c r="H58" s="67"/>
    </row>
    <row r="63" spans="1:17" x14ac:dyDescent="0.2">
      <c r="M63" t="s">
        <v>25</v>
      </c>
    </row>
    <row r="64" spans="1:17" x14ac:dyDescent="0.2">
      <c r="M64" t="s">
        <v>25</v>
      </c>
    </row>
    <row r="65" spans="13:16" x14ac:dyDescent="0.2">
      <c r="M65" t="s">
        <v>25</v>
      </c>
    </row>
    <row r="66" spans="13:16" x14ac:dyDescent="0.2">
      <c r="M66" t="s">
        <v>25</v>
      </c>
    </row>
    <row r="67" spans="13:16" x14ac:dyDescent="0.2">
      <c r="M67" t="s">
        <v>25</v>
      </c>
    </row>
    <row r="68" spans="13:16" x14ac:dyDescent="0.2">
      <c r="M68" t="s">
        <v>25</v>
      </c>
    </row>
    <row r="69" spans="13:16" x14ac:dyDescent="0.2">
      <c r="M69" t="s">
        <v>25</v>
      </c>
    </row>
    <row r="70" spans="13:16" x14ac:dyDescent="0.2">
      <c r="M70" t="s">
        <v>25</v>
      </c>
    </row>
    <row r="71" spans="13:16" x14ac:dyDescent="0.2">
      <c r="M71" t="s">
        <v>25</v>
      </c>
    </row>
    <row r="72" spans="13:16" x14ac:dyDescent="0.2">
      <c r="M72" t="s">
        <v>25</v>
      </c>
    </row>
    <row r="73" spans="13:16" x14ac:dyDescent="0.2">
      <c r="M73" t="s">
        <v>25</v>
      </c>
      <c r="P73" t="s">
        <v>25</v>
      </c>
    </row>
    <row r="188" spans="10:10" x14ac:dyDescent="0.2">
      <c r="J188">
        <f>INDICES!M497</f>
        <v>0</v>
      </c>
    </row>
    <row r="346" spans="5:5" x14ac:dyDescent="0.2">
      <c r="E346" s="12">
        <f>[1]BalGen!D17+[1]BalGen!D18</f>
        <v>3457562.95</v>
      </c>
    </row>
  </sheetData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INDICES</vt:lpstr>
      <vt:lpstr>REPORTE!Área_de_impresión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contabilidad qm</cp:lastModifiedBy>
  <cp:lastPrinted>2014-10-30T19:00:09Z</cp:lastPrinted>
  <dcterms:created xsi:type="dcterms:W3CDTF">2014-04-01T16:50:44Z</dcterms:created>
  <dcterms:modified xsi:type="dcterms:W3CDTF">2018-01-29T23:21:08Z</dcterms:modified>
</cp:coreProperties>
</file>