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6380" windowHeight="8130" tabRatio="445"/>
  </bookViews>
  <sheets>
    <sheet name="REPORTE" sheetId="4" r:id="rId1"/>
    <sheet name="INDICES" sheetId="2" r:id="rId2"/>
  </sheets>
  <externalReferences>
    <externalReference r:id="rId3"/>
  </externalReferences>
  <definedNames>
    <definedName name="_xlnm.Print_Area" localSheetId="0">REPORTE!$A$1:$R$6</definedName>
  </definedNames>
  <calcPr calcId="144525"/>
</workbook>
</file>

<file path=xl/calcChain.xml><?xml version="1.0" encoding="utf-8"?>
<calcChain xmlns="http://schemas.openxmlformats.org/spreadsheetml/2006/main">
  <c r="J242" i="4" l="1"/>
  <c r="J110" i="4"/>
  <c r="J277" i="4" l="1"/>
  <c r="J275" i="4"/>
  <c r="J273" i="4"/>
  <c r="J272" i="4"/>
  <c r="J271" i="4"/>
  <c r="G272" i="4"/>
  <c r="F272" i="4"/>
  <c r="I272" i="4" s="1"/>
  <c r="G271" i="4"/>
  <c r="F271" i="4"/>
  <c r="G274" i="4"/>
  <c r="F274" i="4"/>
  <c r="I274" i="4" s="1"/>
  <c r="G273" i="4"/>
  <c r="F273" i="4"/>
  <c r="G276" i="4"/>
  <c r="F276" i="4"/>
  <c r="I276" i="4" s="1"/>
  <c r="K276" i="4" s="1"/>
  <c r="M276" i="4" s="1"/>
  <c r="O276" i="4" s="1"/>
  <c r="P276" i="4" s="1"/>
  <c r="G275" i="4"/>
  <c r="F275" i="4"/>
  <c r="J270" i="4"/>
  <c r="J268" i="4"/>
  <c r="J267" i="4"/>
  <c r="J266" i="4"/>
  <c r="J265" i="4"/>
  <c r="G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1" i="4"/>
  <c r="J240" i="4"/>
  <c r="J239" i="4"/>
  <c r="J238" i="4"/>
  <c r="J237" i="4"/>
  <c r="J235" i="4"/>
  <c r="J234" i="4"/>
  <c r="J233" i="4"/>
  <c r="J231" i="4"/>
  <c r="J230" i="4"/>
  <c r="J229" i="4"/>
  <c r="J228" i="4"/>
  <c r="J227" i="4"/>
  <c r="G240" i="4"/>
  <c r="I240" i="4" s="1"/>
  <c r="K240" i="4" s="1"/>
  <c r="M240" i="4" s="1"/>
  <c r="O240" i="4" s="1"/>
  <c r="P240" i="4" s="1"/>
  <c r="F240" i="4"/>
  <c r="G239" i="4"/>
  <c r="F239" i="4"/>
  <c r="G238" i="4"/>
  <c r="F238" i="4"/>
  <c r="G237" i="4"/>
  <c r="F237" i="4"/>
  <c r="G236" i="4"/>
  <c r="F236" i="4"/>
  <c r="G235" i="4"/>
  <c r="F235" i="4"/>
  <c r="I234" i="4"/>
  <c r="G234" i="4"/>
  <c r="F234" i="4"/>
  <c r="G233" i="4"/>
  <c r="F233" i="4"/>
  <c r="G232" i="4"/>
  <c r="I232" i="4" s="1"/>
  <c r="F232" i="4"/>
  <c r="G231" i="4"/>
  <c r="F231" i="4"/>
  <c r="G230" i="4"/>
  <c r="F230" i="4"/>
  <c r="G229" i="4"/>
  <c r="F229" i="4"/>
  <c r="G228" i="4"/>
  <c r="F228" i="4"/>
  <c r="G227" i="4"/>
  <c r="F227" i="4"/>
  <c r="G254" i="4"/>
  <c r="F254" i="4"/>
  <c r="G253" i="4"/>
  <c r="F253" i="4"/>
  <c r="I253" i="4" s="1"/>
  <c r="G252" i="4"/>
  <c r="F252" i="4"/>
  <c r="G251" i="4"/>
  <c r="F251" i="4"/>
  <c r="G250" i="4"/>
  <c r="F250" i="4"/>
  <c r="G249" i="4"/>
  <c r="F249" i="4"/>
  <c r="I249" i="4" s="1"/>
  <c r="G248" i="4"/>
  <c r="F248" i="4"/>
  <c r="G247" i="4"/>
  <c r="F247" i="4"/>
  <c r="G246" i="4"/>
  <c r="F246" i="4"/>
  <c r="G245" i="4"/>
  <c r="F245" i="4"/>
  <c r="G244" i="4"/>
  <c r="F244" i="4"/>
  <c r="G243" i="4"/>
  <c r="F243" i="4"/>
  <c r="G242" i="4"/>
  <c r="F242" i="4"/>
  <c r="G241" i="4"/>
  <c r="F241" i="4"/>
  <c r="G256" i="4"/>
  <c r="F256" i="4"/>
  <c r="G255" i="4"/>
  <c r="F255" i="4"/>
  <c r="G258" i="4"/>
  <c r="F258" i="4"/>
  <c r="G257" i="4"/>
  <c r="F257" i="4"/>
  <c r="G260" i="4"/>
  <c r="F260" i="4"/>
  <c r="G259" i="4"/>
  <c r="F259" i="4"/>
  <c r="G262" i="4"/>
  <c r="F262" i="4"/>
  <c r="G261" i="4"/>
  <c r="F261" i="4"/>
  <c r="G264" i="4"/>
  <c r="F264" i="4"/>
  <c r="G263" i="4"/>
  <c r="F263" i="4"/>
  <c r="G266" i="4"/>
  <c r="F266" i="4"/>
  <c r="F265" i="4"/>
  <c r="G268" i="4"/>
  <c r="F268" i="4"/>
  <c r="G267" i="4"/>
  <c r="F267" i="4"/>
  <c r="I267" i="4" s="1"/>
  <c r="G270" i="4"/>
  <c r="F270" i="4"/>
  <c r="G269" i="4"/>
  <c r="F269" i="4"/>
  <c r="I269" i="4" s="1"/>
  <c r="K269" i="4" s="1"/>
  <c r="M269" i="4" s="1"/>
  <c r="O269" i="4" s="1"/>
  <c r="P269" i="4" s="1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6" i="4"/>
  <c r="J205" i="4"/>
  <c r="J204" i="4"/>
  <c r="J203" i="4"/>
  <c r="G209" i="4"/>
  <c r="F209" i="4"/>
  <c r="G208" i="4"/>
  <c r="F208" i="4"/>
  <c r="G207" i="4"/>
  <c r="F207" i="4"/>
  <c r="I207" i="4" s="1"/>
  <c r="K207" i="4" s="1"/>
  <c r="M207" i="4" s="1"/>
  <c r="O207" i="4" s="1"/>
  <c r="P207" i="4" s="1"/>
  <c r="G206" i="4"/>
  <c r="F206" i="4"/>
  <c r="G205" i="4"/>
  <c r="F205" i="4"/>
  <c r="G204" i="4"/>
  <c r="F204" i="4"/>
  <c r="G215" i="4"/>
  <c r="F215" i="4"/>
  <c r="G214" i="4"/>
  <c r="I214" i="4" s="1"/>
  <c r="F214" i="4"/>
  <c r="G213" i="4"/>
  <c r="F213" i="4"/>
  <c r="I213" i="4" s="1"/>
  <c r="G212" i="4"/>
  <c r="F212" i="4"/>
  <c r="G211" i="4"/>
  <c r="F211" i="4"/>
  <c r="G210" i="4"/>
  <c r="F210" i="4"/>
  <c r="G221" i="4"/>
  <c r="F221" i="4"/>
  <c r="G220" i="4"/>
  <c r="F220" i="4"/>
  <c r="G219" i="4"/>
  <c r="F219" i="4"/>
  <c r="G218" i="4"/>
  <c r="F218" i="4"/>
  <c r="G217" i="4"/>
  <c r="F217" i="4"/>
  <c r="G216" i="4"/>
  <c r="F216" i="4"/>
  <c r="G222" i="4"/>
  <c r="F222" i="4"/>
  <c r="G223" i="4"/>
  <c r="F223" i="4"/>
  <c r="G224" i="4"/>
  <c r="F224" i="4"/>
  <c r="G225" i="4"/>
  <c r="F225" i="4"/>
  <c r="G226" i="4"/>
  <c r="F226" i="4"/>
  <c r="G277" i="4"/>
  <c r="F277" i="4"/>
  <c r="J202" i="4"/>
  <c r="J201" i="4"/>
  <c r="J200" i="4"/>
  <c r="J199" i="4"/>
  <c r="J198" i="4"/>
  <c r="J197" i="4"/>
  <c r="J196" i="4"/>
  <c r="J195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7" i="4"/>
  <c r="J166" i="4"/>
  <c r="J165" i="4"/>
  <c r="J164" i="4"/>
  <c r="J163" i="4"/>
  <c r="J162" i="4"/>
  <c r="J148" i="4"/>
  <c r="J161" i="4"/>
  <c r="J160" i="4"/>
  <c r="J159" i="4"/>
  <c r="J158" i="4"/>
  <c r="J157" i="4"/>
  <c r="J156" i="4"/>
  <c r="J153" i="4"/>
  <c r="J152" i="4"/>
  <c r="J151" i="4"/>
  <c r="J150" i="4"/>
  <c r="J147" i="4"/>
  <c r="J146" i="4"/>
  <c r="J144" i="4"/>
  <c r="J143" i="4"/>
  <c r="J142" i="4"/>
  <c r="J141" i="4"/>
  <c r="F138" i="4"/>
  <c r="G138" i="4"/>
  <c r="J137" i="4"/>
  <c r="J136" i="4"/>
  <c r="J135" i="4"/>
  <c r="J133" i="4"/>
  <c r="J132" i="4"/>
  <c r="J131" i="4"/>
  <c r="J130" i="4"/>
  <c r="J129" i="4"/>
  <c r="J128" i="4"/>
  <c r="J127" i="4"/>
  <c r="K272" i="4" l="1"/>
  <c r="M272" i="4" s="1"/>
  <c r="O272" i="4" s="1"/>
  <c r="P272" i="4" s="1"/>
  <c r="I266" i="4"/>
  <c r="I262" i="4"/>
  <c r="K262" i="4" s="1"/>
  <c r="M262" i="4" s="1"/>
  <c r="O262" i="4" s="1"/>
  <c r="P262" i="4" s="1"/>
  <c r="I250" i="4"/>
  <c r="K250" i="4" s="1"/>
  <c r="M250" i="4" s="1"/>
  <c r="O250" i="4" s="1"/>
  <c r="P250" i="4" s="1"/>
  <c r="I254" i="4"/>
  <c r="K254" i="4" s="1"/>
  <c r="M254" i="4" s="1"/>
  <c r="O254" i="4" s="1"/>
  <c r="P254" i="4" s="1"/>
  <c r="I230" i="4"/>
  <c r="I270" i="4"/>
  <c r="K270" i="4" s="1"/>
  <c r="M270" i="4" s="1"/>
  <c r="O270" i="4" s="1"/>
  <c r="P270" i="4" s="1"/>
  <c r="I268" i="4"/>
  <c r="K268" i="4" s="1"/>
  <c r="M268" i="4" s="1"/>
  <c r="O268" i="4" s="1"/>
  <c r="P268" i="4" s="1"/>
  <c r="I238" i="4"/>
  <c r="K238" i="4" s="1"/>
  <c r="M238" i="4" s="1"/>
  <c r="O238" i="4" s="1"/>
  <c r="P238" i="4" s="1"/>
  <c r="I275" i="4"/>
  <c r="I273" i="4"/>
  <c r="K273" i="4" s="1"/>
  <c r="M273" i="4" s="1"/>
  <c r="O273" i="4" s="1"/>
  <c r="P273" i="4" s="1"/>
  <c r="I271" i="4"/>
  <c r="K271" i="4" s="1"/>
  <c r="M271" i="4" s="1"/>
  <c r="O271" i="4" s="1"/>
  <c r="P271" i="4" s="1"/>
  <c r="K275" i="4"/>
  <c r="M275" i="4" s="1"/>
  <c r="O275" i="4" s="1"/>
  <c r="P275" i="4" s="1"/>
  <c r="K274" i="4"/>
  <c r="M274" i="4" s="1"/>
  <c r="O274" i="4" s="1"/>
  <c r="P274" i="4" s="1"/>
  <c r="K267" i="4"/>
  <c r="M267" i="4" s="1"/>
  <c r="O267" i="4" s="1"/>
  <c r="P267" i="4" s="1"/>
  <c r="K230" i="4"/>
  <c r="M230" i="4" s="1"/>
  <c r="O230" i="4" s="1"/>
  <c r="P230" i="4" s="1"/>
  <c r="K234" i="4"/>
  <c r="M234" i="4" s="1"/>
  <c r="O234" i="4" s="1"/>
  <c r="P234" i="4" s="1"/>
  <c r="K253" i="4"/>
  <c r="M253" i="4" s="1"/>
  <c r="O253" i="4" s="1"/>
  <c r="P253" i="4" s="1"/>
  <c r="K266" i="4"/>
  <c r="M266" i="4" s="1"/>
  <c r="O266" i="4" s="1"/>
  <c r="P266" i="4" s="1"/>
  <c r="I263" i="4"/>
  <c r="K263" i="4" s="1"/>
  <c r="M263" i="4" s="1"/>
  <c r="O263" i="4" s="1"/>
  <c r="P263" i="4" s="1"/>
  <c r="I259" i="4"/>
  <c r="K259" i="4" s="1"/>
  <c r="M259" i="4" s="1"/>
  <c r="O259" i="4" s="1"/>
  <c r="P259" i="4" s="1"/>
  <c r="I257" i="4"/>
  <c r="K257" i="4" s="1"/>
  <c r="M257" i="4" s="1"/>
  <c r="O257" i="4" s="1"/>
  <c r="P257" i="4" s="1"/>
  <c r="I255" i="4"/>
  <c r="K255" i="4" s="1"/>
  <c r="M255" i="4" s="1"/>
  <c r="O255" i="4" s="1"/>
  <c r="P255" i="4" s="1"/>
  <c r="I251" i="4"/>
  <c r="K251" i="4" s="1"/>
  <c r="M251" i="4" s="1"/>
  <c r="O251" i="4" s="1"/>
  <c r="P251" i="4" s="1"/>
  <c r="K249" i="4"/>
  <c r="M249" i="4" s="1"/>
  <c r="O249" i="4" s="1"/>
  <c r="P249" i="4" s="1"/>
  <c r="I248" i="4"/>
  <c r="K248" i="4" s="1"/>
  <c r="M248" i="4" s="1"/>
  <c r="O248" i="4" s="1"/>
  <c r="P248" i="4" s="1"/>
  <c r="I245" i="4"/>
  <c r="K245" i="4" s="1"/>
  <c r="M245" i="4" s="1"/>
  <c r="O245" i="4" s="1"/>
  <c r="P245" i="4" s="1"/>
  <c r="I244" i="4"/>
  <c r="K244" i="4" s="1"/>
  <c r="M244" i="4" s="1"/>
  <c r="O244" i="4" s="1"/>
  <c r="P244" i="4" s="1"/>
  <c r="I241" i="4"/>
  <c r="K241" i="4" s="1"/>
  <c r="M241" i="4" s="1"/>
  <c r="O241" i="4" s="1"/>
  <c r="P241" i="4" s="1"/>
  <c r="I239" i="4"/>
  <c r="K239" i="4" s="1"/>
  <c r="M239" i="4" s="1"/>
  <c r="O239" i="4" s="1"/>
  <c r="P239" i="4" s="1"/>
  <c r="I237" i="4"/>
  <c r="K237" i="4" s="1"/>
  <c r="M237" i="4" s="1"/>
  <c r="O237" i="4" s="1"/>
  <c r="P237" i="4" s="1"/>
  <c r="I236" i="4"/>
  <c r="K236" i="4" s="1"/>
  <c r="M236" i="4" s="1"/>
  <c r="O236" i="4" s="1"/>
  <c r="P236" i="4" s="1"/>
  <c r="I235" i="4"/>
  <c r="K235" i="4" s="1"/>
  <c r="M235" i="4" s="1"/>
  <c r="O235" i="4" s="1"/>
  <c r="P235" i="4" s="1"/>
  <c r="I233" i="4"/>
  <c r="K233" i="4" s="1"/>
  <c r="M233" i="4" s="1"/>
  <c r="O233" i="4" s="1"/>
  <c r="P233" i="4" s="1"/>
  <c r="K232" i="4"/>
  <c r="M232" i="4" s="1"/>
  <c r="O232" i="4" s="1"/>
  <c r="P232" i="4" s="1"/>
  <c r="I231" i="4"/>
  <c r="K231" i="4" s="1"/>
  <c r="M231" i="4" s="1"/>
  <c r="O231" i="4" s="1"/>
  <c r="P231" i="4" s="1"/>
  <c r="I229" i="4"/>
  <c r="K229" i="4" s="1"/>
  <c r="M229" i="4" s="1"/>
  <c r="O229" i="4" s="1"/>
  <c r="P229" i="4" s="1"/>
  <c r="I228" i="4"/>
  <c r="K228" i="4" s="1"/>
  <c r="M228" i="4" s="1"/>
  <c r="O228" i="4" s="1"/>
  <c r="P228" i="4" s="1"/>
  <c r="I227" i="4"/>
  <c r="K227" i="4" s="1"/>
  <c r="M227" i="4" s="1"/>
  <c r="O227" i="4" s="1"/>
  <c r="P227" i="4" s="1"/>
  <c r="I243" i="4"/>
  <c r="K243" i="4" s="1"/>
  <c r="M243" i="4" s="1"/>
  <c r="O243" i="4" s="1"/>
  <c r="P243" i="4" s="1"/>
  <c r="I252" i="4"/>
  <c r="K252" i="4" s="1"/>
  <c r="M252" i="4" s="1"/>
  <c r="O252" i="4" s="1"/>
  <c r="P252" i="4" s="1"/>
  <c r="I265" i="4"/>
  <c r="K265" i="4" s="1"/>
  <c r="M265" i="4" s="1"/>
  <c r="O265" i="4" s="1"/>
  <c r="P265" i="4" s="1"/>
  <c r="I261" i="4"/>
  <c r="K261" i="4" s="1"/>
  <c r="M261" i="4" s="1"/>
  <c r="O261" i="4" s="1"/>
  <c r="P261" i="4" s="1"/>
  <c r="I246" i="4"/>
  <c r="K246" i="4" s="1"/>
  <c r="M246" i="4" s="1"/>
  <c r="O246" i="4" s="1"/>
  <c r="P246" i="4" s="1"/>
  <c r="I220" i="4"/>
  <c r="K220" i="4" s="1"/>
  <c r="M220" i="4" s="1"/>
  <c r="O220" i="4" s="1"/>
  <c r="P220" i="4" s="1"/>
  <c r="I264" i="4"/>
  <c r="K264" i="4" s="1"/>
  <c r="M264" i="4" s="1"/>
  <c r="O264" i="4" s="1"/>
  <c r="P264" i="4" s="1"/>
  <c r="I260" i="4"/>
  <c r="K260" i="4" s="1"/>
  <c r="M260" i="4" s="1"/>
  <c r="O260" i="4" s="1"/>
  <c r="P260" i="4" s="1"/>
  <c r="I256" i="4"/>
  <c r="K256" i="4" s="1"/>
  <c r="M256" i="4" s="1"/>
  <c r="O256" i="4" s="1"/>
  <c r="P256" i="4" s="1"/>
  <c r="I242" i="4"/>
  <c r="K242" i="4" s="1"/>
  <c r="M242" i="4" s="1"/>
  <c r="O242" i="4" s="1"/>
  <c r="P242" i="4" s="1"/>
  <c r="I247" i="4"/>
  <c r="K247" i="4" s="1"/>
  <c r="M247" i="4" s="1"/>
  <c r="O247" i="4" s="1"/>
  <c r="P247" i="4" s="1"/>
  <c r="I258" i="4"/>
  <c r="K258" i="4" s="1"/>
  <c r="M258" i="4" s="1"/>
  <c r="O258" i="4" s="1"/>
  <c r="P258" i="4" s="1"/>
  <c r="I226" i="4"/>
  <c r="K226" i="4" s="1"/>
  <c r="M226" i="4" s="1"/>
  <c r="O226" i="4" s="1"/>
  <c r="P226" i="4" s="1"/>
  <c r="I224" i="4"/>
  <c r="K224" i="4" s="1"/>
  <c r="M224" i="4" s="1"/>
  <c r="O224" i="4" s="1"/>
  <c r="P224" i="4" s="1"/>
  <c r="I222" i="4"/>
  <c r="K222" i="4" s="1"/>
  <c r="M222" i="4" s="1"/>
  <c r="O222" i="4" s="1"/>
  <c r="P222" i="4" s="1"/>
  <c r="I216" i="4"/>
  <c r="K216" i="4" s="1"/>
  <c r="M216" i="4" s="1"/>
  <c r="O216" i="4" s="1"/>
  <c r="P216" i="4" s="1"/>
  <c r="I215" i="4"/>
  <c r="K215" i="4" s="1"/>
  <c r="M215" i="4" s="1"/>
  <c r="O215" i="4" s="1"/>
  <c r="P215" i="4" s="1"/>
  <c r="K214" i="4"/>
  <c r="M214" i="4" s="1"/>
  <c r="O214" i="4" s="1"/>
  <c r="P214" i="4" s="1"/>
  <c r="K213" i="4"/>
  <c r="M213" i="4" s="1"/>
  <c r="O213" i="4" s="1"/>
  <c r="P213" i="4" s="1"/>
  <c r="I212" i="4"/>
  <c r="K212" i="4" s="1"/>
  <c r="M212" i="4" s="1"/>
  <c r="O212" i="4" s="1"/>
  <c r="P212" i="4" s="1"/>
  <c r="I211" i="4"/>
  <c r="K211" i="4" s="1"/>
  <c r="M211" i="4" s="1"/>
  <c r="O211" i="4" s="1"/>
  <c r="P211" i="4" s="1"/>
  <c r="I210" i="4"/>
  <c r="K210" i="4" s="1"/>
  <c r="M210" i="4" s="1"/>
  <c r="O210" i="4" s="1"/>
  <c r="P210" i="4" s="1"/>
  <c r="I209" i="4"/>
  <c r="K209" i="4" s="1"/>
  <c r="M209" i="4" s="1"/>
  <c r="O209" i="4" s="1"/>
  <c r="P209" i="4" s="1"/>
  <c r="I208" i="4"/>
  <c r="K208" i="4" s="1"/>
  <c r="M208" i="4" s="1"/>
  <c r="O208" i="4" s="1"/>
  <c r="P208" i="4" s="1"/>
  <c r="I206" i="4"/>
  <c r="K206" i="4" s="1"/>
  <c r="M206" i="4" s="1"/>
  <c r="O206" i="4" s="1"/>
  <c r="P206" i="4" s="1"/>
  <c r="I205" i="4"/>
  <c r="K205" i="4" s="1"/>
  <c r="M205" i="4" s="1"/>
  <c r="O205" i="4" s="1"/>
  <c r="P205" i="4" s="1"/>
  <c r="I204" i="4"/>
  <c r="K204" i="4" s="1"/>
  <c r="M204" i="4" s="1"/>
  <c r="O204" i="4" s="1"/>
  <c r="P204" i="4" s="1"/>
  <c r="I218" i="4"/>
  <c r="K218" i="4" s="1"/>
  <c r="M218" i="4" s="1"/>
  <c r="O218" i="4" s="1"/>
  <c r="P218" i="4" s="1"/>
  <c r="I217" i="4"/>
  <c r="K217" i="4" s="1"/>
  <c r="M217" i="4" s="1"/>
  <c r="O217" i="4" s="1"/>
  <c r="P217" i="4" s="1"/>
  <c r="I219" i="4"/>
  <c r="K219" i="4" s="1"/>
  <c r="M219" i="4" s="1"/>
  <c r="O219" i="4" s="1"/>
  <c r="P219" i="4" s="1"/>
  <c r="I221" i="4"/>
  <c r="K221" i="4" s="1"/>
  <c r="M221" i="4" s="1"/>
  <c r="O221" i="4" s="1"/>
  <c r="P221" i="4" s="1"/>
  <c r="I277" i="4"/>
  <c r="K277" i="4" s="1"/>
  <c r="M277" i="4" s="1"/>
  <c r="O277" i="4" s="1"/>
  <c r="P277" i="4" s="1"/>
  <c r="I225" i="4"/>
  <c r="K225" i="4" s="1"/>
  <c r="M225" i="4" s="1"/>
  <c r="O225" i="4" s="1"/>
  <c r="P225" i="4" s="1"/>
  <c r="I223" i="4"/>
  <c r="K223" i="4" s="1"/>
  <c r="M223" i="4" s="1"/>
  <c r="O223" i="4" s="1"/>
  <c r="P223" i="4" s="1"/>
  <c r="I138" i="4"/>
  <c r="K138" i="4" s="1"/>
  <c r="M138" i="4" s="1"/>
  <c r="O138" i="4" s="1"/>
  <c r="P138" i="4" s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09" i="4"/>
  <c r="J108" i="4"/>
  <c r="J107" i="4"/>
  <c r="J105" i="4"/>
  <c r="J104" i="4"/>
  <c r="F104" i="4"/>
  <c r="J103" i="4"/>
  <c r="J101" i="4"/>
  <c r="J38" i="4"/>
  <c r="J37" i="4"/>
  <c r="J36" i="4"/>
  <c r="J35" i="4"/>
  <c r="J33" i="4"/>
  <c r="J100" i="4"/>
  <c r="J99" i="4"/>
  <c r="J98" i="4" l="1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2" i="4"/>
  <c r="J83" i="4"/>
  <c r="J81" i="4"/>
  <c r="J80" i="4"/>
  <c r="J78" i="4"/>
  <c r="J76" i="4"/>
  <c r="J75" i="4"/>
  <c r="J74" i="4"/>
  <c r="J73" i="4"/>
  <c r="J72" i="4"/>
  <c r="J70" i="4"/>
  <c r="J69" i="4"/>
  <c r="J68" i="4"/>
  <c r="J66" i="4"/>
  <c r="J65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1" i="4"/>
  <c r="J29" i="4"/>
  <c r="J24" i="4"/>
  <c r="J23" i="4"/>
  <c r="J22" i="4"/>
  <c r="J21" i="4"/>
  <c r="J19" i="4"/>
  <c r="J18" i="4"/>
  <c r="J17" i="4"/>
  <c r="J16" i="4"/>
  <c r="J14" i="4"/>
  <c r="J13" i="4"/>
  <c r="J12" i="4"/>
  <c r="J11" i="4"/>
  <c r="J10" i="4"/>
  <c r="J9" i="4"/>
  <c r="J7" i="4"/>
  <c r="J6" i="4"/>
  <c r="J26" i="4"/>
  <c r="J3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I104" i="4" s="1"/>
  <c r="K104" i="4" s="1"/>
  <c r="M104" i="4" s="1"/>
  <c r="O104" i="4" s="1"/>
  <c r="P104" i="4" s="1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5" i="4"/>
  <c r="I105" i="4" s="1"/>
  <c r="K105" i="4" s="1"/>
  <c r="M105" i="4" s="1"/>
  <c r="O105" i="4" s="1"/>
  <c r="P105" i="4" s="1"/>
  <c r="F106" i="4"/>
  <c r="F107" i="4"/>
  <c r="F108" i="4"/>
  <c r="F109" i="4"/>
  <c r="I109" i="4" s="1"/>
  <c r="K109" i="4" s="1"/>
  <c r="M109" i="4" s="1"/>
  <c r="O109" i="4" s="1"/>
  <c r="P109" i="4" s="1"/>
  <c r="F110" i="4"/>
  <c r="F111" i="4"/>
  <c r="F112" i="4"/>
  <c r="F113" i="4"/>
  <c r="I113" i="4" s="1"/>
  <c r="K113" i="4" s="1"/>
  <c r="M113" i="4" s="1"/>
  <c r="O113" i="4" s="1"/>
  <c r="P113" i="4" s="1"/>
  <c r="F114" i="4"/>
  <c r="F115" i="4"/>
  <c r="F116" i="4"/>
  <c r="F117" i="4"/>
  <c r="I117" i="4" s="1"/>
  <c r="K117" i="4" s="1"/>
  <c r="M117" i="4" s="1"/>
  <c r="O117" i="4" s="1"/>
  <c r="P117" i="4" s="1"/>
  <c r="F118" i="4"/>
  <c r="F119" i="4"/>
  <c r="I119" i="4" s="1"/>
  <c r="K119" i="4" s="1"/>
  <c r="M119" i="4" s="1"/>
  <c r="O119" i="4" s="1"/>
  <c r="P119" i="4" s="1"/>
  <c r="F120" i="4"/>
  <c r="F121" i="4"/>
  <c r="I121" i="4" s="1"/>
  <c r="K121" i="4" s="1"/>
  <c r="M121" i="4" s="1"/>
  <c r="O121" i="4" s="1"/>
  <c r="P121" i="4" s="1"/>
  <c r="F122" i="4"/>
  <c r="F123" i="4"/>
  <c r="I123" i="4" s="1"/>
  <c r="K123" i="4" s="1"/>
  <c r="M123" i="4" s="1"/>
  <c r="O123" i="4" s="1"/>
  <c r="P123" i="4" s="1"/>
  <c r="F124" i="4"/>
  <c r="F125" i="4"/>
  <c r="I125" i="4" s="1"/>
  <c r="K125" i="4" s="1"/>
  <c r="M125" i="4" s="1"/>
  <c r="O125" i="4" s="1"/>
  <c r="P125" i="4" s="1"/>
  <c r="F126" i="4"/>
  <c r="F127" i="4"/>
  <c r="F128" i="4"/>
  <c r="F129" i="4"/>
  <c r="I129" i="4" s="1"/>
  <c r="K129" i="4" s="1"/>
  <c r="M129" i="4" s="1"/>
  <c r="O129" i="4" s="1"/>
  <c r="P129" i="4" s="1"/>
  <c r="F130" i="4"/>
  <c r="F131" i="4"/>
  <c r="I131" i="4" s="1"/>
  <c r="K131" i="4" s="1"/>
  <c r="M131" i="4" s="1"/>
  <c r="O131" i="4" s="1"/>
  <c r="P131" i="4" s="1"/>
  <c r="F132" i="4"/>
  <c r="F133" i="4"/>
  <c r="I133" i="4" s="1"/>
  <c r="K133" i="4" s="1"/>
  <c r="M133" i="4" s="1"/>
  <c r="O133" i="4" s="1"/>
  <c r="P133" i="4" s="1"/>
  <c r="F134" i="4"/>
  <c r="F135" i="4"/>
  <c r="F136" i="4"/>
  <c r="F137" i="4"/>
  <c r="I137" i="4" s="1"/>
  <c r="K137" i="4" s="1"/>
  <c r="M137" i="4" s="1"/>
  <c r="O137" i="4" s="1"/>
  <c r="P137" i="4" s="1"/>
  <c r="F139" i="4"/>
  <c r="F140" i="4"/>
  <c r="F141" i="4"/>
  <c r="F142" i="4"/>
  <c r="F143" i="4"/>
  <c r="F144" i="4"/>
  <c r="F145" i="4"/>
  <c r="F146" i="4"/>
  <c r="I146" i="4" s="1"/>
  <c r="K146" i="4" s="1"/>
  <c r="M146" i="4" s="1"/>
  <c r="O146" i="4" s="1"/>
  <c r="P146" i="4" s="1"/>
  <c r="F147" i="4"/>
  <c r="F148" i="4"/>
  <c r="F149" i="4"/>
  <c r="F150" i="4"/>
  <c r="I150" i="4" s="1"/>
  <c r="K150" i="4" s="1"/>
  <c r="M150" i="4" s="1"/>
  <c r="O150" i="4" s="1"/>
  <c r="P150" i="4" s="1"/>
  <c r="F151" i="4"/>
  <c r="F152" i="4"/>
  <c r="F153" i="4"/>
  <c r="F154" i="4"/>
  <c r="I154" i="4" s="1"/>
  <c r="K154" i="4" s="1"/>
  <c r="M154" i="4" s="1"/>
  <c r="O154" i="4" s="1"/>
  <c r="P154" i="4" s="1"/>
  <c r="F155" i="4"/>
  <c r="F156" i="4"/>
  <c r="F157" i="4"/>
  <c r="F158" i="4"/>
  <c r="I158" i="4" s="1"/>
  <c r="K158" i="4" s="1"/>
  <c r="M158" i="4" s="1"/>
  <c r="O158" i="4" s="1"/>
  <c r="P158" i="4" s="1"/>
  <c r="F159" i="4"/>
  <c r="F160" i="4"/>
  <c r="F161" i="4"/>
  <c r="F162" i="4"/>
  <c r="I162" i="4" s="1"/>
  <c r="K162" i="4" s="1"/>
  <c r="M162" i="4" s="1"/>
  <c r="O162" i="4" s="1"/>
  <c r="P162" i="4" s="1"/>
  <c r="F163" i="4"/>
  <c r="F164" i="4"/>
  <c r="F165" i="4"/>
  <c r="F166" i="4"/>
  <c r="I166" i="4" s="1"/>
  <c r="K166" i="4" s="1"/>
  <c r="M166" i="4" s="1"/>
  <c r="O166" i="4" s="1"/>
  <c r="P166" i="4" s="1"/>
  <c r="F167" i="4"/>
  <c r="F168" i="4"/>
  <c r="F169" i="4"/>
  <c r="F170" i="4"/>
  <c r="I170" i="4" s="1"/>
  <c r="K170" i="4" s="1"/>
  <c r="M170" i="4" s="1"/>
  <c r="O170" i="4" s="1"/>
  <c r="P170" i="4" s="1"/>
  <c r="F171" i="4"/>
  <c r="F172" i="4"/>
  <c r="F173" i="4"/>
  <c r="F174" i="4"/>
  <c r="I174" i="4" s="1"/>
  <c r="K174" i="4" s="1"/>
  <c r="M174" i="4" s="1"/>
  <c r="O174" i="4" s="1"/>
  <c r="P174" i="4" s="1"/>
  <c r="F175" i="4"/>
  <c r="F176" i="4"/>
  <c r="F177" i="4"/>
  <c r="F178" i="4"/>
  <c r="I178" i="4" s="1"/>
  <c r="K178" i="4" s="1"/>
  <c r="M178" i="4" s="1"/>
  <c r="O178" i="4" s="1"/>
  <c r="P178" i="4" s="1"/>
  <c r="F179" i="4"/>
  <c r="F180" i="4"/>
  <c r="F181" i="4"/>
  <c r="F182" i="4"/>
  <c r="I182" i="4" s="1"/>
  <c r="K182" i="4" s="1"/>
  <c r="M182" i="4" s="1"/>
  <c r="O182" i="4" s="1"/>
  <c r="P182" i="4" s="1"/>
  <c r="F183" i="4"/>
  <c r="F184" i="4"/>
  <c r="F185" i="4"/>
  <c r="F186" i="4"/>
  <c r="I186" i="4" s="1"/>
  <c r="K186" i="4" s="1"/>
  <c r="M186" i="4" s="1"/>
  <c r="O186" i="4" s="1"/>
  <c r="P186" i="4" s="1"/>
  <c r="F187" i="4"/>
  <c r="F188" i="4"/>
  <c r="F189" i="4"/>
  <c r="F190" i="4"/>
  <c r="I190" i="4" s="1"/>
  <c r="K190" i="4" s="1"/>
  <c r="M190" i="4" s="1"/>
  <c r="O190" i="4" s="1"/>
  <c r="P190" i="4" s="1"/>
  <c r="F191" i="4"/>
  <c r="F192" i="4"/>
  <c r="F193" i="4"/>
  <c r="F194" i="4"/>
  <c r="I194" i="4" s="1"/>
  <c r="K194" i="4" s="1"/>
  <c r="M194" i="4" s="1"/>
  <c r="O194" i="4" s="1"/>
  <c r="P194" i="4" s="1"/>
  <c r="F195" i="4"/>
  <c r="F196" i="4"/>
  <c r="F197" i="4"/>
  <c r="F198" i="4"/>
  <c r="I198" i="4" s="1"/>
  <c r="K198" i="4" s="1"/>
  <c r="M198" i="4" s="1"/>
  <c r="O198" i="4" s="1"/>
  <c r="P198" i="4" s="1"/>
  <c r="F199" i="4"/>
  <c r="F200" i="4"/>
  <c r="F201" i="4"/>
  <c r="F202" i="4"/>
  <c r="I202" i="4" s="1"/>
  <c r="K202" i="4" s="1"/>
  <c r="M202" i="4" s="1"/>
  <c r="O202" i="4" s="1"/>
  <c r="P202" i="4" s="1"/>
  <c r="F203" i="4"/>
  <c r="F6" i="4"/>
  <c r="G6" i="4"/>
  <c r="N1" i="4"/>
  <c r="N6" i="4" s="1"/>
  <c r="J188" i="2"/>
  <c r="X6" i="4"/>
  <c r="Y6" i="4" s="1"/>
  <c r="B47" i="2"/>
  <c r="E346" i="2"/>
  <c r="O46" i="2"/>
  <c r="P46" i="2"/>
  <c r="B46" i="2"/>
  <c r="O45" i="2"/>
  <c r="P45" i="2"/>
  <c r="B45" i="2"/>
  <c r="O44" i="2"/>
  <c r="P44" i="2" s="1"/>
  <c r="B44" i="2"/>
  <c r="O43" i="2"/>
  <c r="P43" i="2"/>
  <c r="B43" i="2"/>
  <c r="O42" i="2"/>
  <c r="P42" i="2" s="1"/>
  <c r="O41" i="2"/>
  <c r="P41" i="2"/>
  <c r="O40" i="2"/>
  <c r="P40" i="2" s="1"/>
  <c r="O39" i="2"/>
  <c r="P39" i="2"/>
  <c r="O38" i="2"/>
  <c r="P38" i="2" s="1"/>
  <c r="O37" i="2"/>
  <c r="P37" i="2"/>
  <c r="O36" i="2"/>
  <c r="P36" i="2" s="1"/>
  <c r="B36" i="2"/>
  <c r="B35" i="2"/>
  <c r="B34" i="2"/>
  <c r="B33" i="2"/>
  <c r="B32" i="2"/>
  <c r="B31" i="2"/>
  <c r="B30" i="2"/>
  <c r="B29" i="2"/>
  <c r="B28" i="2"/>
  <c r="B27" i="2"/>
  <c r="B26" i="2"/>
  <c r="N24" i="2"/>
  <c r="B25" i="2"/>
  <c r="M24" i="2"/>
  <c r="N23" i="2"/>
  <c r="B24" i="2" s="1"/>
  <c r="M23" i="2"/>
  <c r="N22" i="2"/>
  <c r="B23" i="2"/>
  <c r="M22" i="2"/>
  <c r="N21" i="2"/>
  <c r="B22" i="2"/>
  <c r="M21" i="2"/>
  <c r="N20" i="2"/>
  <c r="B21" i="2"/>
  <c r="M20" i="2"/>
  <c r="N19" i="2"/>
  <c r="B20" i="2" s="1"/>
  <c r="M19" i="2"/>
  <c r="N18" i="2"/>
  <c r="B19" i="2"/>
  <c r="M18" i="2"/>
  <c r="N17" i="2"/>
  <c r="B18" i="2"/>
  <c r="M17" i="2"/>
  <c r="N16" i="2"/>
  <c r="B17" i="2"/>
  <c r="M16" i="2"/>
  <c r="N15" i="2"/>
  <c r="B16" i="2" s="1"/>
  <c r="M15" i="2"/>
  <c r="N14" i="2"/>
  <c r="B15" i="2"/>
  <c r="M14" i="2"/>
  <c r="N13" i="2"/>
  <c r="B14" i="2"/>
  <c r="M13" i="2"/>
  <c r="N12" i="2"/>
  <c r="B13" i="2"/>
  <c r="I18" i="4" l="1"/>
  <c r="I140" i="4"/>
  <c r="K140" i="4" s="1"/>
  <c r="M140" i="4" s="1"/>
  <c r="O140" i="4" s="1"/>
  <c r="P140" i="4" s="1"/>
  <c r="I6" i="4"/>
  <c r="I197" i="4"/>
  <c r="K197" i="4" s="1"/>
  <c r="M197" i="4" s="1"/>
  <c r="O197" i="4" s="1"/>
  <c r="P197" i="4" s="1"/>
  <c r="I189" i="4"/>
  <c r="K189" i="4" s="1"/>
  <c r="M189" i="4" s="1"/>
  <c r="O189" i="4" s="1"/>
  <c r="P189" i="4" s="1"/>
  <c r="I181" i="4"/>
  <c r="K181" i="4" s="1"/>
  <c r="M181" i="4" s="1"/>
  <c r="O181" i="4" s="1"/>
  <c r="P181" i="4" s="1"/>
  <c r="I173" i="4"/>
  <c r="K173" i="4" s="1"/>
  <c r="M173" i="4" s="1"/>
  <c r="O173" i="4" s="1"/>
  <c r="P173" i="4" s="1"/>
  <c r="I165" i="4"/>
  <c r="K165" i="4" s="1"/>
  <c r="M165" i="4" s="1"/>
  <c r="O165" i="4" s="1"/>
  <c r="P165" i="4" s="1"/>
  <c r="I157" i="4"/>
  <c r="K157" i="4" s="1"/>
  <c r="M157" i="4" s="1"/>
  <c r="O157" i="4" s="1"/>
  <c r="P157" i="4" s="1"/>
  <c r="I149" i="4"/>
  <c r="K149" i="4" s="1"/>
  <c r="O149" i="4" s="1"/>
  <c r="P149" i="4" s="1"/>
  <c r="I136" i="4"/>
  <c r="K136" i="4" s="1"/>
  <c r="M136" i="4" s="1"/>
  <c r="O136" i="4" s="1"/>
  <c r="P136" i="4" s="1"/>
  <c r="I132" i="4"/>
  <c r="K132" i="4" s="1"/>
  <c r="M132" i="4" s="1"/>
  <c r="O132" i="4" s="1"/>
  <c r="P132" i="4" s="1"/>
  <c r="I128" i="4"/>
  <c r="K128" i="4" s="1"/>
  <c r="M128" i="4" s="1"/>
  <c r="O128" i="4" s="1"/>
  <c r="P128" i="4" s="1"/>
  <c r="I124" i="4"/>
  <c r="K124" i="4" s="1"/>
  <c r="M124" i="4" s="1"/>
  <c r="O124" i="4" s="1"/>
  <c r="P124" i="4" s="1"/>
  <c r="I67" i="4"/>
  <c r="K67" i="4" s="1"/>
  <c r="M67" i="4" s="1"/>
  <c r="O67" i="4" s="1"/>
  <c r="P67" i="4" s="1"/>
  <c r="I22" i="4"/>
  <c r="K22" i="4" s="1"/>
  <c r="M22" i="4" s="1"/>
  <c r="O22" i="4" s="1"/>
  <c r="P22" i="4" s="1"/>
  <c r="I62" i="4"/>
  <c r="K62" i="4" s="1"/>
  <c r="M62" i="4" s="1"/>
  <c r="O62" i="4" s="1"/>
  <c r="P62" i="4" s="1"/>
  <c r="I130" i="4"/>
  <c r="K130" i="4" s="1"/>
  <c r="M130" i="4" s="1"/>
  <c r="O130" i="4" s="1"/>
  <c r="P130" i="4" s="1"/>
  <c r="I139" i="4"/>
  <c r="K139" i="4" s="1"/>
  <c r="M139" i="4" s="1"/>
  <c r="O139" i="4" s="1"/>
  <c r="P139" i="4" s="1"/>
  <c r="I155" i="4"/>
  <c r="K155" i="4" s="1"/>
  <c r="M155" i="4" s="1"/>
  <c r="O155" i="4" s="1"/>
  <c r="P155" i="4" s="1"/>
  <c r="I159" i="4"/>
  <c r="K159" i="4" s="1"/>
  <c r="M159" i="4" s="1"/>
  <c r="O159" i="4" s="1"/>
  <c r="P159" i="4" s="1"/>
  <c r="I163" i="4"/>
  <c r="K163" i="4" s="1"/>
  <c r="M163" i="4" s="1"/>
  <c r="O163" i="4" s="1"/>
  <c r="P163" i="4" s="1"/>
  <c r="I167" i="4"/>
  <c r="K167" i="4" s="1"/>
  <c r="M167" i="4" s="1"/>
  <c r="O167" i="4" s="1"/>
  <c r="P167" i="4" s="1"/>
  <c r="I171" i="4"/>
  <c r="K171" i="4" s="1"/>
  <c r="M171" i="4" s="1"/>
  <c r="O171" i="4" s="1"/>
  <c r="P171" i="4" s="1"/>
  <c r="I191" i="4"/>
  <c r="K191" i="4" s="1"/>
  <c r="M191" i="4" s="1"/>
  <c r="O191" i="4" s="1"/>
  <c r="P191" i="4" s="1"/>
  <c r="I195" i="4"/>
  <c r="K195" i="4" s="1"/>
  <c r="M195" i="4" s="1"/>
  <c r="O195" i="4" s="1"/>
  <c r="P195" i="4" s="1"/>
  <c r="I199" i="4"/>
  <c r="K199" i="4" s="1"/>
  <c r="M199" i="4" s="1"/>
  <c r="O199" i="4" s="1"/>
  <c r="P199" i="4" s="1"/>
  <c r="I203" i="4"/>
  <c r="K203" i="4" s="1"/>
  <c r="M203" i="4" s="1"/>
  <c r="O203" i="4" s="1"/>
  <c r="P203" i="4" s="1"/>
  <c r="I127" i="4"/>
  <c r="K127" i="4" s="1"/>
  <c r="M127" i="4" s="1"/>
  <c r="O127" i="4" s="1"/>
  <c r="P127" i="4" s="1"/>
  <c r="I134" i="4"/>
  <c r="K134" i="4" s="1"/>
  <c r="O134" i="4" s="1"/>
  <c r="P134" i="4" s="1"/>
  <c r="I126" i="4"/>
  <c r="K126" i="4" s="1"/>
  <c r="M126" i="4" s="1"/>
  <c r="O126" i="4" s="1"/>
  <c r="P126" i="4" s="1"/>
  <c r="I122" i="4"/>
  <c r="K122" i="4" s="1"/>
  <c r="M122" i="4" s="1"/>
  <c r="O122" i="4" s="1"/>
  <c r="P122" i="4" s="1"/>
  <c r="I118" i="4"/>
  <c r="K118" i="4" s="1"/>
  <c r="M118" i="4" s="1"/>
  <c r="O118" i="4" s="1"/>
  <c r="P118" i="4" s="1"/>
  <c r="I114" i="4"/>
  <c r="K114" i="4" s="1"/>
  <c r="M114" i="4" s="1"/>
  <c r="O114" i="4" s="1"/>
  <c r="P114" i="4" s="1"/>
  <c r="I110" i="4"/>
  <c r="K110" i="4" s="1"/>
  <c r="M110" i="4" s="1"/>
  <c r="O110" i="4" s="1"/>
  <c r="P110" i="4" s="1"/>
  <c r="I106" i="4"/>
  <c r="K106" i="4" s="1"/>
  <c r="M106" i="4" s="1"/>
  <c r="O106" i="4" s="1"/>
  <c r="P106" i="4" s="1"/>
  <c r="I97" i="4"/>
  <c r="K97" i="4" s="1"/>
  <c r="M97" i="4" s="1"/>
  <c r="O97" i="4" s="1"/>
  <c r="P97" i="4" s="1"/>
  <c r="I93" i="4"/>
  <c r="K93" i="4" s="1"/>
  <c r="M93" i="4" s="1"/>
  <c r="O93" i="4" s="1"/>
  <c r="P93" i="4" s="1"/>
  <c r="I89" i="4"/>
  <c r="K89" i="4" s="1"/>
  <c r="M89" i="4" s="1"/>
  <c r="O89" i="4" s="1"/>
  <c r="P89" i="4" s="1"/>
  <c r="I85" i="4"/>
  <c r="K85" i="4" s="1"/>
  <c r="M85" i="4" s="1"/>
  <c r="O85" i="4" s="1"/>
  <c r="P85" i="4" s="1"/>
  <c r="I81" i="4"/>
  <c r="K81" i="4" s="1"/>
  <c r="M81" i="4" s="1"/>
  <c r="O81" i="4" s="1"/>
  <c r="P81" i="4" s="1"/>
  <c r="I77" i="4"/>
  <c r="K77" i="4" s="1"/>
  <c r="M77" i="4" s="1"/>
  <c r="O77" i="4" s="1"/>
  <c r="P77" i="4" s="1"/>
  <c r="I73" i="4"/>
  <c r="K73" i="4" s="1"/>
  <c r="M73" i="4" s="1"/>
  <c r="O73" i="4" s="1"/>
  <c r="P73" i="4" s="1"/>
  <c r="I65" i="4"/>
  <c r="K65" i="4" s="1"/>
  <c r="M65" i="4" s="1"/>
  <c r="O65" i="4" s="1"/>
  <c r="P65" i="4" s="1"/>
  <c r="I61" i="4"/>
  <c r="K61" i="4" s="1"/>
  <c r="M61" i="4" s="1"/>
  <c r="O61" i="4" s="1"/>
  <c r="P61" i="4" s="1"/>
  <c r="I57" i="4"/>
  <c r="K57" i="4" s="1"/>
  <c r="M57" i="4" s="1"/>
  <c r="O57" i="4" s="1"/>
  <c r="P57" i="4" s="1"/>
  <c r="I53" i="4"/>
  <c r="K53" i="4" s="1"/>
  <c r="M53" i="4" s="1"/>
  <c r="O53" i="4" s="1"/>
  <c r="P53" i="4" s="1"/>
  <c r="I49" i="4"/>
  <c r="K49" i="4" s="1"/>
  <c r="M49" i="4" s="1"/>
  <c r="O49" i="4" s="1"/>
  <c r="P49" i="4" s="1"/>
  <c r="I45" i="4"/>
  <c r="K45" i="4" s="1"/>
  <c r="M45" i="4" s="1"/>
  <c r="O45" i="4" s="1"/>
  <c r="P45" i="4" s="1"/>
  <c r="I41" i="4"/>
  <c r="K41" i="4" s="1"/>
  <c r="M41" i="4" s="1"/>
  <c r="O41" i="4" s="1"/>
  <c r="P41" i="4" s="1"/>
  <c r="I37" i="4"/>
  <c r="I33" i="4"/>
  <c r="K33" i="4" s="1"/>
  <c r="M33" i="4" s="1"/>
  <c r="O33" i="4" s="1"/>
  <c r="P33" i="4" s="1"/>
  <c r="I25" i="4"/>
  <c r="K25" i="4" s="1"/>
  <c r="M25" i="4" s="1"/>
  <c r="O25" i="4" s="1"/>
  <c r="P25" i="4" s="1"/>
  <c r="I21" i="4"/>
  <c r="K21" i="4" s="1"/>
  <c r="M21" i="4" s="1"/>
  <c r="O21" i="4" s="1"/>
  <c r="P21" i="4" s="1"/>
  <c r="I17" i="4"/>
  <c r="K17" i="4" s="1"/>
  <c r="M17" i="4" s="1"/>
  <c r="O17" i="4" s="1"/>
  <c r="P17" i="4" s="1"/>
  <c r="I9" i="4"/>
  <c r="K9" i="4" s="1"/>
  <c r="M9" i="4" s="1"/>
  <c r="O9" i="4" s="1"/>
  <c r="P9" i="4" s="1"/>
  <c r="I16" i="4"/>
  <c r="K16" i="4" s="1"/>
  <c r="M16" i="4" s="1"/>
  <c r="O16" i="4" s="1"/>
  <c r="P16" i="4" s="1"/>
  <c r="I68" i="4"/>
  <c r="K68" i="4" s="1"/>
  <c r="M68" i="4" s="1"/>
  <c r="O68" i="4" s="1"/>
  <c r="P68" i="4" s="1"/>
  <c r="I76" i="4"/>
  <c r="K76" i="4" s="1"/>
  <c r="M76" i="4" s="1"/>
  <c r="O76" i="4" s="1"/>
  <c r="P76" i="4" s="1"/>
  <c r="I100" i="4"/>
  <c r="K100" i="4" s="1"/>
  <c r="M100" i="4" s="1"/>
  <c r="O100" i="4" s="1"/>
  <c r="P100" i="4" s="1"/>
  <c r="I120" i="4"/>
  <c r="K120" i="4" s="1"/>
  <c r="M120" i="4" s="1"/>
  <c r="O120" i="4" s="1"/>
  <c r="P120" i="4" s="1"/>
  <c r="I177" i="4"/>
  <c r="K177" i="4" s="1"/>
  <c r="M177" i="4" s="1"/>
  <c r="O177" i="4" s="1"/>
  <c r="P177" i="4" s="1"/>
  <c r="I185" i="4"/>
  <c r="K185" i="4" s="1"/>
  <c r="M185" i="4" s="1"/>
  <c r="O185" i="4" s="1"/>
  <c r="P185" i="4" s="1"/>
  <c r="I193" i="4"/>
  <c r="K193" i="4" s="1"/>
  <c r="M193" i="4" s="1"/>
  <c r="O193" i="4" s="1"/>
  <c r="P193" i="4" s="1"/>
  <c r="I102" i="4"/>
  <c r="K102" i="4" s="1"/>
  <c r="M102" i="4" s="1"/>
  <c r="O102" i="4" s="1"/>
  <c r="P102" i="4" s="1"/>
  <c r="I98" i="4"/>
  <c r="K98" i="4" s="1"/>
  <c r="M98" i="4" s="1"/>
  <c r="O98" i="4" s="1"/>
  <c r="P98" i="4" s="1"/>
  <c r="I94" i="4"/>
  <c r="K94" i="4" s="1"/>
  <c r="M94" i="4" s="1"/>
  <c r="O94" i="4" s="1"/>
  <c r="P94" i="4" s="1"/>
  <c r="I90" i="4"/>
  <c r="K90" i="4" s="1"/>
  <c r="M90" i="4" s="1"/>
  <c r="O90" i="4" s="1"/>
  <c r="P90" i="4" s="1"/>
  <c r="I86" i="4"/>
  <c r="K86" i="4" s="1"/>
  <c r="M86" i="4" s="1"/>
  <c r="O86" i="4" s="1"/>
  <c r="P86" i="4" s="1"/>
  <c r="I82" i="4"/>
  <c r="K82" i="4" s="1"/>
  <c r="M82" i="4" s="1"/>
  <c r="O82" i="4" s="1"/>
  <c r="P82" i="4" s="1"/>
  <c r="I78" i="4"/>
  <c r="K78" i="4" s="1"/>
  <c r="M78" i="4" s="1"/>
  <c r="O78" i="4" s="1"/>
  <c r="P78" i="4" s="1"/>
  <c r="I74" i="4"/>
  <c r="K74" i="4" s="1"/>
  <c r="M74" i="4" s="1"/>
  <c r="O74" i="4" s="1"/>
  <c r="P74" i="4" s="1"/>
  <c r="I70" i="4"/>
  <c r="K70" i="4" s="1"/>
  <c r="M70" i="4" s="1"/>
  <c r="O70" i="4" s="1"/>
  <c r="P70" i="4" s="1"/>
  <c r="I66" i="4"/>
  <c r="K66" i="4" s="1"/>
  <c r="M66" i="4" s="1"/>
  <c r="O66" i="4" s="1"/>
  <c r="P66" i="4" s="1"/>
  <c r="I58" i="4"/>
  <c r="K58" i="4" s="1"/>
  <c r="M58" i="4" s="1"/>
  <c r="O58" i="4" s="1"/>
  <c r="P58" i="4" s="1"/>
  <c r="I54" i="4"/>
  <c r="K54" i="4" s="1"/>
  <c r="M54" i="4" s="1"/>
  <c r="O54" i="4" s="1"/>
  <c r="P54" i="4" s="1"/>
  <c r="I50" i="4"/>
  <c r="K50" i="4" s="1"/>
  <c r="M50" i="4" s="1"/>
  <c r="O50" i="4" s="1"/>
  <c r="P50" i="4" s="1"/>
  <c r="I46" i="4"/>
  <c r="K46" i="4" s="1"/>
  <c r="M46" i="4" s="1"/>
  <c r="O46" i="4" s="1"/>
  <c r="P46" i="4" s="1"/>
  <c r="I42" i="4"/>
  <c r="K42" i="4" s="1"/>
  <c r="M42" i="4" s="1"/>
  <c r="O42" i="4" s="1"/>
  <c r="P42" i="4" s="1"/>
  <c r="I38" i="4"/>
  <c r="K38" i="4" s="1"/>
  <c r="M38" i="4" s="1"/>
  <c r="O38" i="4" s="1"/>
  <c r="P38" i="4" s="1"/>
  <c r="I34" i="4"/>
  <c r="K34" i="4" s="1"/>
  <c r="M34" i="4" s="1"/>
  <c r="O34" i="4" s="1"/>
  <c r="P34" i="4" s="1"/>
  <c r="I30" i="4"/>
  <c r="K30" i="4" s="1"/>
  <c r="M30" i="4" s="1"/>
  <c r="O30" i="4" s="1"/>
  <c r="P30" i="4" s="1"/>
  <c r="I26" i="4"/>
  <c r="K26" i="4" s="1"/>
  <c r="M26" i="4" s="1"/>
  <c r="O26" i="4" s="1"/>
  <c r="P26" i="4" s="1"/>
  <c r="I14" i="4"/>
  <c r="K14" i="4" s="1"/>
  <c r="M14" i="4" s="1"/>
  <c r="O14" i="4" s="1"/>
  <c r="P14" i="4" s="1"/>
  <c r="I10" i="4"/>
  <c r="K10" i="4" s="1"/>
  <c r="M10" i="4" s="1"/>
  <c r="O10" i="4" s="1"/>
  <c r="P10" i="4" s="1"/>
  <c r="I11" i="4"/>
  <c r="K11" i="4" s="1"/>
  <c r="M11" i="4" s="1"/>
  <c r="O11" i="4" s="1"/>
  <c r="P11" i="4" s="1"/>
  <c r="I39" i="4"/>
  <c r="K39" i="4" s="1"/>
  <c r="M39" i="4" s="1"/>
  <c r="O39" i="4" s="1"/>
  <c r="P39" i="4" s="1"/>
  <c r="I63" i="4"/>
  <c r="K63" i="4" s="1"/>
  <c r="M63" i="4" s="1"/>
  <c r="O63" i="4" s="1"/>
  <c r="P63" i="4" s="1"/>
  <c r="I79" i="4"/>
  <c r="K79" i="4" s="1"/>
  <c r="M79" i="4" s="1"/>
  <c r="O79" i="4" s="1"/>
  <c r="P79" i="4" s="1"/>
  <c r="I201" i="4"/>
  <c r="K201" i="4" s="1"/>
  <c r="M201" i="4" s="1"/>
  <c r="O201" i="4" s="1"/>
  <c r="P201" i="4" s="1"/>
  <c r="I187" i="4"/>
  <c r="K187" i="4" s="1"/>
  <c r="M187" i="4" s="1"/>
  <c r="O187" i="4" s="1"/>
  <c r="P187" i="4" s="1"/>
  <c r="I183" i="4"/>
  <c r="K183" i="4" s="1"/>
  <c r="M183" i="4" s="1"/>
  <c r="O183" i="4" s="1"/>
  <c r="P183" i="4" s="1"/>
  <c r="I179" i="4"/>
  <c r="K179" i="4" s="1"/>
  <c r="M179" i="4" s="1"/>
  <c r="O179" i="4" s="1"/>
  <c r="P179" i="4" s="1"/>
  <c r="I175" i="4"/>
  <c r="K175" i="4" s="1"/>
  <c r="M175" i="4" s="1"/>
  <c r="O175" i="4" s="1"/>
  <c r="P175" i="4" s="1"/>
  <c r="I169" i="4"/>
  <c r="K169" i="4" s="1"/>
  <c r="M169" i="4" s="1"/>
  <c r="O169" i="4" s="1"/>
  <c r="P169" i="4" s="1"/>
  <c r="I161" i="4"/>
  <c r="K161" i="4" s="1"/>
  <c r="M161" i="4" s="1"/>
  <c r="O161" i="4" s="1"/>
  <c r="P161" i="4" s="1"/>
  <c r="I153" i="4"/>
  <c r="K153" i="4" s="1"/>
  <c r="M153" i="4" s="1"/>
  <c r="O153" i="4" s="1"/>
  <c r="P153" i="4" s="1"/>
  <c r="I151" i="4"/>
  <c r="K151" i="4" s="1"/>
  <c r="M151" i="4" s="1"/>
  <c r="O151" i="4" s="1"/>
  <c r="P151" i="4" s="1"/>
  <c r="I147" i="4"/>
  <c r="K147" i="4" s="1"/>
  <c r="M147" i="4" s="1"/>
  <c r="O147" i="4" s="1"/>
  <c r="P147" i="4" s="1"/>
  <c r="I145" i="4"/>
  <c r="K145" i="4" s="1"/>
  <c r="M145" i="4" s="1"/>
  <c r="O145" i="4" s="1"/>
  <c r="P145" i="4" s="1"/>
  <c r="I141" i="4"/>
  <c r="K141" i="4" s="1"/>
  <c r="M141" i="4" s="1"/>
  <c r="O141" i="4" s="1"/>
  <c r="P141" i="4" s="1"/>
  <c r="I148" i="4"/>
  <c r="K148" i="4" s="1"/>
  <c r="M148" i="4" s="1"/>
  <c r="O148" i="4" s="1"/>
  <c r="P148" i="4" s="1"/>
  <c r="I156" i="4"/>
  <c r="K156" i="4" s="1"/>
  <c r="M156" i="4" s="1"/>
  <c r="O156" i="4" s="1"/>
  <c r="P156" i="4" s="1"/>
  <c r="I164" i="4"/>
  <c r="K164" i="4" s="1"/>
  <c r="M164" i="4" s="1"/>
  <c r="O164" i="4" s="1"/>
  <c r="P164" i="4" s="1"/>
  <c r="I172" i="4"/>
  <c r="K172" i="4" s="1"/>
  <c r="M172" i="4" s="1"/>
  <c r="O172" i="4" s="1"/>
  <c r="P172" i="4" s="1"/>
  <c r="I180" i="4"/>
  <c r="K180" i="4" s="1"/>
  <c r="M180" i="4" s="1"/>
  <c r="O180" i="4" s="1"/>
  <c r="P180" i="4" s="1"/>
  <c r="I184" i="4"/>
  <c r="K184" i="4" s="1"/>
  <c r="M184" i="4" s="1"/>
  <c r="O184" i="4" s="1"/>
  <c r="P184" i="4" s="1"/>
  <c r="I192" i="4"/>
  <c r="K192" i="4" s="1"/>
  <c r="M192" i="4" s="1"/>
  <c r="O192" i="4" s="1"/>
  <c r="P192" i="4" s="1"/>
  <c r="I196" i="4"/>
  <c r="K196" i="4" s="1"/>
  <c r="M196" i="4" s="1"/>
  <c r="O196" i="4" s="1"/>
  <c r="P196" i="4" s="1"/>
  <c r="I200" i="4"/>
  <c r="K200" i="4" s="1"/>
  <c r="M200" i="4" s="1"/>
  <c r="O200" i="4" s="1"/>
  <c r="P200" i="4" s="1"/>
  <c r="I13" i="4"/>
  <c r="K13" i="4" s="1"/>
  <c r="M13" i="4" s="1"/>
  <c r="O13" i="4" s="1"/>
  <c r="P13" i="4" s="1"/>
  <c r="I29" i="4"/>
  <c r="K29" i="4" s="1"/>
  <c r="M29" i="4" s="1"/>
  <c r="O29" i="4" s="1"/>
  <c r="P29" i="4" s="1"/>
  <c r="I69" i="4"/>
  <c r="K69" i="4" s="1"/>
  <c r="M69" i="4" s="1"/>
  <c r="O69" i="4" s="1"/>
  <c r="P69" i="4" s="1"/>
  <c r="I101" i="4"/>
  <c r="K101" i="4" s="1"/>
  <c r="M101" i="4" s="1"/>
  <c r="O101" i="4" s="1"/>
  <c r="P101" i="4" s="1"/>
  <c r="I142" i="4"/>
  <c r="K142" i="4" s="1"/>
  <c r="M142" i="4" s="1"/>
  <c r="O142" i="4" s="1"/>
  <c r="P142" i="4" s="1"/>
  <c r="I135" i="4"/>
  <c r="K135" i="4" s="1"/>
  <c r="M135" i="4" s="1"/>
  <c r="O135" i="4" s="1"/>
  <c r="P135" i="4" s="1"/>
  <c r="I144" i="4"/>
  <c r="K144" i="4" s="1"/>
  <c r="M144" i="4" s="1"/>
  <c r="O144" i="4" s="1"/>
  <c r="P144" i="4" s="1"/>
  <c r="I152" i="4"/>
  <c r="K152" i="4" s="1"/>
  <c r="M152" i="4" s="1"/>
  <c r="O152" i="4" s="1"/>
  <c r="P152" i="4" s="1"/>
  <c r="I160" i="4"/>
  <c r="K160" i="4" s="1"/>
  <c r="M160" i="4" s="1"/>
  <c r="O160" i="4" s="1"/>
  <c r="P160" i="4" s="1"/>
  <c r="I168" i="4"/>
  <c r="K168" i="4" s="1"/>
  <c r="M168" i="4" s="1"/>
  <c r="O168" i="4" s="1"/>
  <c r="P168" i="4" s="1"/>
  <c r="I176" i="4"/>
  <c r="K176" i="4" s="1"/>
  <c r="M176" i="4" s="1"/>
  <c r="O176" i="4" s="1"/>
  <c r="P176" i="4" s="1"/>
  <c r="I188" i="4"/>
  <c r="K188" i="4" s="1"/>
  <c r="M188" i="4" s="1"/>
  <c r="O188" i="4" s="1"/>
  <c r="P188" i="4" s="1"/>
  <c r="I115" i="4"/>
  <c r="K115" i="4" s="1"/>
  <c r="M115" i="4" s="1"/>
  <c r="O115" i="4" s="1"/>
  <c r="P115" i="4" s="1"/>
  <c r="I111" i="4"/>
  <c r="K111" i="4" s="1"/>
  <c r="M111" i="4" s="1"/>
  <c r="O111" i="4" s="1"/>
  <c r="P111" i="4" s="1"/>
  <c r="I107" i="4"/>
  <c r="K107" i="4" s="1"/>
  <c r="M107" i="4" s="1"/>
  <c r="O107" i="4" s="1"/>
  <c r="P107" i="4" s="1"/>
  <c r="I103" i="4"/>
  <c r="K103" i="4" s="1"/>
  <c r="M103" i="4" s="1"/>
  <c r="O103" i="4" s="1"/>
  <c r="P103" i="4" s="1"/>
  <c r="I99" i="4"/>
  <c r="K99" i="4" s="1"/>
  <c r="M99" i="4" s="1"/>
  <c r="O99" i="4" s="1"/>
  <c r="P99" i="4" s="1"/>
  <c r="I95" i="4"/>
  <c r="K95" i="4" s="1"/>
  <c r="M95" i="4" s="1"/>
  <c r="O95" i="4" s="1"/>
  <c r="P95" i="4" s="1"/>
  <c r="I91" i="4"/>
  <c r="K91" i="4" s="1"/>
  <c r="M91" i="4" s="1"/>
  <c r="O91" i="4" s="1"/>
  <c r="P91" i="4" s="1"/>
  <c r="I87" i="4"/>
  <c r="K87" i="4" s="1"/>
  <c r="M87" i="4" s="1"/>
  <c r="O87" i="4" s="1"/>
  <c r="P87" i="4" s="1"/>
  <c r="I83" i="4"/>
  <c r="K83" i="4" s="1"/>
  <c r="M83" i="4" s="1"/>
  <c r="O83" i="4" s="1"/>
  <c r="P83" i="4" s="1"/>
  <c r="I75" i="4"/>
  <c r="K75" i="4" s="1"/>
  <c r="M75" i="4" s="1"/>
  <c r="O75" i="4" s="1"/>
  <c r="P75" i="4" s="1"/>
  <c r="I71" i="4"/>
  <c r="K71" i="4" s="1"/>
  <c r="M71" i="4" s="1"/>
  <c r="O71" i="4" s="1"/>
  <c r="P71" i="4" s="1"/>
  <c r="I59" i="4"/>
  <c r="K59" i="4" s="1"/>
  <c r="M59" i="4" s="1"/>
  <c r="O59" i="4" s="1"/>
  <c r="P59" i="4" s="1"/>
  <c r="I55" i="4"/>
  <c r="K55" i="4" s="1"/>
  <c r="M55" i="4" s="1"/>
  <c r="O55" i="4" s="1"/>
  <c r="P55" i="4" s="1"/>
  <c r="I51" i="4"/>
  <c r="K51" i="4" s="1"/>
  <c r="M51" i="4" s="1"/>
  <c r="O51" i="4" s="1"/>
  <c r="P51" i="4" s="1"/>
  <c r="I47" i="4"/>
  <c r="K47" i="4" s="1"/>
  <c r="M47" i="4" s="1"/>
  <c r="O47" i="4" s="1"/>
  <c r="P47" i="4" s="1"/>
  <c r="I43" i="4"/>
  <c r="K43" i="4" s="1"/>
  <c r="M43" i="4" s="1"/>
  <c r="O43" i="4" s="1"/>
  <c r="P43" i="4" s="1"/>
  <c r="I35" i="4"/>
  <c r="K35" i="4" s="1"/>
  <c r="M35" i="4" s="1"/>
  <c r="O35" i="4" s="1"/>
  <c r="P35" i="4" s="1"/>
  <c r="I31" i="4"/>
  <c r="K31" i="4" s="1"/>
  <c r="M31" i="4" s="1"/>
  <c r="O31" i="4" s="1"/>
  <c r="P31" i="4" s="1"/>
  <c r="I27" i="4"/>
  <c r="K27" i="4" s="1"/>
  <c r="M27" i="4" s="1"/>
  <c r="O27" i="4" s="1"/>
  <c r="P27" i="4" s="1"/>
  <c r="I23" i="4"/>
  <c r="K23" i="4" s="1"/>
  <c r="M23" i="4" s="1"/>
  <c r="O23" i="4" s="1"/>
  <c r="P23" i="4" s="1"/>
  <c r="I19" i="4"/>
  <c r="K19" i="4" s="1"/>
  <c r="M19" i="4" s="1"/>
  <c r="O19" i="4" s="1"/>
  <c r="P19" i="4" s="1"/>
  <c r="I15" i="4"/>
  <c r="K15" i="4" s="1"/>
  <c r="M15" i="4" s="1"/>
  <c r="O15" i="4" s="1"/>
  <c r="P15" i="4" s="1"/>
  <c r="I7" i="4"/>
  <c r="K7" i="4" s="1"/>
  <c r="M7" i="4" s="1"/>
  <c r="O7" i="4" s="1"/>
  <c r="P7" i="4" s="1"/>
  <c r="I143" i="4"/>
  <c r="K143" i="4" s="1"/>
  <c r="M143" i="4" s="1"/>
  <c r="O143" i="4" s="1"/>
  <c r="P143" i="4" s="1"/>
  <c r="K6" i="4"/>
  <c r="M6" i="4" s="1"/>
  <c r="O6" i="4" s="1"/>
  <c r="P6" i="4" s="1"/>
  <c r="I116" i="4"/>
  <c r="K116" i="4" s="1"/>
  <c r="M116" i="4" s="1"/>
  <c r="O116" i="4" s="1"/>
  <c r="P116" i="4" s="1"/>
  <c r="I112" i="4"/>
  <c r="K112" i="4" s="1"/>
  <c r="M112" i="4" s="1"/>
  <c r="O112" i="4" s="1"/>
  <c r="P112" i="4" s="1"/>
  <c r="I108" i="4"/>
  <c r="K108" i="4" s="1"/>
  <c r="M108" i="4" s="1"/>
  <c r="O108" i="4" s="1"/>
  <c r="P108" i="4" s="1"/>
  <c r="I96" i="4"/>
  <c r="K96" i="4" s="1"/>
  <c r="M96" i="4" s="1"/>
  <c r="O96" i="4" s="1"/>
  <c r="P96" i="4" s="1"/>
  <c r="I92" i="4"/>
  <c r="K92" i="4" s="1"/>
  <c r="M92" i="4" s="1"/>
  <c r="O92" i="4" s="1"/>
  <c r="P92" i="4" s="1"/>
  <c r="I88" i="4"/>
  <c r="I84" i="4"/>
  <c r="K84" i="4" s="1"/>
  <c r="M84" i="4" s="1"/>
  <c r="O84" i="4" s="1"/>
  <c r="P84" i="4" s="1"/>
  <c r="I80" i="4"/>
  <c r="K80" i="4" s="1"/>
  <c r="M80" i="4" s="1"/>
  <c r="O80" i="4" s="1"/>
  <c r="P80" i="4" s="1"/>
  <c r="I72" i="4"/>
  <c r="K72" i="4" s="1"/>
  <c r="M72" i="4" s="1"/>
  <c r="O72" i="4" s="1"/>
  <c r="P72" i="4" s="1"/>
  <c r="I64" i="4"/>
  <c r="K64" i="4" s="1"/>
  <c r="M64" i="4" s="1"/>
  <c r="O64" i="4" s="1"/>
  <c r="P64" i="4" s="1"/>
  <c r="I60" i="4"/>
  <c r="K60" i="4" s="1"/>
  <c r="M60" i="4" s="1"/>
  <c r="O60" i="4" s="1"/>
  <c r="P60" i="4" s="1"/>
  <c r="I56" i="4"/>
  <c r="K56" i="4" s="1"/>
  <c r="M56" i="4" s="1"/>
  <c r="O56" i="4" s="1"/>
  <c r="P56" i="4" s="1"/>
  <c r="I52" i="4"/>
  <c r="K52" i="4" s="1"/>
  <c r="M52" i="4" s="1"/>
  <c r="O52" i="4" s="1"/>
  <c r="P52" i="4" s="1"/>
  <c r="I48" i="4"/>
  <c r="K48" i="4" s="1"/>
  <c r="M48" i="4" s="1"/>
  <c r="O48" i="4" s="1"/>
  <c r="P48" i="4" s="1"/>
  <c r="I44" i="4"/>
  <c r="K44" i="4" s="1"/>
  <c r="M44" i="4" s="1"/>
  <c r="O44" i="4" s="1"/>
  <c r="P44" i="4" s="1"/>
  <c r="I40" i="4"/>
  <c r="K40" i="4" s="1"/>
  <c r="M40" i="4" s="1"/>
  <c r="O40" i="4" s="1"/>
  <c r="P40" i="4" s="1"/>
  <c r="I36" i="4"/>
  <c r="K36" i="4" s="1"/>
  <c r="M36" i="4" s="1"/>
  <c r="O36" i="4" s="1"/>
  <c r="P36" i="4" s="1"/>
  <c r="I32" i="4"/>
  <c r="K32" i="4" s="1"/>
  <c r="M32" i="4" s="1"/>
  <c r="O32" i="4" s="1"/>
  <c r="P32" i="4" s="1"/>
  <c r="I28" i="4"/>
  <c r="K28" i="4" s="1"/>
  <c r="M28" i="4" s="1"/>
  <c r="O28" i="4" s="1"/>
  <c r="P28" i="4" s="1"/>
  <c r="I24" i="4"/>
  <c r="K24" i="4" s="1"/>
  <c r="M24" i="4" s="1"/>
  <c r="O24" i="4" s="1"/>
  <c r="P24" i="4" s="1"/>
  <c r="I20" i="4"/>
  <c r="K20" i="4" s="1"/>
  <c r="M20" i="4" s="1"/>
  <c r="O20" i="4" s="1"/>
  <c r="P20" i="4" s="1"/>
  <c r="I12" i="4"/>
  <c r="K12" i="4" s="1"/>
  <c r="M12" i="4" s="1"/>
  <c r="O12" i="4" s="1"/>
  <c r="P12" i="4" s="1"/>
  <c r="I8" i="4"/>
  <c r="K8" i="4" s="1"/>
  <c r="M8" i="4" s="1"/>
  <c r="O8" i="4" s="1"/>
  <c r="P8" i="4" s="1"/>
  <c r="K88" i="4"/>
  <c r="M88" i="4" s="1"/>
  <c r="O88" i="4" s="1"/>
  <c r="P88" i="4" s="1"/>
  <c r="K18" i="4"/>
  <c r="M18" i="4" s="1"/>
  <c r="O18" i="4" s="1"/>
  <c r="P18" i="4" s="1"/>
  <c r="K37" i="4"/>
  <c r="M37" i="4" s="1"/>
  <c r="O37" i="4" s="1"/>
  <c r="P37" i="4" s="1"/>
  <c r="P280" i="4" l="1"/>
</calcChain>
</file>

<file path=xl/comments1.xml><?xml version="1.0" encoding="utf-8"?>
<comments xmlns="http://schemas.openxmlformats.org/spreadsheetml/2006/main">
  <authors>
    <author>Beatriz Solis Medina</author>
    <author>contabilidad qm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  <comment ref="O2" authorId="0">
      <text>
        <r>
          <rPr>
            <b/>
            <sz val="8"/>
            <color indexed="81"/>
            <rFont val="Tahoma"/>
            <family val="2"/>
          </rPr>
          <t>Beatriz Solis Medina:</t>
        </r>
        <r>
          <rPr>
            <sz val="8"/>
            <color indexed="81"/>
            <rFont val="Tahoma"/>
            <family val="2"/>
          </rPr>
          <t xml:space="preserve">
REGLA 1.3.14.6: cuando la operación exceda a $227,400.00, la utilidad de laoperación estara gravada por el excedente a 3SMGA.</t>
        </r>
      </text>
    </comment>
    <comment ref="J5" authorId="1">
      <text>
        <r>
          <rPr>
            <b/>
            <sz val="9"/>
            <color indexed="81"/>
            <rFont val="Tahoma"/>
            <charset val="1"/>
          </rPr>
          <t>contabilidad qm:</t>
        </r>
        <r>
          <rPr>
            <sz val="9"/>
            <color indexed="81"/>
            <rFont val="Tahoma"/>
            <charset val="1"/>
          </rPr>
          <t xml:space="preserve">
MES INMEDIATO ANTERIOR A LA ENAJENACION/ MES DE LA ADQUISICION
</t>
        </r>
      </text>
    </comment>
  </commentList>
</comments>
</file>

<file path=xl/sharedStrings.xml><?xml version="1.0" encoding="utf-8"?>
<sst xmlns="http://schemas.openxmlformats.org/spreadsheetml/2006/main" count="326" uniqueCount="312">
  <si>
    <t>VEHICULO</t>
  </si>
  <si>
    <t>FECHA DE ADQUISICIÓN</t>
  </si>
  <si>
    <t>FECHA DE ENAJENACIÓN</t>
  </si>
  <si>
    <t>MESES DE USO</t>
  </si>
  <si>
    <t>FACTOR DE DEP. MENS</t>
  </si>
  <si>
    <t>VALOR FACTURA</t>
  </si>
  <si>
    <t>PRECIO COMPRA</t>
  </si>
  <si>
    <t>ASESOR</t>
  </si>
  <si>
    <t>COMENTARIOS</t>
  </si>
  <si>
    <t>COMPRA</t>
  </si>
  <si>
    <t>VENTA</t>
  </si>
  <si>
    <t>MEDIA</t>
  </si>
  <si>
    <t>SM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</si>
  <si>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</si>
  <si>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</si>
  <si>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</si>
  <si>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</si>
  <si>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</si>
  <si>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</si>
  <si>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</si>
  <si>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</si>
  <si>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</si>
  <si>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</si>
  <si>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</si>
  <si>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</si>
  <si>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 </t>
  </si>
  <si>
    <t>INPC pubicado en el DOF enero 2011</t>
  </si>
  <si>
    <t>FACTOR DE ACT</t>
  </si>
  <si>
    <t>COSTO SIN ACTUALIZ</t>
  </si>
  <si>
    <t>DIFERENCIA</t>
  </si>
  <si>
    <t>COSTO ACTUALIZADO</t>
  </si>
  <si>
    <t>EXCENCION</t>
  </si>
  <si>
    <t>BASE P/RETENCION</t>
  </si>
  <si>
    <t>ISR</t>
  </si>
  <si>
    <t xml:space="preserve">QUERETARO MOTORS </t>
  </si>
  <si>
    <t>COMPRAS UNIDADES USADAS</t>
  </si>
  <si>
    <t>SOLO PERSONAS FISICAS S/ACTIVIDAD EMPRESARIAL</t>
  </si>
  <si>
    <t>0005-QMU17</t>
  </si>
  <si>
    <t>0006-QMU17</t>
  </si>
  <si>
    <t>0008-QMU17</t>
  </si>
  <si>
    <t>0010-QMU17</t>
  </si>
  <si>
    <t>0011-QMU17</t>
  </si>
  <si>
    <t>0012-QMU17</t>
  </si>
  <si>
    <t>0015-QMU17</t>
  </si>
  <si>
    <t>0014-QMU17</t>
  </si>
  <si>
    <t>0017-QMU17</t>
  </si>
  <si>
    <t>0018-QMU17</t>
  </si>
  <si>
    <t>0019-QMU17</t>
  </si>
  <si>
    <t>0020-QMU17</t>
  </si>
  <si>
    <t>0028-QMU17</t>
  </si>
  <si>
    <t>0021-QMU17</t>
  </si>
  <si>
    <t>0022-QMU17</t>
  </si>
  <si>
    <t>0034-QMU17</t>
  </si>
  <si>
    <t>0025-QMU17</t>
  </si>
  <si>
    <t>0026-QMU17</t>
  </si>
  <si>
    <t>0027-QMU17</t>
  </si>
  <si>
    <t>0029-QMU17</t>
  </si>
  <si>
    <t>0032-QMU17</t>
  </si>
  <si>
    <t>0023-QMU17</t>
  </si>
  <si>
    <t>0031-QMU17</t>
  </si>
  <si>
    <t>0057-QMU17</t>
  </si>
  <si>
    <t>" 2017 "</t>
  </si>
  <si>
    <t>TOPE DE EXENSION 80.04SMZG (X) 365 (3)   =</t>
  </si>
  <si>
    <t>0033-QMU17</t>
  </si>
  <si>
    <t>0035-QMU17</t>
  </si>
  <si>
    <t>0039-QMU17</t>
  </si>
  <si>
    <t>0043-QMU17</t>
  </si>
  <si>
    <t>0044-QMU17</t>
  </si>
  <si>
    <t>0045-QMU17</t>
  </si>
  <si>
    <t>0046-QMU17</t>
  </si>
  <si>
    <t>0047-QMU17</t>
  </si>
  <si>
    <t>0048-QMU17</t>
  </si>
  <si>
    <t>0049-QMU17</t>
  </si>
  <si>
    <t>0036-QMU17</t>
  </si>
  <si>
    <t>0050-QMU17</t>
  </si>
  <si>
    <t>0051-QMU17</t>
  </si>
  <si>
    <t>0053-QMU17</t>
  </si>
  <si>
    <t>0055-QMU17</t>
  </si>
  <si>
    <t>0058-QMU17</t>
  </si>
  <si>
    <t>0059-QMU17</t>
  </si>
  <si>
    <t>0060-QMU17</t>
  </si>
  <si>
    <t>0062-QMU17</t>
  </si>
  <si>
    <t>0063-QMU17</t>
  </si>
  <si>
    <t>0064-QMU17</t>
  </si>
  <si>
    <t>0065-QMU17</t>
  </si>
  <si>
    <t>0066-QMU17</t>
  </si>
  <si>
    <t>0067-QMU17</t>
  </si>
  <si>
    <t>0068-QMU17</t>
  </si>
  <si>
    <t>0069-QMU17</t>
  </si>
  <si>
    <t>0070-QMU17</t>
  </si>
  <si>
    <t>0071-QMU17</t>
  </si>
  <si>
    <t>0072-QMU17</t>
  </si>
  <si>
    <t>0073-QMU17</t>
  </si>
  <si>
    <t>0074-QMU17</t>
  </si>
  <si>
    <t>0075-QMU17</t>
  </si>
  <si>
    <t>0076-QMU17</t>
  </si>
  <si>
    <t>0077-QMU17</t>
  </si>
  <si>
    <t>0079-QMU17</t>
  </si>
  <si>
    <t>0080-QMU17</t>
  </si>
  <si>
    <t>0083-QMU17</t>
  </si>
  <si>
    <t>0084-QMU17</t>
  </si>
  <si>
    <t>0085-QMU17</t>
  </si>
  <si>
    <t>0086-QMU17</t>
  </si>
  <si>
    <t>0087-QMU17</t>
  </si>
  <si>
    <t>0091-QMU17</t>
  </si>
  <si>
    <t>0095-QMU17</t>
  </si>
  <si>
    <t>0096-QMU17</t>
  </si>
  <si>
    <t>0094-QMU17</t>
  </si>
  <si>
    <t>0097-QMU17</t>
  </si>
  <si>
    <t>0098-QMU17</t>
  </si>
  <si>
    <t>0099-QMU17</t>
  </si>
  <si>
    <t>0100-QMU17</t>
  </si>
  <si>
    <t>0101-QMU17</t>
  </si>
  <si>
    <t>0102-QMU17</t>
  </si>
  <si>
    <t>0103-QMU17</t>
  </si>
  <si>
    <t>0105-QMU17</t>
  </si>
  <si>
    <t>0104-QMU17</t>
  </si>
  <si>
    <t>0106-QMU17</t>
  </si>
  <si>
    <t>0109-QMU17</t>
  </si>
  <si>
    <t>0111-QMU17</t>
  </si>
  <si>
    <t>0112-QMU17</t>
  </si>
  <si>
    <t>0113-QMU17</t>
  </si>
  <si>
    <t>0119-QMU17</t>
  </si>
  <si>
    <t>0123-QMU17</t>
  </si>
  <si>
    <t>0124-QMU17</t>
  </si>
  <si>
    <t>0117-QMU17</t>
  </si>
  <si>
    <t>0122-QMU17</t>
  </si>
  <si>
    <t>0115-QMU17</t>
  </si>
  <si>
    <t>0128-QMU17</t>
  </si>
  <si>
    <t>0130-QMU17</t>
  </si>
  <si>
    <t>0129-QMU17</t>
  </si>
  <si>
    <t>0131-QMU17</t>
  </si>
  <si>
    <t>0132-QMU17</t>
  </si>
  <si>
    <t>0133-QMU17</t>
  </si>
  <si>
    <t>0135-QMU17</t>
  </si>
  <si>
    <t>0134-QMU17</t>
  </si>
  <si>
    <t>0139-QMU17</t>
  </si>
  <si>
    <t>0140-QMU17</t>
  </si>
  <si>
    <t>0142-QMU17</t>
  </si>
  <si>
    <t>0143-QMU17</t>
  </si>
  <si>
    <t>0144-QMU17</t>
  </si>
  <si>
    <t>0146-QMU17</t>
  </si>
  <si>
    <t>0145-QMU17</t>
  </si>
  <si>
    <t>0148-QMU17</t>
  </si>
  <si>
    <t>0152-QMU17</t>
  </si>
  <si>
    <t>0153-QMU17</t>
  </si>
  <si>
    <t>0154-QMU17</t>
  </si>
  <si>
    <t>0155-QMU17</t>
  </si>
  <si>
    <t>0156-QMU17</t>
  </si>
  <si>
    <t>0157-QMU17</t>
  </si>
  <si>
    <t>0158-QMU17</t>
  </si>
  <si>
    <t>0159-QMU17</t>
  </si>
  <si>
    <t>0160-QMU17</t>
  </si>
  <si>
    <t>0161-QMU17</t>
  </si>
  <si>
    <t>0162-QMU17</t>
  </si>
  <si>
    <t>0163-QMU17</t>
  </si>
  <si>
    <t>0165-QMU17</t>
  </si>
  <si>
    <t>0166-QMU17</t>
  </si>
  <si>
    <t>0168-QMU17</t>
  </si>
  <si>
    <t>0169-QMU17</t>
  </si>
  <si>
    <t>0170-QMU17</t>
  </si>
  <si>
    <t>0171-QMU17</t>
  </si>
  <si>
    <t>0172-QMU17</t>
  </si>
  <si>
    <t>0173-QMU17</t>
  </si>
  <si>
    <t>0174-QMU17</t>
  </si>
  <si>
    <t>0175-QMU17</t>
  </si>
  <si>
    <t>0176-QMU17</t>
  </si>
  <si>
    <t>0177-QMU17</t>
  </si>
  <si>
    <t>0179-QMU17</t>
  </si>
  <si>
    <t>0181-QMU17</t>
  </si>
  <si>
    <t>0180-QMU17</t>
  </si>
  <si>
    <t>0182-QMU17</t>
  </si>
  <si>
    <t>0183-QMU17</t>
  </si>
  <si>
    <t>0184-QMU17</t>
  </si>
  <si>
    <t>0186-QMU17</t>
  </si>
  <si>
    <t>0189-QMU17</t>
  </si>
  <si>
    <t>0190-QMU17</t>
  </si>
  <si>
    <t>0191-QMU17</t>
  </si>
  <si>
    <t>0192-QMU17</t>
  </si>
  <si>
    <t>0193-QMU17</t>
  </si>
  <si>
    <t>0194-QMU17</t>
  </si>
  <si>
    <t>0199-QMU17</t>
  </si>
  <si>
    <t>0200-QMU17</t>
  </si>
  <si>
    <t>0201-QMU17</t>
  </si>
  <si>
    <t>0202-QMU17</t>
  </si>
  <si>
    <t>0203-QMU17</t>
  </si>
  <si>
    <t>0204-QMU17</t>
  </si>
  <si>
    <t>0205-QMU17</t>
  </si>
  <si>
    <t>0206-QMU17</t>
  </si>
  <si>
    <t>0208-QMU17</t>
  </si>
  <si>
    <t>0209-QMU17</t>
  </si>
  <si>
    <t>0210-QMU17</t>
  </si>
  <si>
    <t>0211-QMU17</t>
  </si>
  <si>
    <t>0195-QMU17</t>
  </si>
  <si>
    <t>0212-QMU17</t>
  </si>
  <si>
    <t>0213-QMU17</t>
  </si>
  <si>
    <t>0214-QMU17</t>
  </si>
  <si>
    <t>0215-QMU17</t>
  </si>
  <si>
    <t>0216-QMU17</t>
  </si>
  <si>
    <t>0222-QMU17</t>
  </si>
  <si>
    <t>0219-QMU17</t>
  </si>
  <si>
    <t>0221-QMU17</t>
  </si>
  <si>
    <t>0223-QMU17</t>
  </si>
  <si>
    <t>0224-QMU17</t>
  </si>
  <si>
    <t>0225-QMU17</t>
  </si>
  <si>
    <t>0226-QMU17</t>
  </si>
  <si>
    <t>0227-QMU17</t>
  </si>
  <si>
    <t>0228-QMU17</t>
  </si>
  <si>
    <t>0231-QMU17</t>
  </si>
  <si>
    <t>0233-QMU17</t>
  </si>
  <si>
    <t>0235-QMU17</t>
  </si>
  <si>
    <t>0236-QMU17</t>
  </si>
  <si>
    <t>0237-QMU17</t>
  </si>
  <si>
    <t>0238-QMU17</t>
  </si>
  <si>
    <t>0240-QMU17</t>
  </si>
  <si>
    <t>0241-QMU17</t>
  </si>
  <si>
    <t>0242-QMU17</t>
  </si>
  <si>
    <t>0197-QMU17</t>
  </si>
  <si>
    <t>0243-QMU17</t>
  </si>
  <si>
    <t>0244-QMU17</t>
  </si>
  <si>
    <t>0245-QMU17</t>
  </si>
  <si>
    <t>0249-QMU17</t>
  </si>
  <si>
    <t>0246-QMU17</t>
  </si>
  <si>
    <t>0250-QMU17</t>
  </si>
  <si>
    <t>0251-QMU17</t>
  </si>
  <si>
    <t>0256-QMU17</t>
  </si>
  <si>
    <t>0257-QMU17</t>
  </si>
  <si>
    <t>0259-QMU17</t>
  </si>
  <si>
    <t>0258-QMU17</t>
  </si>
  <si>
    <t>0260-QMU17</t>
  </si>
  <si>
    <t>0261-QMU17</t>
  </si>
  <si>
    <t>0262-QMU17</t>
  </si>
  <si>
    <t>0266-QMU17</t>
  </si>
  <si>
    <t>0267-QMU17</t>
  </si>
  <si>
    <t>0268-QMU17</t>
  </si>
  <si>
    <t>0269-QMU17</t>
  </si>
  <si>
    <t>0271-QMU17</t>
  </si>
  <si>
    <t>0272-QMU17</t>
  </si>
  <si>
    <t>0273-QMU17</t>
  </si>
  <si>
    <t>0274-QMU17</t>
  </si>
  <si>
    <t>0275-QMU17</t>
  </si>
  <si>
    <t>0726-QMU17</t>
  </si>
  <si>
    <t>0277-QMU17</t>
  </si>
  <si>
    <t>0283-QMU17</t>
  </si>
  <si>
    <t>0279-QMU17</t>
  </si>
  <si>
    <t>0280-QMU17</t>
  </si>
  <si>
    <t>0281-QMU17</t>
  </si>
  <si>
    <t>0282-QMU17</t>
  </si>
  <si>
    <t>0296-QMU17</t>
  </si>
  <si>
    <t>0287-QMU17</t>
  </si>
  <si>
    <t>0288-QMU17</t>
  </si>
  <si>
    <t>0289-QMU17</t>
  </si>
  <si>
    <t>0290-QMU17</t>
  </si>
  <si>
    <t>0291-QMU17</t>
  </si>
  <si>
    <t>0292-QMU17</t>
  </si>
  <si>
    <t>0293-QMU17</t>
  </si>
  <si>
    <t>0294-QMU17</t>
  </si>
  <si>
    <t>0295-QMU17</t>
  </si>
  <si>
    <t>0297-QMU17</t>
  </si>
  <si>
    <t>0298-QMU17</t>
  </si>
  <si>
    <t>0299-QMU17</t>
  </si>
  <si>
    <t>0300-QMU17</t>
  </si>
  <si>
    <t>0302-QMU17</t>
  </si>
  <si>
    <t>0303-QMU17</t>
  </si>
  <si>
    <t>0306-QMU17</t>
  </si>
  <si>
    <t>0308-QMU17</t>
  </si>
  <si>
    <t>0309-QMU17</t>
  </si>
  <si>
    <t>0310-QMU17</t>
  </si>
  <si>
    <t>0313-QMU17</t>
  </si>
  <si>
    <t>0314-QMU17</t>
  </si>
  <si>
    <t>0317-QMU17</t>
  </si>
  <si>
    <t>0315-QMU14</t>
  </si>
  <si>
    <t>0324-QMU17</t>
  </si>
  <si>
    <t>0320-QMU17</t>
  </si>
  <si>
    <t>0311-QMU17</t>
  </si>
  <si>
    <t>0321-QMU17</t>
  </si>
  <si>
    <t>0322-QMU17</t>
  </si>
  <si>
    <t>0325-QMU17</t>
  </si>
  <si>
    <t>0326-QMU17</t>
  </si>
  <si>
    <t>0329-QMU17</t>
  </si>
  <si>
    <t>0332-QMU17</t>
  </si>
  <si>
    <t>0330-QMU17</t>
  </si>
  <si>
    <t>0336-QMU17</t>
  </si>
  <si>
    <t>0334-QMU17</t>
  </si>
  <si>
    <t>0335-QMU17</t>
  </si>
  <si>
    <t>0337-QMU17</t>
  </si>
  <si>
    <t>0338-QMU17</t>
  </si>
  <si>
    <t>0339-QMU17</t>
  </si>
  <si>
    <t>0340-QMU17</t>
  </si>
  <si>
    <t>0350-QMU17</t>
  </si>
  <si>
    <t>0349-QMU17</t>
  </si>
  <si>
    <t>0354-QMU17</t>
  </si>
  <si>
    <t>0345-QMU17</t>
  </si>
  <si>
    <t>0348-QMU17</t>
  </si>
  <si>
    <t>0355-QMU17</t>
  </si>
  <si>
    <t>0358-QMU17</t>
  </si>
  <si>
    <t>0364-QMU17</t>
  </si>
  <si>
    <t>0360-QMU17</t>
  </si>
  <si>
    <t>0356-QMU17</t>
  </si>
  <si>
    <t>0366-QMU17</t>
  </si>
  <si>
    <t>0367-QMU17</t>
  </si>
  <si>
    <t>0368-1MU17</t>
  </si>
  <si>
    <t>0370-QMU17</t>
  </si>
  <si>
    <t>0371-QMU17</t>
  </si>
  <si>
    <t>0372-QMU17</t>
  </si>
  <si>
    <t>0374-QMU17</t>
  </si>
  <si>
    <t>0378-QMU17</t>
  </si>
  <si>
    <t>0379-QMU17</t>
  </si>
  <si>
    <t>0381-QMU17</t>
  </si>
  <si>
    <t>0382-QMU17</t>
  </si>
  <si>
    <t>TOTAL ISR RETENIDO</t>
  </si>
  <si>
    <t>SE VA A CHECAR; DIFERENCIA POR EL MONTO DE LA TOMA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</si>
</sst>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0"/>
    <numFmt numFmtId="165" formatCode="0.00000"/>
    <numFmt numFmtId="166" formatCode="0.0"/>
    <numFmt numFmtId="167" formatCode="_-* #,##0.0000_-;\-* #,##0.0000_-;_-* &quot;-&quot;??_-;_-@_-"/>
    <numFmt numFmtId="168" formatCode="_-* #,##0.0000_-;\-* #,##0.0000_-;_-* &quot;-&quot;????_-;_-@_-"/>
  </numFmts>
  <fonts count="17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rgb="FF2F2F2F"/>
      <name val="Arial"/>
      <family val="2"/>
    </font>
    <font>
      <b/>
      <sz val="10"/>
      <color rgb="FF2F2F2F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4" fontId="0" fillId="2" borderId="0" xfId="0" applyNumberFormat="1" applyFont="1" applyFill="1"/>
    <xf numFmtId="166" fontId="6" fillId="0" borderId="0" xfId="0" applyNumberFormat="1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4" fontId="0" fillId="0" borderId="0" xfId="0" applyNumberFormat="1"/>
    <xf numFmtId="164" fontId="0" fillId="0" borderId="1" xfId="0" applyNumberFormat="1" applyFill="1" applyBorder="1" applyAlignment="1" applyProtection="1">
      <alignment horizontal="center" vertical="center"/>
      <protection locked="0"/>
    </xf>
    <xf numFmtId="43" fontId="1" fillId="0" borderId="1" xfId="1" applyFill="1" applyBorder="1" applyAlignment="1" applyProtection="1">
      <alignment horizontal="center" vertical="center"/>
      <protection locked="0"/>
    </xf>
    <xf numFmtId="167" fontId="1" fillId="0" borderId="1" xfId="1" applyNumberFormat="1" applyFill="1" applyBorder="1" applyAlignment="1" applyProtection="1">
      <alignment horizontal="center" vertical="center"/>
      <protection locked="0"/>
    </xf>
    <xf numFmtId="164" fontId="0" fillId="0" borderId="2" xfId="0" applyNumberFormat="1" applyFill="1" applyBorder="1" applyAlignment="1" applyProtection="1">
      <alignment horizontal="center" vertical="center"/>
      <protection locked="0"/>
    </xf>
    <xf numFmtId="43" fontId="1" fillId="0" borderId="2" xfId="1" applyFill="1" applyBorder="1" applyAlignment="1" applyProtection="1">
      <alignment horizontal="center" vertical="center"/>
      <protection locked="0"/>
    </xf>
    <xf numFmtId="167" fontId="1" fillId="0" borderId="2" xfId="1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3" fontId="1" fillId="0" borderId="0" xfId="1" applyProtection="1"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1" fillId="0" borderId="5" xfId="0" applyNumberFormat="1" applyFont="1" applyBorder="1" applyProtection="1">
      <protection locked="0"/>
    </xf>
    <xf numFmtId="43" fontId="1" fillId="0" borderId="5" xfId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11" fillId="3" borderId="0" xfId="0" applyFont="1" applyFill="1"/>
    <xf numFmtId="0" fontId="0" fillId="0" borderId="3" xfId="0" applyFont="1" applyBorder="1" applyProtection="1">
      <protection locked="0"/>
    </xf>
    <xf numFmtId="0" fontId="1" fillId="0" borderId="3" xfId="0" applyFont="1" applyFill="1" applyBorder="1" applyProtection="1">
      <protection locked="0"/>
    </xf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9" xfId="0" applyFont="1" applyFill="1" applyBorder="1" applyAlignment="1" applyProtection="1">
      <alignment horizontal="left"/>
      <protection locked="0"/>
    </xf>
    <xf numFmtId="0" fontId="0" fillId="0" borderId="3" xfId="0" applyFont="1" applyFill="1" applyBorder="1" applyProtection="1"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4" fontId="0" fillId="0" borderId="1" xfId="0" applyNumberForma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4" xfId="0" applyFill="1" applyBorder="1" applyProtection="1">
      <protection locked="0"/>
    </xf>
    <xf numFmtId="43" fontId="10" fillId="0" borderId="1" xfId="1" applyFont="1" applyFill="1" applyBorder="1" applyAlignment="1" applyProtection="1">
      <alignment horizontal="center" vertical="center"/>
      <protection locked="0"/>
    </xf>
    <xf numFmtId="167" fontId="0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14" fontId="0" fillId="0" borderId="3" xfId="0" applyNumberFormat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4" fillId="0" borderId="4" xfId="0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14" fontId="0" fillId="0" borderId="4" xfId="0" applyNumberFormat="1" applyFont="1" applyFill="1" applyBorder="1" applyProtection="1">
      <protection locked="0"/>
    </xf>
    <xf numFmtId="14" fontId="0" fillId="0" borderId="4" xfId="0" applyNumberFormat="1" applyFont="1" applyBorder="1" applyProtection="1">
      <protection locked="0"/>
    </xf>
    <xf numFmtId="164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68" fontId="0" fillId="0" borderId="1" xfId="0" applyNumberFormat="1" applyBorder="1" applyProtection="1">
      <protection locked="0"/>
    </xf>
    <xf numFmtId="43" fontId="14" fillId="0" borderId="0" xfId="0" applyNumberFormat="1" applyFont="1" applyProtection="1"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pacontabilidad\Mis%20documentos\ContabilidadToyota\Conciliacion%20de%20cuentas%20contables%20Pachuca\Pachuca%202013\INFORMATIVAS%202013\ANUAL%202013\ISR%20ALECSA%20PACHU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"/>
      <sheetName val="ERes"/>
      <sheetName val="Datos"/>
      <sheetName val="DIVIDENDOS"/>
      <sheetName val="BzaCompr"/>
      <sheetName val="PP ISR"/>
      <sheetName val="IETU"/>
      <sheetName val="AInf"/>
      <sheetName val="DepF"/>
      <sheetName val="SProm"/>
      <sheetName val="CInf"/>
      <sheetName val="Acum"/>
      <sheetName val="ISR"/>
      <sheetName val="VTA AF"/>
      <sheetName val="FACTORES DEP"/>
      <sheetName val="Ind"/>
    </sheetNames>
    <sheetDataSet>
      <sheetData sheetId="0">
        <row r="17">
          <cell r="D17">
            <v>1381735.69</v>
          </cell>
        </row>
        <row r="18">
          <cell r="D18">
            <v>2075827.26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80"/>
  <sheetViews>
    <sheetView tabSelected="1" zoomScale="85" workbookViewId="0">
      <pane ySplit="5" topLeftCell="A252" activePane="bottomLeft" state="frozen"/>
      <selection pane="bottomLeft" activeCell="M286" sqref="M286"/>
    </sheetView>
  </sheetViews>
  <sheetFormatPr baseColWidth="10" defaultRowHeight="12.75" x14ac:dyDescent="0.2"/>
  <cols>
    <col min="1" max="1" width="5.140625" style="19" bestFit="1" customWidth="1"/>
    <col min="2" max="2" width="5.140625" style="19" customWidth="1"/>
    <col min="3" max="3" width="12.42578125" style="19" bestFit="1" customWidth="1"/>
    <col min="4" max="4" width="10.85546875" style="19" bestFit="1" customWidth="1"/>
    <col min="5" max="5" width="11.42578125" style="19"/>
    <col min="6" max="6" width="8.28515625" style="19" customWidth="1"/>
    <col min="7" max="7" width="13.140625" style="19" bestFit="1" customWidth="1"/>
    <col min="8" max="8" width="12.5703125" style="19" customWidth="1"/>
    <col min="9" max="9" width="14.140625" style="19" bestFit="1" customWidth="1"/>
    <col min="10" max="10" width="9.140625" style="19" customWidth="1"/>
    <col min="11" max="11" width="14.140625" style="19" bestFit="1" customWidth="1" collapsed="1"/>
    <col min="12" max="12" width="11.7109375" style="19" customWidth="1"/>
    <col min="13" max="13" width="14.140625" style="19" bestFit="1" customWidth="1"/>
    <col min="14" max="14" width="11.28515625" style="19" customWidth="1"/>
    <col min="15" max="15" width="20.140625" style="19" customWidth="1"/>
    <col min="16" max="16" width="13.140625" style="19" bestFit="1" customWidth="1"/>
    <col min="17" max="17" width="10.5703125" style="19" customWidth="1"/>
    <col min="18" max="18" width="57" style="19" customWidth="1"/>
    <col min="19" max="19" width="11.42578125" style="19"/>
    <col min="20" max="25" width="0" style="19" hidden="1" customWidth="1"/>
    <col min="26" max="16384" width="11.42578125" style="19"/>
  </cols>
  <sheetData>
    <row r="1" spans="1:25" x14ac:dyDescent="0.2">
      <c r="C1" s="47" t="s">
        <v>34</v>
      </c>
      <c r="N1" s="20">
        <f>80.04*365*3</f>
        <v>87643.8</v>
      </c>
      <c r="O1" s="19" t="s">
        <v>62</v>
      </c>
    </row>
    <row r="2" spans="1:25" s="21" customFormat="1" ht="15.95" customHeight="1" x14ac:dyDescent="0.2">
      <c r="C2" s="45" t="s">
        <v>35</v>
      </c>
      <c r="F2" s="22"/>
      <c r="J2" s="88" t="s">
        <v>61</v>
      </c>
      <c r="N2" s="20"/>
      <c r="O2" s="19"/>
    </row>
    <row r="3" spans="1:25" s="21" customFormat="1" ht="15.95" customHeight="1" x14ac:dyDescent="0.2">
      <c r="C3" s="46" t="s">
        <v>36</v>
      </c>
      <c r="F3" s="22"/>
    </row>
    <row r="4" spans="1:25" s="21" customFormat="1" ht="15.95" customHeight="1" thickBot="1" x14ac:dyDescent="0.25">
      <c r="D4" s="39"/>
      <c r="E4" s="39"/>
      <c r="F4" s="22"/>
      <c r="H4" s="39"/>
      <c r="I4" s="39"/>
      <c r="J4" s="39"/>
      <c r="K4" s="39"/>
      <c r="L4" s="40"/>
    </row>
    <row r="5" spans="1:25" s="23" customFormat="1" ht="39.75" customHeight="1" thickBot="1" x14ac:dyDescent="0.25">
      <c r="B5" s="101" t="s">
        <v>0</v>
      </c>
      <c r="C5" s="102"/>
      <c r="D5" s="89" t="s">
        <v>1</v>
      </c>
      <c r="E5" s="89" t="s">
        <v>2</v>
      </c>
      <c r="F5" s="44" t="s">
        <v>3</v>
      </c>
      <c r="G5" s="44" t="s">
        <v>4</v>
      </c>
      <c r="H5" s="89" t="s">
        <v>5</v>
      </c>
      <c r="I5" s="87" t="s">
        <v>28</v>
      </c>
      <c r="J5" s="89" t="s">
        <v>27</v>
      </c>
      <c r="K5" s="87" t="s">
        <v>30</v>
      </c>
      <c r="L5" s="89" t="s">
        <v>6</v>
      </c>
      <c r="M5" s="87" t="s">
        <v>29</v>
      </c>
      <c r="N5" s="87" t="s">
        <v>31</v>
      </c>
      <c r="O5" s="44" t="s">
        <v>32</v>
      </c>
      <c r="P5" s="44" t="s">
        <v>33</v>
      </c>
      <c r="Q5" s="44" t="s">
        <v>7</v>
      </c>
      <c r="R5" s="44" t="s">
        <v>8</v>
      </c>
      <c r="T5" s="23" t="s">
        <v>9</v>
      </c>
      <c r="U5" s="23" t="s">
        <v>10</v>
      </c>
      <c r="V5" s="23" t="s">
        <v>11</v>
      </c>
      <c r="W5" s="23" t="s">
        <v>12</v>
      </c>
    </row>
    <row r="6" spans="1:25" s="24" customFormat="1" x14ac:dyDescent="0.2">
      <c r="A6" s="51">
        <v>1</v>
      </c>
      <c r="B6" s="52">
        <v>581</v>
      </c>
      <c r="C6" s="48" t="s">
        <v>39</v>
      </c>
      <c r="D6" s="27">
        <v>41646</v>
      </c>
      <c r="E6" s="41">
        <v>42737</v>
      </c>
      <c r="F6" s="90">
        <f>(E6-D6)/30</f>
        <v>36.366666666666667</v>
      </c>
      <c r="G6" s="16">
        <f>0.2/12</f>
        <v>1.6666666666666666E-2</v>
      </c>
      <c r="H6" s="17">
        <v>159500</v>
      </c>
      <c r="I6" s="17">
        <f>H6-(H6*G6*F6)</f>
        <v>62825.277777777766</v>
      </c>
      <c r="J6" s="15">
        <f>+INDICES!B50/INDICES!C47</f>
        <v>1.0889738233856274</v>
      </c>
      <c r="K6" s="17">
        <f>+I6*J6</f>
        <v>68415.08294693075</v>
      </c>
      <c r="L6" s="17">
        <v>107000</v>
      </c>
      <c r="M6" s="17">
        <f>+L6-K6</f>
        <v>38584.91705306925</v>
      </c>
      <c r="N6" s="17">
        <f>+N1</f>
        <v>87643.8</v>
      </c>
      <c r="O6" s="42">
        <f>+M6-N6</f>
        <v>-49058.882946930753</v>
      </c>
      <c r="P6" s="17">
        <f>IF(O6&gt;1,O6*0.2,0)</f>
        <v>0</v>
      </c>
      <c r="Q6" s="32"/>
      <c r="R6" s="43"/>
      <c r="W6" s="24">
        <v>57</v>
      </c>
      <c r="X6" s="24">
        <f>W6*365</f>
        <v>20805</v>
      </c>
      <c r="Y6" s="24">
        <f>X6*3</f>
        <v>62415</v>
      </c>
    </row>
    <row r="7" spans="1:25" s="25" customFormat="1" x14ac:dyDescent="0.2">
      <c r="A7" s="50">
        <v>2</v>
      </c>
      <c r="B7" s="49">
        <v>583</v>
      </c>
      <c r="C7" s="26" t="s">
        <v>37</v>
      </c>
      <c r="D7" s="27">
        <v>41263</v>
      </c>
      <c r="E7" s="28">
        <v>42745</v>
      </c>
      <c r="F7" s="91">
        <f>(E7-D7)/30</f>
        <v>49.4</v>
      </c>
      <c r="G7" s="13">
        <f t="shared" ref="G7:G70" si="0">0.2/12</f>
        <v>1.6666666666666666E-2</v>
      </c>
      <c r="H7" s="14">
        <v>229900</v>
      </c>
      <c r="I7" s="14">
        <f t="shared" ref="I7:I70" si="1">H7-(H7*G7*F7)</f>
        <v>40615.666666666686</v>
      </c>
      <c r="J7" s="15">
        <f>+INDICES!B50/INDICES!B46</f>
        <v>1.1423736083397051</v>
      </c>
      <c r="K7" s="14">
        <f>+I7*J7</f>
        <v>46398.265685122708</v>
      </c>
      <c r="L7" s="14">
        <v>117000</v>
      </c>
      <c r="M7" s="14">
        <f>+L7-K7</f>
        <v>70601.734314877292</v>
      </c>
      <c r="N7" s="14">
        <v>87643.8</v>
      </c>
      <c r="O7" s="14">
        <f>+M7-N7</f>
        <v>-17042.06568512271</v>
      </c>
      <c r="P7" s="14">
        <f t="shared" ref="P7:P70" si="2">IF(O7&gt;1,O7*0.2,0)</f>
        <v>0</v>
      </c>
      <c r="Q7" s="29"/>
      <c r="R7" s="30"/>
    </row>
    <row r="8" spans="1:25" s="21" customFormat="1" x14ac:dyDescent="0.2">
      <c r="A8" s="51">
        <v>3</v>
      </c>
      <c r="B8" s="49">
        <v>584</v>
      </c>
      <c r="C8" s="26" t="s">
        <v>38</v>
      </c>
      <c r="D8" s="31">
        <v>40478</v>
      </c>
      <c r="E8" s="28">
        <v>42746</v>
      </c>
      <c r="F8" s="92">
        <f t="shared" ref="F8:F70" si="3">(E8-D8)/30</f>
        <v>75.599999999999994</v>
      </c>
      <c r="G8" s="16">
        <f t="shared" si="0"/>
        <v>1.6666666666666666E-2</v>
      </c>
      <c r="H8" s="17">
        <v>183900</v>
      </c>
      <c r="I8" s="17">
        <f t="shared" si="1"/>
        <v>-47813.999999999971</v>
      </c>
      <c r="J8" s="18"/>
      <c r="K8" s="17">
        <f t="shared" ref="K8:K70" si="4">+I8*J8</f>
        <v>0</v>
      </c>
      <c r="L8" s="17">
        <v>99000</v>
      </c>
      <c r="M8" s="17">
        <f t="shared" ref="M8:M70" si="5">+L8-K8</f>
        <v>99000</v>
      </c>
      <c r="N8" s="17">
        <v>87643.8</v>
      </c>
      <c r="O8" s="17">
        <f>+M8-N8</f>
        <v>11356.199999999997</v>
      </c>
      <c r="P8" s="17">
        <f t="shared" si="2"/>
        <v>2271.2399999999993</v>
      </c>
      <c r="Q8" s="32"/>
      <c r="R8" s="33"/>
    </row>
    <row r="9" spans="1:25" s="21" customFormat="1" x14ac:dyDescent="0.2">
      <c r="A9" s="50">
        <v>4</v>
      </c>
      <c r="B9" s="49">
        <v>587</v>
      </c>
      <c r="C9" s="56" t="s">
        <v>40</v>
      </c>
      <c r="D9" s="31">
        <v>41514</v>
      </c>
      <c r="E9" s="93">
        <v>42747</v>
      </c>
      <c r="F9" s="98">
        <f t="shared" si="3"/>
        <v>41.1</v>
      </c>
      <c r="G9" s="97">
        <f t="shared" si="0"/>
        <v>1.6666666666666666E-2</v>
      </c>
      <c r="H9" s="14">
        <v>166500</v>
      </c>
      <c r="I9" s="14">
        <f t="shared" si="1"/>
        <v>52447.5</v>
      </c>
      <c r="J9" s="15">
        <f>+INDICES!B50/INDICES!J46</f>
        <v>1.1248370333645494</v>
      </c>
      <c r="K9" s="14">
        <f>+I9*J9</f>
        <v>58994.890307387206</v>
      </c>
      <c r="L9" s="14">
        <v>105000</v>
      </c>
      <c r="M9" s="14">
        <f t="shared" si="5"/>
        <v>46005.109692612794</v>
      </c>
      <c r="N9" s="14">
        <v>87643.8</v>
      </c>
      <c r="O9" s="14">
        <f t="shared" ref="O9:O70" si="6">+M9-N9</f>
        <v>-41638.690307387209</v>
      </c>
      <c r="P9" s="14">
        <f t="shared" si="2"/>
        <v>0</v>
      </c>
      <c r="Q9" s="29"/>
      <c r="R9" s="33"/>
    </row>
    <row r="10" spans="1:25" s="74" customFormat="1" x14ac:dyDescent="0.2">
      <c r="A10" s="51">
        <v>5</v>
      </c>
      <c r="B10" s="69">
        <v>588</v>
      </c>
      <c r="C10" s="70" t="s">
        <v>41</v>
      </c>
      <c r="D10" s="71">
        <v>42157</v>
      </c>
      <c r="E10" s="94">
        <v>42749</v>
      </c>
      <c r="F10" s="98">
        <f t="shared" si="3"/>
        <v>19.733333333333334</v>
      </c>
      <c r="G10" s="97">
        <f t="shared" si="0"/>
        <v>1.6666666666666666E-2</v>
      </c>
      <c r="H10" s="14">
        <v>573000</v>
      </c>
      <c r="I10" s="14">
        <f t="shared" si="1"/>
        <v>384546.66666666663</v>
      </c>
      <c r="J10" s="15">
        <f>+INDICES!B50/INDICES!H48</f>
        <v>1.0565463357422515</v>
      </c>
      <c r="K10" s="14">
        <f t="shared" si="4"/>
        <v>406291.37158856366</v>
      </c>
      <c r="L10" s="14">
        <v>370000</v>
      </c>
      <c r="M10" s="14">
        <f t="shared" si="5"/>
        <v>-36291.371588563663</v>
      </c>
      <c r="N10" s="14">
        <v>87643.8</v>
      </c>
      <c r="O10" s="14">
        <f t="shared" si="6"/>
        <v>-123935.17158856367</v>
      </c>
      <c r="P10" s="14">
        <f t="shared" si="2"/>
        <v>0</v>
      </c>
      <c r="Q10" s="72"/>
      <c r="R10" s="73"/>
    </row>
    <row r="11" spans="1:25" s="74" customFormat="1" x14ac:dyDescent="0.2">
      <c r="A11" s="51">
        <v>6</v>
      </c>
      <c r="B11" s="69">
        <v>589</v>
      </c>
      <c r="C11" s="70" t="s">
        <v>42</v>
      </c>
      <c r="D11" s="71">
        <v>42348</v>
      </c>
      <c r="E11" s="94">
        <v>42749</v>
      </c>
      <c r="F11" s="98">
        <f t="shared" si="3"/>
        <v>13.366666666666667</v>
      </c>
      <c r="G11" s="97">
        <f t="shared" si="0"/>
        <v>1.6666666666666666E-2</v>
      </c>
      <c r="H11" s="14">
        <v>185300</v>
      </c>
      <c r="I11" s="14">
        <f>H11-(H11*G11*F11)</f>
        <v>144019.27777777778</v>
      </c>
      <c r="J11" s="15">
        <f>+INDICES!B50/INDICES!N48</f>
        <v>1.0336027401883037</v>
      </c>
      <c r="K11" s="14">
        <f t="shared" si="4"/>
        <v>148858.72015105159</v>
      </c>
      <c r="L11" s="14">
        <v>145000</v>
      </c>
      <c r="M11" s="14">
        <f t="shared" si="5"/>
        <v>-3858.7201510515879</v>
      </c>
      <c r="N11" s="14">
        <v>87643.8</v>
      </c>
      <c r="O11" s="14">
        <f t="shared" si="6"/>
        <v>-91502.520151051591</v>
      </c>
      <c r="P11" s="14">
        <f t="shared" si="2"/>
        <v>0</v>
      </c>
      <c r="Q11" s="72"/>
      <c r="R11" s="73"/>
    </row>
    <row r="12" spans="1:25" s="74" customFormat="1" x14ac:dyDescent="0.2">
      <c r="A12" s="51">
        <v>7</v>
      </c>
      <c r="B12" s="69">
        <v>590</v>
      </c>
      <c r="C12" s="70" t="s">
        <v>43</v>
      </c>
      <c r="D12" s="71">
        <v>42671</v>
      </c>
      <c r="E12" s="94">
        <v>42752</v>
      </c>
      <c r="F12" s="98">
        <f t="shared" si="3"/>
        <v>2.7</v>
      </c>
      <c r="G12" s="97">
        <f t="shared" si="0"/>
        <v>1.6666666666666666E-2</v>
      </c>
      <c r="H12" s="14">
        <v>100000</v>
      </c>
      <c r="I12" s="14">
        <f t="shared" si="1"/>
        <v>95500</v>
      </c>
      <c r="J12" s="15">
        <f>+INDICES!B50/INDICES!L49</f>
        <v>1.0124620889700595</v>
      </c>
      <c r="K12" s="14">
        <f t="shared" si="4"/>
        <v>96690.129496640686</v>
      </c>
      <c r="L12" s="14">
        <v>362000</v>
      </c>
      <c r="M12" s="14">
        <f t="shared" si="5"/>
        <v>265309.8705033593</v>
      </c>
      <c r="N12" s="14">
        <v>87643.8</v>
      </c>
      <c r="O12" s="14">
        <f t="shared" si="6"/>
        <v>177666.07050335931</v>
      </c>
      <c r="P12" s="14">
        <f t="shared" si="2"/>
        <v>35533.214100671867</v>
      </c>
      <c r="Q12" s="72"/>
      <c r="R12" s="103" t="s">
        <v>311</v>
      </c>
    </row>
    <row r="13" spans="1:25" s="74" customFormat="1" x14ac:dyDescent="0.2">
      <c r="A13" s="51">
        <v>8</v>
      </c>
      <c r="B13" s="69">
        <v>591</v>
      </c>
      <c r="C13" s="70" t="s">
        <v>44</v>
      </c>
      <c r="D13" s="71">
        <v>42417</v>
      </c>
      <c r="E13" s="95">
        <v>42752</v>
      </c>
      <c r="F13" s="98">
        <f t="shared" si="3"/>
        <v>11.166666666666666</v>
      </c>
      <c r="G13" s="97">
        <f t="shared" si="0"/>
        <v>1.6666666666666666E-2</v>
      </c>
      <c r="H13" s="14">
        <v>170000</v>
      </c>
      <c r="I13" s="14">
        <f t="shared" si="1"/>
        <v>138361.11111111112</v>
      </c>
      <c r="J13" s="15">
        <f>+INDICES!B50/INDICES!D49</f>
        <v>1.0251872306598051</v>
      </c>
      <c r="K13" s="14">
        <f t="shared" si="4"/>
        <v>141846.0443310136</v>
      </c>
      <c r="L13" s="14">
        <v>145000</v>
      </c>
      <c r="M13" s="14">
        <f t="shared" si="5"/>
        <v>3153.9556689863966</v>
      </c>
      <c r="N13" s="14">
        <v>87643.8</v>
      </c>
      <c r="O13" s="14">
        <f t="shared" si="6"/>
        <v>-84489.844331013606</v>
      </c>
      <c r="P13" s="14">
        <f t="shared" si="2"/>
        <v>0</v>
      </c>
      <c r="Q13" s="72"/>
      <c r="R13" s="73"/>
    </row>
    <row r="14" spans="1:25" s="74" customFormat="1" x14ac:dyDescent="0.2">
      <c r="A14" s="51">
        <v>9</v>
      </c>
      <c r="B14" s="69">
        <v>593</v>
      </c>
      <c r="C14" s="70" t="s">
        <v>45</v>
      </c>
      <c r="D14" s="71">
        <v>41857</v>
      </c>
      <c r="E14" s="94">
        <v>42755</v>
      </c>
      <c r="F14" s="98">
        <f t="shared" si="3"/>
        <v>29.933333333333334</v>
      </c>
      <c r="G14" s="97">
        <f t="shared" si="0"/>
        <v>1.6666666666666666E-2</v>
      </c>
      <c r="H14" s="14">
        <v>120000</v>
      </c>
      <c r="I14" s="14">
        <f t="shared" si="1"/>
        <v>60133.333333333336</v>
      </c>
      <c r="J14" s="15">
        <f>+INDICES!B50/INDICES!J47</f>
        <v>1.0800172781607573</v>
      </c>
      <c r="K14" s="14">
        <f t="shared" si="4"/>
        <v>64945.038993400209</v>
      </c>
      <c r="L14" s="14">
        <v>78000</v>
      </c>
      <c r="M14" s="14">
        <f t="shared" si="5"/>
        <v>13054.961006599791</v>
      </c>
      <c r="N14" s="14">
        <v>87643.8</v>
      </c>
      <c r="O14" s="14">
        <f t="shared" si="6"/>
        <v>-74588.838993400219</v>
      </c>
      <c r="P14" s="14">
        <f t="shared" si="2"/>
        <v>0</v>
      </c>
      <c r="Q14" s="72"/>
      <c r="R14" s="73"/>
    </row>
    <row r="15" spans="1:25" s="74" customFormat="1" x14ac:dyDescent="0.2">
      <c r="A15" s="51">
        <v>10</v>
      </c>
      <c r="B15" s="69">
        <v>594</v>
      </c>
      <c r="C15" s="70" t="s">
        <v>46</v>
      </c>
      <c r="D15" s="71">
        <v>40607</v>
      </c>
      <c r="E15" s="94">
        <v>42756</v>
      </c>
      <c r="F15" s="98">
        <f t="shared" si="3"/>
        <v>71.63333333333334</v>
      </c>
      <c r="G15" s="97">
        <f t="shared" si="0"/>
        <v>1.6666666666666666E-2</v>
      </c>
      <c r="H15" s="14">
        <v>153900</v>
      </c>
      <c r="I15" s="14">
        <f t="shared" si="1"/>
        <v>-29839.500000000029</v>
      </c>
      <c r="J15" s="15"/>
      <c r="K15" s="14">
        <f t="shared" si="4"/>
        <v>0</v>
      </c>
      <c r="L15" s="14">
        <v>78000</v>
      </c>
      <c r="M15" s="14">
        <f t="shared" si="5"/>
        <v>78000</v>
      </c>
      <c r="N15" s="14">
        <v>87643.8</v>
      </c>
      <c r="O15" s="14">
        <f t="shared" si="6"/>
        <v>-9643.8000000000029</v>
      </c>
      <c r="P15" s="14">
        <f t="shared" si="2"/>
        <v>0</v>
      </c>
      <c r="Q15" s="72"/>
      <c r="R15" s="73"/>
    </row>
    <row r="16" spans="1:25" s="74" customFormat="1" x14ac:dyDescent="0.2">
      <c r="A16" s="51">
        <v>11</v>
      </c>
      <c r="B16" s="69">
        <v>595</v>
      </c>
      <c r="C16" s="70" t="s">
        <v>47</v>
      </c>
      <c r="D16" s="71">
        <v>42005</v>
      </c>
      <c r="E16" s="94">
        <v>42756</v>
      </c>
      <c r="F16" s="98">
        <f t="shared" si="3"/>
        <v>25.033333333333335</v>
      </c>
      <c r="G16" s="97">
        <f t="shared" si="0"/>
        <v>1.6666666666666666E-2</v>
      </c>
      <c r="H16" s="14">
        <v>173500</v>
      </c>
      <c r="I16" s="14">
        <f t="shared" si="1"/>
        <v>101111.94444444444</v>
      </c>
      <c r="J16" s="15">
        <f>+INDICES!B50/INDICES!C48</f>
        <v>1.056582782827673</v>
      </c>
      <c r="K16" s="14">
        <f t="shared" si="4"/>
        <v>106833.13963822818</v>
      </c>
      <c r="L16" s="14">
        <v>122000</v>
      </c>
      <c r="M16" s="14">
        <f t="shared" si="5"/>
        <v>15166.860361771818</v>
      </c>
      <c r="N16" s="14">
        <v>87643.8</v>
      </c>
      <c r="O16" s="14">
        <f t="shared" si="6"/>
        <v>-72476.939638228185</v>
      </c>
      <c r="P16" s="14">
        <f t="shared" si="2"/>
        <v>0</v>
      </c>
      <c r="Q16" s="72"/>
      <c r="R16" s="73"/>
    </row>
    <row r="17" spans="1:18" s="74" customFormat="1" x14ac:dyDescent="0.2">
      <c r="A17" s="51">
        <v>12</v>
      </c>
      <c r="B17" s="69">
        <v>596</v>
      </c>
      <c r="C17" s="70" t="s">
        <v>48</v>
      </c>
      <c r="D17" s="71">
        <v>41208</v>
      </c>
      <c r="E17" s="94">
        <v>42756</v>
      </c>
      <c r="F17" s="98">
        <f t="shared" si="3"/>
        <v>51.6</v>
      </c>
      <c r="G17" s="97">
        <f t="shared" si="0"/>
        <v>1.6666666666666666E-2</v>
      </c>
      <c r="H17" s="14">
        <v>99000</v>
      </c>
      <c r="I17" s="14">
        <f t="shared" si="1"/>
        <v>13860</v>
      </c>
      <c r="J17" s="15">
        <f>+INDICES!B50/INDICES!L45</f>
        <v>1.1527785618848678</v>
      </c>
      <c r="K17" s="14">
        <f t="shared" si="4"/>
        <v>15977.510867724268</v>
      </c>
      <c r="L17" s="14">
        <v>54000</v>
      </c>
      <c r="M17" s="14">
        <f t="shared" si="5"/>
        <v>38022.489132275732</v>
      </c>
      <c r="N17" s="14">
        <v>87643.8</v>
      </c>
      <c r="O17" s="14">
        <f t="shared" si="6"/>
        <v>-49621.310867724271</v>
      </c>
      <c r="P17" s="14">
        <f t="shared" si="2"/>
        <v>0</v>
      </c>
      <c r="Q17" s="72"/>
      <c r="R17" s="73"/>
    </row>
    <row r="18" spans="1:18" s="77" customFormat="1" x14ac:dyDescent="0.2">
      <c r="A18" s="51">
        <v>13</v>
      </c>
      <c r="B18" s="69">
        <v>597</v>
      </c>
      <c r="C18" s="57" t="s">
        <v>50</v>
      </c>
      <c r="D18" s="75">
        <v>42399</v>
      </c>
      <c r="E18" s="94">
        <v>42759</v>
      </c>
      <c r="F18" s="98">
        <f t="shared" si="3"/>
        <v>12</v>
      </c>
      <c r="G18" s="97">
        <f t="shared" si="0"/>
        <v>1.6666666666666666E-2</v>
      </c>
      <c r="H18" s="14">
        <v>196900</v>
      </c>
      <c r="I18" s="14">
        <f t="shared" si="1"/>
        <v>157520</v>
      </c>
      <c r="J18" s="15">
        <f>+INDICES!B50/INDICES!C49</f>
        <v>1.0297108757774416</v>
      </c>
      <c r="K18" s="14">
        <f t="shared" si="4"/>
        <v>162200.0571524626</v>
      </c>
      <c r="L18" s="14">
        <v>130000</v>
      </c>
      <c r="M18" s="14">
        <f t="shared" si="5"/>
        <v>-32200.057152462599</v>
      </c>
      <c r="N18" s="14">
        <v>87643.8</v>
      </c>
      <c r="O18" s="14">
        <f t="shared" si="6"/>
        <v>-119843.8571524626</v>
      </c>
      <c r="P18" s="14">
        <f t="shared" si="2"/>
        <v>0</v>
      </c>
      <c r="Q18" s="72"/>
      <c r="R18" s="76"/>
    </row>
    <row r="19" spans="1:18" s="77" customFormat="1" x14ac:dyDescent="0.2">
      <c r="A19" s="51">
        <v>14</v>
      </c>
      <c r="B19" s="69">
        <v>598</v>
      </c>
      <c r="C19" s="57" t="s">
        <v>51</v>
      </c>
      <c r="D19" s="75">
        <v>42438</v>
      </c>
      <c r="E19" s="94">
        <v>42790</v>
      </c>
      <c r="F19" s="98">
        <f t="shared" si="3"/>
        <v>11.733333333333333</v>
      </c>
      <c r="G19" s="97">
        <f t="shared" si="0"/>
        <v>1.6666666666666666E-2</v>
      </c>
      <c r="H19" s="14">
        <v>143100</v>
      </c>
      <c r="I19" s="14">
        <f t="shared" si="1"/>
        <v>115116</v>
      </c>
      <c r="J19" s="15">
        <f>+INDICES!C50/INDICES!E49</f>
        <v>1.0410842155396429</v>
      </c>
      <c r="K19" s="14">
        <f t="shared" si="4"/>
        <v>119845.45055606154</v>
      </c>
      <c r="L19" s="14">
        <v>115000</v>
      </c>
      <c r="M19" s="14">
        <f t="shared" si="5"/>
        <v>-4845.4505560615362</v>
      </c>
      <c r="N19" s="14">
        <v>87643.8</v>
      </c>
      <c r="O19" s="14">
        <f t="shared" si="6"/>
        <v>-92489.250556061539</v>
      </c>
      <c r="P19" s="14">
        <f t="shared" si="2"/>
        <v>0</v>
      </c>
      <c r="Q19" s="72"/>
      <c r="R19" s="76"/>
    </row>
    <row r="20" spans="1:18" s="77" customFormat="1" x14ac:dyDescent="0.2">
      <c r="A20" s="51">
        <v>15</v>
      </c>
      <c r="B20" s="69">
        <v>599</v>
      </c>
      <c r="C20" s="57" t="s">
        <v>58</v>
      </c>
      <c r="D20" s="75">
        <v>40701</v>
      </c>
      <c r="E20" s="94">
        <v>42760</v>
      </c>
      <c r="F20" s="98">
        <f t="shared" si="3"/>
        <v>68.63333333333334</v>
      </c>
      <c r="G20" s="97">
        <f t="shared" si="0"/>
        <v>1.6666666666666666E-2</v>
      </c>
      <c r="H20" s="14">
        <v>237850</v>
      </c>
      <c r="I20" s="14">
        <f t="shared" si="1"/>
        <v>-34223.972222222248</v>
      </c>
      <c r="J20" s="15"/>
      <c r="K20" s="14">
        <f t="shared" si="4"/>
        <v>0</v>
      </c>
      <c r="L20" s="79">
        <v>113000</v>
      </c>
      <c r="M20" s="14">
        <f t="shared" si="5"/>
        <v>113000</v>
      </c>
      <c r="N20" s="14">
        <v>87643.8</v>
      </c>
      <c r="O20" s="14">
        <f t="shared" si="6"/>
        <v>25356.199999999997</v>
      </c>
      <c r="P20" s="14">
        <f t="shared" si="2"/>
        <v>5071.24</v>
      </c>
      <c r="Q20" s="72"/>
      <c r="R20" s="76"/>
    </row>
    <row r="21" spans="1:18" s="77" customFormat="1" x14ac:dyDescent="0.2">
      <c r="A21" s="51">
        <v>16</v>
      </c>
      <c r="B21" s="69">
        <v>600</v>
      </c>
      <c r="C21" s="70" t="s">
        <v>52</v>
      </c>
      <c r="D21" s="75">
        <v>41067</v>
      </c>
      <c r="E21" s="94">
        <v>42760</v>
      </c>
      <c r="F21" s="98">
        <f t="shared" si="3"/>
        <v>56.43333333333333</v>
      </c>
      <c r="G21" s="97">
        <f t="shared" si="0"/>
        <v>1.6666666666666666E-2</v>
      </c>
      <c r="H21" s="14">
        <v>139900</v>
      </c>
      <c r="I21" s="14">
        <f t="shared" si="1"/>
        <v>8316.277777777781</v>
      </c>
      <c r="J21" s="15">
        <f>+INDICES!B50/INDICES!H45</f>
        <v>1.1737626702945065</v>
      </c>
      <c r="K21" s="14">
        <f t="shared" si="4"/>
        <v>9761.3364113553125</v>
      </c>
      <c r="L21" s="14">
        <v>82000</v>
      </c>
      <c r="M21" s="14">
        <f t="shared" si="5"/>
        <v>72238.663588644689</v>
      </c>
      <c r="N21" s="14">
        <v>87643.8</v>
      </c>
      <c r="O21" s="14">
        <f t="shared" si="6"/>
        <v>-15405.136411355314</v>
      </c>
      <c r="P21" s="14">
        <f t="shared" si="2"/>
        <v>0</v>
      </c>
      <c r="Q21" s="72"/>
      <c r="R21" s="78"/>
    </row>
    <row r="22" spans="1:18" s="77" customFormat="1" x14ac:dyDescent="0.2">
      <c r="A22" s="51">
        <v>17</v>
      </c>
      <c r="B22" s="69">
        <v>601</v>
      </c>
      <c r="C22" s="70" t="s">
        <v>53</v>
      </c>
      <c r="D22" s="75">
        <v>42320</v>
      </c>
      <c r="E22" s="94">
        <v>42760</v>
      </c>
      <c r="F22" s="98">
        <f t="shared" si="3"/>
        <v>14.666666666666666</v>
      </c>
      <c r="G22" s="97">
        <f t="shared" si="0"/>
        <v>1.6666666666666666E-2</v>
      </c>
      <c r="H22" s="14">
        <v>196300</v>
      </c>
      <c r="I22" s="14">
        <f t="shared" si="1"/>
        <v>148315.55555555556</v>
      </c>
      <c r="J22" s="15">
        <f>+INDICES!B50/INDICES!M48</f>
        <v>1.0378141650642518</v>
      </c>
      <c r="K22" s="14">
        <f t="shared" si="4"/>
        <v>153923.98445492957</v>
      </c>
      <c r="L22" s="14">
        <v>145000</v>
      </c>
      <c r="M22" s="14">
        <f t="shared" si="5"/>
        <v>-8923.9844549295667</v>
      </c>
      <c r="N22" s="14">
        <v>87643.8</v>
      </c>
      <c r="O22" s="14">
        <f t="shared" si="6"/>
        <v>-96567.78445492957</v>
      </c>
      <c r="P22" s="14">
        <f t="shared" si="2"/>
        <v>0</v>
      </c>
      <c r="Q22" s="72"/>
      <c r="R22" s="78"/>
    </row>
    <row r="23" spans="1:18" s="77" customFormat="1" x14ac:dyDescent="0.2">
      <c r="A23" s="51">
        <v>18</v>
      </c>
      <c r="B23" s="69">
        <v>602</v>
      </c>
      <c r="C23" s="70" t="s">
        <v>54</v>
      </c>
      <c r="D23" s="75">
        <v>41846</v>
      </c>
      <c r="E23" s="94">
        <v>42760</v>
      </c>
      <c r="F23" s="98">
        <f t="shared" si="3"/>
        <v>30.466666666666665</v>
      </c>
      <c r="G23" s="97">
        <f t="shared" si="0"/>
        <v>1.6666666666666666E-2</v>
      </c>
      <c r="H23" s="14">
        <v>255000</v>
      </c>
      <c r="I23" s="14">
        <f t="shared" si="1"/>
        <v>125516.66666666667</v>
      </c>
      <c r="J23" s="15">
        <f>+INDICES!B50/INDICES!I47</f>
        <v>1.0838965956543281</v>
      </c>
      <c r="K23" s="14">
        <f t="shared" si="4"/>
        <v>136047.08769787909</v>
      </c>
      <c r="L23" s="14">
        <v>175000</v>
      </c>
      <c r="M23" s="14">
        <f t="shared" si="5"/>
        <v>38952.912302120909</v>
      </c>
      <c r="N23" s="14">
        <v>87643.8</v>
      </c>
      <c r="O23" s="14">
        <f t="shared" si="6"/>
        <v>-48690.887697879094</v>
      </c>
      <c r="P23" s="14">
        <f t="shared" si="2"/>
        <v>0</v>
      </c>
      <c r="Q23" s="72"/>
      <c r="R23" s="78"/>
    </row>
    <row r="24" spans="1:18" s="77" customFormat="1" x14ac:dyDescent="0.2">
      <c r="A24" s="51">
        <v>19</v>
      </c>
      <c r="B24" s="69">
        <v>603</v>
      </c>
      <c r="C24" s="70" t="s">
        <v>55</v>
      </c>
      <c r="D24" s="75">
        <v>42332</v>
      </c>
      <c r="E24" s="94">
        <v>42760</v>
      </c>
      <c r="F24" s="98">
        <f t="shared" si="3"/>
        <v>14.266666666666667</v>
      </c>
      <c r="G24" s="97">
        <f t="shared" si="0"/>
        <v>1.6666666666666666E-2</v>
      </c>
      <c r="H24" s="14">
        <v>207900</v>
      </c>
      <c r="I24" s="14">
        <f t="shared" si="1"/>
        <v>158466</v>
      </c>
      <c r="J24" s="15">
        <f>+INDICES!B50/INDICES!M48</f>
        <v>1.0378141650642518</v>
      </c>
      <c r="K24" s="14">
        <f t="shared" si="4"/>
        <v>164458.25948107173</v>
      </c>
      <c r="L24" s="14">
        <v>168500</v>
      </c>
      <c r="M24" s="14">
        <f t="shared" si="5"/>
        <v>4041.7405189282726</v>
      </c>
      <c r="N24" s="14">
        <v>87643.8</v>
      </c>
      <c r="O24" s="14">
        <f t="shared" si="6"/>
        <v>-83602.05948107173</v>
      </c>
      <c r="P24" s="14">
        <f t="shared" si="2"/>
        <v>0</v>
      </c>
      <c r="Q24" s="72"/>
      <c r="R24" s="78"/>
    </row>
    <row r="25" spans="1:18" s="77" customFormat="1" x14ac:dyDescent="0.2">
      <c r="A25" s="51">
        <v>20</v>
      </c>
      <c r="B25" s="69">
        <v>604</v>
      </c>
      <c r="C25" s="70" t="s">
        <v>49</v>
      </c>
      <c r="D25" s="75">
        <v>40939</v>
      </c>
      <c r="E25" s="94">
        <v>42761</v>
      </c>
      <c r="F25" s="98">
        <f t="shared" si="3"/>
        <v>60.733333333333334</v>
      </c>
      <c r="G25" s="97">
        <f t="shared" si="0"/>
        <v>1.6666666666666666E-2</v>
      </c>
      <c r="H25" s="14">
        <v>199900</v>
      </c>
      <c r="I25" s="14">
        <f t="shared" si="1"/>
        <v>-2443.222222222219</v>
      </c>
      <c r="J25" s="15"/>
      <c r="K25" s="14">
        <f t="shared" si="4"/>
        <v>0</v>
      </c>
      <c r="L25" s="14">
        <v>100000</v>
      </c>
      <c r="M25" s="14">
        <f t="shared" si="5"/>
        <v>100000</v>
      </c>
      <c r="N25" s="14">
        <v>87643.8</v>
      </c>
      <c r="O25" s="14">
        <f t="shared" si="6"/>
        <v>12356.199999999997</v>
      </c>
      <c r="P25" s="14">
        <f t="shared" si="2"/>
        <v>2471.2399999999998</v>
      </c>
      <c r="Q25" s="72"/>
      <c r="R25" s="78"/>
    </row>
    <row r="26" spans="1:18" s="77" customFormat="1" x14ac:dyDescent="0.2">
      <c r="A26" s="51">
        <v>21</v>
      </c>
      <c r="B26" s="69">
        <v>605</v>
      </c>
      <c r="C26" s="70" t="s">
        <v>56</v>
      </c>
      <c r="D26" s="75">
        <v>42460</v>
      </c>
      <c r="E26" s="94">
        <v>42780</v>
      </c>
      <c r="F26" s="98">
        <f t="shared" si="3"/>
        <v>10.666666666666666</v>
      </c>
      <c r="G26" s="97">
        <f t="shared" si="0"/>
        <v>1.6666666666666666E-2</v>
      </c>
      <c r="H26" s="14">
        <v>176200</v>
      </c>
      <c r="I26" s="14">
        <f t="shared" si="1"/>
        <v>144875.55555555556</v>
      </c>
      <c r="J26" s="15">
        <f>+INDICES!C50/INDICES!E49</f>
        <v>1.0410842155396429</v>
      </c>
      <c r="K26" s="14">
        <f t="shared" si="4"/>
        <v>150827.65410642553</v>
      </c>
      <c r="L26" s="14">
        <v>135000</v>
      </c>
      <c r="M26" s="14">
        <f t="shared" si="5"/>
        <v>-15827.654106425529</v>
      </c>
      <c r="N26" s="14">
        <v>87643.8</v>
      </c>
      <c r="O26" s="14">
        <f t="shared" si="6"/>
        <v>-103471.45410642553</v>
      </c>
      <c r="P26" s="14">
        <f t="shared" si="2"/>
        <v>0</v>
      </c>
      <c r="Q26" s="72"/>
      <c r="R26" s="76"/>
    </row>
    <row r="27" spans="1:18" x14ac:dyDescent="0.2">
      <c r="A27" s="51">
        <v>22</v>
      </c>
      <c r="B27" s="49">
        <v>607</v>
      </c>
      <c r="C27" s="56" t="s">
        <v>59</v>
      </c>
      <c r="D27" s="34">
        <v>40598</v>
      </c>
      <c r="E27" s="93">
        <v>42763</v>
      </c>
      <c r="F27" s="98">
        <f t="shared" si="3"/>
        <v>72.166666666666671</v>
      </c>
      <c r="G27" s="97">
        <f t="shared" si="0"/>
        <v>1.6666666666666666E-2</v>
      </c>
      <c r="H27" s="14">
        <v>153900</v>
      </c>
      <c r="I27" s="14">
        <f t="shared" si="1"/>
        <v>-31207.5</v>
      </c>
      <c r="J27" s="15"/>
      <c r="K27" s="14">
        <f t="shared" si="4"/>
        <v>0</v>
      </c>
      <c r="L27" s="14">
        <v>73500</v>
      </c>
      <c r="M27" s="14">
        <f t="shared" si="5"/>
        <v>73500</v>
      </c>
      <c r="N27" s="14">
        <v>87643.8</v>
      </c>
      <c r="O27" s="14">
        <f t="shared" si="6"/>
        <v>-14143.800000000003</v>
      </c>
      <c r="P27" s="14">
        <f t="shared" si="2"/>
        <v>0</v>
      </c>
      <c r="Q27" s="29"/>
      <c r="R27" s="36"/>
    </row>
    <row r="28" spans="1:18" x14ac:dyDescent="0.2">
      <c r="A28" s="51">
        <v>23</v>
      </c>
      <c r="B28" s="49">
        <v>608</v>
      </c>
      <c r="C28" s="56" t="s">
        <v>57</v>
      </c>
      <c r="D28" s="34">
        <v>40175</v>
      </c>
      <c r="E28" s="93">
        <v>42763</v>
      </c>
      <c r="F28" s="98">
        <f t="shared" si="3"/>
        <v>86.266666666666666</v>
      </c>
      <c r="G28" s="97">
        <f t="shared" si="0"/>
        <v>1.6666666666666666E-2</v>
      </c>
      <c r="H28" s="14">
        <v>332500</v>
      </c>
      <c r="I28" s="14">
        <f t="shared" si="1"/>
        <v>-145561.11111111112</v>
      </c>
      <c r="J28" s="15"/>
      <c r="K28" s="14">
        <f t="shared" si="4"/>
        <v>0</v>
      </c>
      <c r="L28" s="14">
        <v>125000</v>
      </c>
      <c r="M28" s="14">
        <f t="shared" si="5"/>
        <v>125000</v>
      </c>
      <c r="N28" s="14">
        <v>87643.8</v>
      </c>
      <c r="O28" s="14">
        <f t="shared" si="6"/>
        <v>37356.199999999997</v>
      </c>
      <c r="P28" s="14">
        <f t="shared" si="2"/>
        <v>7471.24</v>
      </c>
      <c r="Q28" s="29"/>
      <c r="R28" s="36"/>
    </row>
    <row r="29" spans="1:18" x14ac:dyDescent="0.2">
      <c r="A29" s="51">
        <v>24</v>
      </c>
      <c r="B29" s="49">
        <v>609</v>
      </c>
      <c r="C29" s="56" t="s">
        <v>63</v>
      </c>
      <c r="D29" s="34">
        <v>41953</v>
      </c>
      <c r="E29" s="93">
        <v>42765</v>
      </c>
      <c r="F29" s="98">
        <f t="shared" si="3"/>
        <v>27.066666666666666</v>
      </c>
      <c r="G29" s="97">
        <f t="shared" si="0"/>
        <v>1.6666666666666666E-2</v>
      </c>
      <c r="H29" s="14">
        <v>247000</v>
      </c>
      <c r="I29" s="14">
        <f t="shared" si="1"/>
        <v>135575.55555555556</v>
      </c>
      <c r="J29" s="15">
        <f>+INDICES!B50/INDICES!M47</f>
        <v>1.0608002216584556</v>
      </c>
      <c r="K29" s="14">
        <f t="shared" si="4"/>
        <v>143818.57938480159</v>
      </c>
      <c r="L29" s="14">
        <v>160000</v>
      </c>
      <c r="M29" s="14">
        <f t="shared" si="5"/>
        <v>16181.420615198411</v>
      </c>
      <c r="N29" s="14">
        <v>87643.8</v>
      </c>
      <c r="O29" s="14">
        <f t="shared" si="6"/>
        <v>-71462.379384801592</v>
      </c>
      <c r="P29" s="14">
        <f t="shared" si="2"/>
        <v>0</v>
      </c>
      <c r="Q29" s="29"/>
      <c r="R29" s="36"/>
    </row>
    <row r="30" spans="1:18" x14ac:dyDescent="0.2">
      <c r="A30" s="51">
        <v>25</v>
      </c>
      <c r="B30" s="49">
        <v>610</v>
      </c>
      <c r="C30" s="56" t="s">
        <v>64</v>
      </c>
      <c r="D30" s="34">
        <v>40905</v>
      </c>
      <c r="E30" s="93">
        <v>42766</v>
      </c>
      <c r="F30" s="98">
        <f t="shared" si="3"/>
        <v>62.033333333333331</v>
      </c>
      <c r="G30" s="97">
        <f t="shared" si="0"/>
        <v>1.6666666666666666E-2</v>
      </c>
      <c r="H30" s="14">
        <v>169575</v>
      </c>
      <c r="I30" s="14">
        <f t="shared" si="1"/>
        <v>-5746.7083333333139</v>
      </c>
      <c r="J30" s="15"/>
      <c r="K30" s="14">
        <f t="shared" si="4"/>
        <v>0</v>
      </c>
      <c r="L30" s="14">
        <v>110000</v>
      </c>
      <c r="M30" s="14">
        <f t="shared" si="5"/>
        <v>110000</v>
      </c>
      <c r="N30" s="14">
        <v>87643.8</v>
      </c>
      <c r="O30" s="14">
        <f t="shared" si="6"/>
        <v>22356.199999999997</v>
      </c>
      <c r="P30" s="14">
        <f t="shared" si="2"/>
        <v>4471.24</v>
      </c>
      <c r="Q30" s="29"/>
      <c r="R30" s="36"/>
    </row>
    <row r="31" spans="1:18" x14ac:dyDescent="0.2">
      <c r="A31" s="51">
        <v>26</v>
      </c>
      <c r="B31" s="49">
        <v>613</v>
      </c>
      <c r="C31" s="56" t="s">
        <v>65</v>
      </c>
      <c r="D31" s="34">
        <v>41275</v>
      </c>
      <c r="E31" s="93">
        <v>42766</v>
      </c>
      <c r="F31" s="98">
        <f t="shared" si="3"/>
        <v>49.7</v>
      </c>
      <c r="G31" s="97">
        <f t="shared" si="0"/>
        <v>1.6666666666666666E-2</v>
      </c>
      <c r="H31" s="14">
        <v>145990</v>
      </c>
      <c r="I31" s="14">
        <f t="shared" si="1"/>
        <v>25061.616666666669</v>
      </c>
      <c r="J31" s="15">
        <f>+INDICES!B50/INDICES!C46</f>
        <v>1.1377904493025501</v>
      </c>
      <c r="K31" s="14">
        <f t="shared" si="4"/>
        <v>28514.868087414947</v>
      </c>
      <c r="L31" s="14">
        <v>85000</v>
      </c>
      <c r="M31" s="14">
        <f t="shared" si="5"/>
        <v>56485.131912585057</v>
      </c>
      <c r="N31" s="14">
        <v>87643.8</v>
      </c>
      <c r="O31" s="14">
        <f t="shared" si="6"/>
        <v>-31158.668087414946</v>
      </c>
      <c r="P31" s="14">
        <f t="shared" si="2"/>
        <v>0</v>
      </c>
      <c r="Q31" s="29"/>
      <c r="R31" s="36"/>
    </row>
    <row r="32" spans="1:18" x14ac:dyDescent="0.2">
      <c r="A32" s="51">
        <v>27</v>
      </c>
      <c r="B32" s="49">
        <v>616</v>
      </c>
      <c r="C32" s="56" t="s">
        <v>66</v>
      </c>
      <c r="D32" s="34">
        <v>40376</v>
      </c>
      <c r="E32" s="93">
        <v>42768</v>
      </c>
      <c r="F32" s="98">
        <f t="shared" si="3"/>
        <v>79.733333333333334</v>
      </c>
      <c r="G32" s="97">
        <f t="shared" si="0"/>
        <v>1.6666666666666666E-2</v>
      </c>
      <c r="H32" s="14">
        <v>612400</v>
      </c>
      <c r="I32" s="14">
        <f t="shared" si="1"/>
        <v>-201411.5555555555</v>
      </c>
      <c r="J32" s="15"/>
      <c r="K32" s="14">
        <f t="shared" si="4"/>
        <v>0</v>
      </c>
      <c r="L32" s="14">
        <v>160000</v>
      </c>
      <c r="M32" s="14">
        <f t="shared" si="5"/>
        <v>160000</v>
      </c>
      <c r="N32" s="14">
        <v>87643.8</v>
      </c>
      <c r="O32" s="14">
        <f t="shared" si="6"/>
        <v>72356.2</v>
      </c>
      <c r="P32" s="14">
        <f t="shared" si="2"/>
        <v>14471.24</v>
      </c>
      <c r="Q32" s="29"/>
      <c r="R32" s="36"/>
    </row>
    <row r="33" spans="1:18" x14ac:dyDescent="0.2">
      <c r="A33" s="51">
        <v>28</v>
      </c>
      <c r="B33" s="49">
        <v>617</v>
      </c>
      <c r="C33" s="56" t="s">
        <v>67</v>
      </c>
      <c r="D33" s="34">
        <v>41729</v>
      </c>
      <c r="E33" s="93">
        <v>42769</v>
      </c>
      <c r="F33" s="98">
        <f t="shared" si="3"/>
        <v>34.666666666666664</v>
      </c>
      <c r="G33" s="97">
        <f t="shared" si="0"/>
        <v>1.6666666666666666E-2</v>
      </c>
      <c r="H33" s="14">
        <v>123000</v>
      </c>
      <c r="I33" s="14">
        <f t="shared" si="1"/>
        <v>51933.333333333343</v>
      </c>
      <c r="J33" s="15">
        <f>+INDICES!C50/INDICES!E47</f>
        <v>1.1016719864897124</v>
      </c>
      <c r="K33" s="14">
        <f t="shared" si="4"/>
        <v>57213.498498365741</v>
      </c>
      <c r="L33" s="14">
        <v>127000</v>
      </c>
      <c r="M33" s="14">
        <f t="shared" si="5"/>
        <v>69786.501501634251</v>
      </c>
      <c r="N33" s="14">
        <v>87643.8</v>
      </c>
      <c r="O33" s="14">
        <f t="shared" si="6"/>
        <v>-17857.298498365752</v>
      </c>
      <c r="P33" s="14">
        <f t="shared" si="2"/>
        <v>0</v>
      </c>
      <c r="Q33" s="29"/>
      <c r="R33" s="36"/>
    </row>
    <row r="34" spans="1:18" x14ac:dyDescent="0.2">
      <c r="A34" s="51">
        <v>29</v>
      </c>
      <c r="B34" s="49">
        <v>618</v>
      </c>
      <c r="C34" s="56" t="s">
        <v>68</v>
      </c>
      <c r="D34" s="34">
        <v>42765</v>
      </c>
      <c r="E34" s="93">
        <v>42769</v>
      </c>
      <c r="F34" s="98">
        <f t="shared" si="3"/>
        <v>0.13333333333333333</v>
      </c>
      <c r="G34" s="97">
        <f t="shared" si="0"/>
        <v>1.6666666666666666E-2</v>
      </c>
      <c r="H34" s="14">
        <v>120000</v>
      </c>
      <c r="I34" s="14">
        <f t="shared" si="1"/>
        <v>119733.33333333333</v>
      </c>
      <c r="J34" s="15">
        <f>+INDICES!C50/INDICES!C50</f>
        <v>1</v>
      </c>
      <c r="K34" s="14">
        <f t="shared" si="4"/>
        <v>119733.33333333333</v>
      </c>
      <c r="L34" s="14">
        <v>130000</v>
      </c>
      <c r="M34" s="14">
        <f t="shared" si="5"/>
        <v>10266.666666666672</v>
      </c>
      <c r="N34" s="14">
        <v>87643.8</v>
      </c>
      <c r="O34" s="14">
        <f t="shared" si="6"/>
        <v>-77377.133333333331</v>
      </c>
      <c r="P34" s="14">
        <f t="shared" si="2"/>
        <v>0</v>
      </c>
      <c r="Q34" s="29"/>
      <c r="R34" s="36"/>
    </row>
    <row r="35" spans="1:18" x14ac:dyDescent="0.2">
      <c r="A35" s="51">
        <v>30</v>
      </c>
      <c r="B35" s="49">
        <v>619</v>
      </c>
      <c r="C35" s="56" t="s">
        <v>69</v>
      </c>
      <c r="D35" s="34">
        <v>41730</v>
      </c>
      <c r="E35" s="93">
        <v>42769</v>
      </c>
      <c r="F35" s="98">
        <f t="shared" si="3"/>
        <v>34.633333333333333</v>
      </c>
      <c r="G35" s="97">
        <f t="shared" si="0"/>
        <v>1.6666666666666666E-2</v>
      </c>
      <c r="H35" s="14">
        <v>142000</v>
      </c>
      <c r="I35" s="14">
        <f t="shared" si="1"/>
        <v>60034.444444444453</v>
      </c>
      <c r="J35" s="15">
        <f>+INDICES!C50/INDICES!C47</f>
        <v>1.107488556064175</v>
      </c>
      <c r="K35" s="14">
        <f t="shared" si="4"/>
        <v>66487.460191892722</v>
      </c>
      <c r="L35" s="14">
        <v>147000</v>
      </c>
      <c r="M35" s="14">
        <f t="shared" si="5"/>
        <v>80512.539808107278</v>
      </c>
      <c r="N35" s="14">
        <v>87643.8</v>
      </c>
      <c r="O35" s="14">
        <f t="shared" si="6"/>
        <v>-7131.2601918927248</v>
      </c>
      <c r="P35" s="14">
        <f t="shared" si="2"/>
        <v>0</v>
      </c>
      <c r="Q35" s="29"/>
      <c r="R35" s="36"/>
    </row>
    <row r="36" spans="1:18" x14ac:dyDescent="0.2">
      <c r="A36" s="51">
        <v>31</v>
      </c>
      <c r="B36" s="49">
        <v>620</v>
      </c>
      <c r="C36" s="56" t="s">
        <v>70</v>
      </c>
      <c r="D36" s="34">
        <v>41733</v>
      </c>
      <c r="E36" s="93">
        <v>42769</v>
      </c>
      <c r="F36" s="98">
        <f t="shared" si="3"/>
        <v>34.533333333333331</v>
      </c>
      <c r="G36" s="97">
        <f t="shared" si="0"/>
        <v>1.6666666666666666E-2</v>
      </c>
      <c r="H36" s="14">
        <v>142000</v>
      </c>
      <c r="I36" s="14">
        <f t="shared" si="1"/>
        <v>60271.111111111124</v>
      </c>
      <c r="J36" s="15">
        <f>+INDICES!C50/INDICES!F47</f>
        <v>1.1037311317411949</v>
      </c>
      <c r="K36" s="14">
        <f t="shared" si="4"/>
        <v>66523.101677965984</v>
      </c>
      <c r="L36" s="14">
        <v>147000</v>
      </c>
      <c r="M36" s="14">
        <f t="shared" si="5"/>
        <v>80476.898322034016</v>
      </c>
      <c r="N36" s="14">
        <v>87643.8</v>
      </c>
      <c r="O36" s="14">
        <f t="shared" si="6"/>
        <v>-7166.9016779659869</v>
      </c>
      <c r="P36" s="14">
        <f t="shared" si="2"/>
        <v>0</v>
      </c>
      <c r="Q36" s="29"/>
      <c r="R36" s="36"/>
    </row>
    <row r="37" spans="1:18" x14ac:dyDescent="0.2">
      <c r="A37" s="51">
        <v>32</v>
      </c>
      <c r="B37" s="49">
        <v>621</v>
      </c>
      <c r="C37" s="56" t="s">
        <v>71</v>
      </c>
      <c r="D37" s="34">
        <v>41729</v>
      </c>
      <c r="E37" s="93">
        <v>42769</v>
      </c>
      <c r="F37" s="98">
        <f t="shared" si="3"/>
        <v>34.666666666666664</v>
      </c>
      <c r="G37" s="97">
        <f t="shared" si="0"/>
        <v>1.6666666666666666E-2</v>
      </c>
      <c r="H37" s="14">
        <v>123000</v>
      </c>
      <c r="I37" s="14">
        <f t="shared" si="1"/>
        <v>51933.333333333343</v>
      </c>
      <c r="J37" s="15">
        <f>+INDICES!C50/INDICES!E47</f>
        <v>1.1016719864897124</v>
      </c>
      <c r="K37" s="14">
        <f t="shared" si="4"/>
        <v>57213.498498365741</v>
      </c>
      <c r="L37" s="14">
        <v>127000</v>
      </c>
      <c r="M37" s="14">
        <f t="shared" si="5"/>
        <v>69786.501501634251</v>
      </c>
      <c r="N37" s="14">
        <v>87643.8</v>
      </c>
      <c r="O37" s="14">
        <f t="shared" si="6"/>
        <v>-17857.298498365752</v>
      </c>
      <c r="P37" s="14">
        <f t="shared" si="2"/>
        <v>0</v>
      </c>
      <c r="Q37" s="29"/>
      <c r="R37" s="36"/>
    </row>
    <row r="38" spans="1:18" x14ac:dyDescent="0.2">
      <c r="A38" s="51">
        <v>33</v>
      </c>
      <c r="B38" s="49">
        <v>622</v>
      </c>
      <c r="C38" s="56" t="s">
        <v>72</v>
      </c>
      <c r="D38" s="34">
        <v>41730</v>
      </c>
      <c r="E38" s="93">
        <v>42769</v>
      </c>
      <c r="F38" s="98">
        <f t="shared" si="3"/>
        <v>34.633333333333333</v>
      </c>
      <c r="G38" s="97">
        <f t="shared" si="0"/>
        <v>1.6666666666666666E-2</v>
      </c>
      <c r="H38" s="14">
        <v>142000</v>
      </c>
      <c r="I38" s="14">
        <f t="shared" si="1"/>
        <v>60034.444444444453</v>
      </c>
      <c r="J38" s="15">
        <f>+INDICES!C50/INDICES!F47</f>
        <v>1.1037311317411949</v>
      </c>
      <c r="K38" s="14">
        <f t="shared" si="4"/>
        <v>66261.88531012056</v>
      </c>
      <c r="L38" s="14">
        <v>147000</v>
      </c>
      <c r="M38" s="14">
        <f t="shared" si="5"/>
        <v>80738.11468987944</v>
      </c>
      <c r="N38" s="14">
        <v>87643.8</v>
      </c>
      <c r="O38" s="14">
        <f t="shared" si="6"/>
        <v>-6905.6853101205634</v>
      </c>
      <c r="P38" s="14">
        <f t="shared" si="2"/>
        <v>0</v>
      </c>
      <c r="Q38" s="29"/>
      <c r="R38" s="36"/>
    </row>
    <row r="39" spans="1:18" x14ac:dyDescent="0.2">
      <c r="A39" s="51">
        <v>34</v>
      </c>
      <c r="B39" s="49">
        <v>623</v>
      </c>
      <c r="C39" s="56" t="s">
        <v>73</v>
      </c>
      <c r="D39" s="34">
        <v>40691</v>
      </c>
      <c r="E39" s="93">
        <v>42773</v>
      </c>
      <c r="F39" s="98">
        <f t="shared" si="3"/>
        <v>69.400000000000006</v>
      </c>
      <c r="G39" s="97">
        <f t="shared" si="0"/>
        <v>1.6666666666666666E-2</v>
      </c>
      <c r="H39" s="14">
        <v>266170</v>
      </c>
      <c r="I39" s="14">
        <f t="shared" si="1"/>
        <v>-41699.966666666733</v>
      </c>
      <c r="J39" s="15"/>
      <c r="K39" s="14">
        <f t="shared" si="4"/>
        <v>0</v>
      </c>
      <c r="L39" s="14">
        <v>110000</v>
      </c>
      <c r="M39" s="14">
        <f t="shared" si="5"/>
        <v>110000</v>
      </c>
      <c r="N39" s="14">
        <v>87643.8</v>
      </c>
      <c r="O39" s="14">
        <f t="shared" si="6"/>
        <v>22356.199999999997</v>
      </c>
      <c r="P39" s="14">
        <f t="shared" si="2"/>
        <v>4471.24</v>
      </c>
      <c r="Q39" s="29"/>
      <c r="R39" s="36"/>
    </row>
    <row r="40" spans="1:18" x14ac:dyDescent="0.2">
      <c r="A40" s="51">
        <v>35</v>
      </c>
      <c r="B40" s="49">
        <v>624</v>
      </c>
      <c r="C40" s="56" t="s">
        <v>74</v>
      </c>
      <c r="D40" s="34">
        <v>41582</v>
      </c>
      <c r="E40" s="93">
        <v>42774</v>
      </c>
      <c r="F40" s="98">
        <f t="shared" si="3"/>
        <v>39.733333333333334</v>
      </c>
      <c r="G40" s="97">
        <f t="shared" si="0"/>
        <v>1.6666666666666666E-2</v>
      </c>
      <c r="H40" s="14">
        <v>390500</v>
      </c>
      <c r="I40" s="14">
        <f t="shared" si="1"/>
        <v>131902.22222222222</v>
      </c>
      <c r="J40" s="15">
        <f>+INDICES!C50/INDICES!M46</f>
        <v>1.1238004185006134</v>
      </c>
      <c r="K40" s="14">
        <f t="shared" si="4"/>
        <v>148231.77253449423</v>
      </c>
      <c r="L40" s="14">
        <v>220000</v>
      </c>
      <c r="M40" s="14">
        <f t="shared" si="5"/>
        <v>71768.22746550577</v>
      </c>
      <c r="N40" s="14">
        <v>87643.8</v>
      </c>
      <c r="O40" s="14">
        <f t="shared" si="6"/>
        <v>-15875.572534494233</v>
      </c>
      <c r="P40" s="14">
        <f t="shared" si="2"/>
        <v>0</v>
      </c>
      <c r="Q40" s="29"/>
      <c r="R40" s="36"/>
    </row>
    <row r="41" spans="1:18" x14ac:dyDescent="0.2">
      <c r="A41" s="51">
        <v>36</v>
      </c>
      <c r="B41" s="49">
        <v>625</v>
      </c>
      <c r="C41" s="56" t="s">
        <v>75</v>
      </c>
      <c r="D41" s="34">
        <v>41621</v>
      </c>
      <c r="E41" s="93">
        <v>42775</v>
      </c>
      <c r="F41" s="98">
        <f t="shared" si="3"/>
        <v>38.466666666666669</v>
      </c>
      <c r="G41" s="97">
        <f t="shared" si="0"/>
        <v>1.6666666666666666E-2</v>
      </c>
      <c r="H41" s="14">
        <v>107100</v>
      </c>
      <c r="I41" s="14">
        <f t="shared" si="1"/>
        <v>38437</v>
      </c>
      <c r="J41" s="15">
        <f>+INDICES!C50/INDICES!N46</f>
        <v>1.1173906804892924</v>
      </c>
      <c r="K41" s="14">
        <f t="shared" si="4"/>
        <v>42949.14558596693</v>
      </c>
      <c r="L41" s="14">
        <v>70000</v>
      </c>
      <c r="M41" s="14">
        <f t="shared" si="5"/>
        <v>27050.85441403307</v>
      </c>
      <c r="N41" s="14">
        <v>87643.8</v>
      </c>
      <c r="O41" s="14">
        <f t="shared" si="6"/>
        <v>-60592.945585966932</v>
      </c>
      <c r="P41" s="14">
        <f t="shared" si="2"/>
        <v>0</v>
      </c>
      <c r="Q41" s="29"/>
      <c r="R41" s="36"/>
    </row>
    <row r="42" spans="1:18" x14ac:dyDescent="0.2">
      <c r="A42" s="51">
        <v>37</v>
      </c>
      <c r="B42" s="49">
        <v>626</v>
      </c>
      <c r="C42" s="56" t="s">
        <v>76</v>
      </c>
      <c r="D42" s="34">
        <v>42186</v>
      </c>
      <c r="E42" s="93">
        <v>42775</v>
      </c>
      <c r="F42" s="98">
        <f t="shared" si="3"/>
        <v>19.633333333333333</v>
      </c>
      <c r="G42" s="97">
        <f t="shared" si="0"/>
        <v>1.6666666666666666E-2</v>
      </c>
      <c r="H42" s="14">
        <v>161400</v>
      </c>
      <c r="I42" s="14">
        <f t="shared" si="1"/>
        <v>108586.33333333334</v>
      </c>
      <c r="J42" s="15">
        <f>+INDICES!C50/INDICES!I48</f>
        <v>1.0729367594378616</v>
      </c>
      <c r="K42" s="14">
        <f t="shared" si="4"/>
        <v>116506.26860590612</v>
      </c>
      <c r="L42" s="14">
        <v>122500</v>
      </c>
      <c r="M42" s="14">
        <f t="shared" si="5"/>
        <v>5993.7313940938766</v>
      </c>
      <c r="N42" s="14">
        <v>87643.8</v>
      </c>
      <c r="O42" s="14">
        <f t="shared" si="6"/>
        <v>-81650.068605906126</v>
      </c>
      <c r="P42" s="14">
        <f t="shared" si="2"/>
        <v>0</v>
      </c>
      <c r="Q42" s="29"/>
      <c r="R42" s="36"/>
    </row>
    <row r="43" spans="1:18" x14ac:dyDescent="0.2">
      <c r="A43" s="51">
        <v>38</v>
      </c>
      <c r="B43" s="49">
        <v>628</v>
      </c>
      <c r="C43" s="37" t="s">
        <v>77</v>
      </c>
      <c r="D43" s="34">
        <v>41911</v>
      </c>
      <c r="E43" s="93">
        <v>42777</v>
      </c>
      <c r="F43" s="98">
        <f t="shared" si="3"/>
        <v>28.866666666666667</v>
      </c>
      <c r="G43" s="97">
        <f t="shared" si="0"/>
        <v>1.6666666666666666E-2</v>
      </c>
      <c r="H43" s="14">
        <v>211900</v>
      </c>
      <c r="I43" s="14">
        <f t="shared" si="1"/>
        <v>109952.55555555556</v>
      </c>
      <c r="J43" s="15">
        <f>+INDICES!C50/INDICES!K47</f>
        <v>1.093550057486901</v>
      </c>
      <c r="K43" s="14">
        <f t="shared" si="4"/>
        <v>120238.62344860946</v>
      </c>
      <c r="L43" s="14">
        <v>135000</v>
      </c>
      <c r="M43" s="14">
        <f t="shared" si="5"/>
        <v>14761.376551390538</v>
      </c>
      <c r="N43" s="14">
        <v>87643.8</v>
      </c>
      <c r="O43" s="14">
        <f t="shared" si="6"/>
        <v>-72882.423448609465</v>
      </c>
      <c r="P43" s="14">
        <f t="shared" si="2"/>
        <v>0</v>
      </c>
      <c r="Q43" s="29"/>
      <c r="R43" s="36"/>
    </row>
    <row r="44" spans="1:18" x14ac:dyDescent="0.2">
      <c r="A44" s="51">
        <v>39</v>
      </c>
      <c r="B44" s="49">
        <v>629</v>
      </c>
      <c r="C44" s="37" t="s">
        <v>60</v>
      </c>
      <c r="D44" s="34">
        <v>42136</v>
      </c>
      <c r="E44" s="93">
        <v>42780</v>
      </c>
      <c r="F44" s="98">
        <f t="shared" si="3"/>
        <v>21.466666666666665</v>
      </c>
      <c r="G44" s="97">
        <f t="shared" si="0"/>
        <v>1.6666666666666666E-2</v>
      </c>
      <c r="H44" s="14">
        <v>611300</v>
      </c>
      <c r="I44" s="14">
        <f t="shared" si="1"/>
        <v>392590.44444444444</v>
      </c>
      <c r="J44" s="80">
        <f>+INDICES!C50/INDICES!G48</f>
        <v>1.0763104246570609</v>
      </c>
      <c r="K44" s="14">
        <f t="shared" si="4"/>
        <v>422549.18797630427</v>
      </c>
      <c r="L44" s="14">
        <v>386000</v>
      </c>
      <c r="M44" s="14">
        <f t="shared" si="5"/>
        <v>-36549.187976304267</v>
      </c>
      <c r="N44" s="14">
        <v>87643.8</v>
      </c>
      <c r="O44" s="14">
        <f t="shared" si="6"/>
        <v>-124192.98797630427</v>
      </c>
      <c r="P44" s="14">
        <f t="shared" si="2"/>
        <v>0</v>
      </c>
      <c r="Q44" s="29"/>
      <c r="R44" s="36"/>
    </row>
    <row r="45" spans="1:18" x14ac:dyDescent="0.2">
      <c r="A45" s="51">
        <v>40</v>
      </c>
      <c r="B45" s="49">
        <v>630</v>
      </c>
      <c r="C45" s="37" t="s">
        <v>78</v>
      </c>
      <c r="D45" s="34">
        <v>42271</v>
      </c>
      <c r="E45" s="93">
        <v>42780</v>
      </c>
      <c r="F45" s="98">
        <f t="shared" si="3"/>
        <v>16.966666666666665</v>
      </c>
      <c r="G45" s="97">
        <f t="shared" si="0"/>
        <v>1.6666666666666666E-2</v>
      </c>
      <c r="H45" s="14">
        <v>139000</v>
      </c>
      <c r="I45" s="14">
        <f t="shared" si="1"/>
        <v>99693.888888888905</v>
      </c>
      <c r="J45" s="15">
        <f>+INDICES!C50/INDICES!K48</f>
        <v>1.066681505705896</v>
      </c>
      <c r="K45" s="14">
        <f t="shared" si="4"/>
        <v>106341.62750967631</v>
      </c>
      <c r="L45" s="14">
        <v>122000</v>
      </c>
      <c r="M45" s="14">
        <f t="shared" si="5"/>
        <v>15658.372490323687</v>
      </c>
      <c r="N45" s="14">
        <v>87643.8</v>
      </c>
      <c r="O45" s="14">
        <f t="shared" si="6"/>
        <v>-71985.427509676316</v>
      </c>
      <c r="P45" s="14">
        <f t="shared" si="2"/>
        <v>0</v>
      </c>
      <c r="Q45" s="29"/>
      <c r="R45" s="36"/>
    </row>
    <row r="46" spans="1:18" x14ac:dyDescent="0.2">
      <c r="A46" s="51">
        <v>41</v>
      </c>
      <c r="B46" s="49">
        <v>631</v>
      </c>
      <c r="C46" s="37" t="s">
        <v>79</v>
      </c>
      <c r="D46" s="34">
        <v>42417</v>
      </c>
      <c r="E46" s="93">
        <v>42780</v>
      </c>
      <c r="F46" s="98">
        <f t="shared" si="3"/>
        <v>12.1</v>
      </c>
      <c r="G46" s="97">
        <f t="shared" si="0"/>
        <v>1.6666666666666666E-2</v>
      </c>
      <c r="H46" s="14">
        <v>157100</v>
      </c>
      <c r="I46" s="14">
        <f t="shared" si="1"/>
        <v>125418.16666666666</v>
      </c>
      <c r="J46" s="15">
        <f>+INDICES!C50/INDICES!D49</f>
        <v>1.0426174637044476</v>
      </c>
      <c r="K46" s="14">
        <f t="shared" si="4"/>
        <v>130763.17083246169</v>
      </c>
      <c r="L46" s="14">
        <v>126638.85</v>
      </c>
      <c r="M46" s="14">
        <f t="shared" si="5"/>
        <v>-4124.3208324616862</v>
      </c>
      <c r="N46" s="14">
        <v>87643.8</v>
      </c>
      <c r="O46" s="14">
        <f t="shared" si="6"/>
        <v>-91768.120832461689</v>
      </c>
      <c r="P46" s="14">
        <f t="shared" si="2"/>
        <v>0</v>
      </c>
      <c r="Q46" s="38"/>
      <c r="R46" s="36"/>
    </row>
    <row r="47" spans="1:18" x14ac:dyDescent="0.2">
      <c r="A47" s="51">
        <v>42</v>
      </c>
      <c r="B47" s="49">
        <v>632</v>
      </c>
      <c r="C47" s="37" t="s">
        <v>80</v>
      </c>
      <c r="D47" s="34">
        <v>41606</v>
      </c>
      <c r="E47" s="96">
        <v>42782</v>
      </c>
      <c r="F47" s="98">
        <f t="shared" si="3"/>
        <v>39.200000000000003</v>
      </c>
      <c r="G47" s="97">
        <f t="shared" si="0"/>
        <v>1.6666666666666666E-2</v>
      </c>
      <c r="H47" s="14">
        <v>198500</v>
      </c>
      <c r="I47" s="14">
        <f t="shared" si="1"/>
        <v>68813.333333333314</v>
      </c>
      <c r="J47" s="15">
        <f>+INDICES!C50/INDICES!M46</f>
        <v>1.1238004185006134</v>
      </c>
      <c r="K47" s="14">
        <f t="shared" si="4"/>
        <v>77332.452798422193</v>
      </c>
      <c r="L47" s="14">
        <v>124000</v>
      </c>
      <c r="M47" s="14">
        <f t="shared" si="5"/>
        <v>46667.547201577807</v>
      </c>
      <c r="N47" s="14">
        <v>87643.8</v>
      </c>
      <c r="O47" s="14">
        <f t="shared" si="6"/>
        <v>-40976.252798422196</v>
      </c>
      <c r="P47" s="14">
        <f t="shared" si="2"/>
        <v>0</v>
      </c>
      <c r="Q47" s="38"/>
      <c r="R47" s="36"/>
    </row>
    <row r="48" spans="1:18" x14ac:dyDescent="0.2">
      <c r="A48" s="51">
        <v>43</v>
      </c>
      <c r="B48" s="49">
        <v>634</v>
      </c>
      <c r="C48" s="37" t="s">
        <v>81</v>
      </c>
      <c r="D48" s="34">
        <v>42048</v>
      </c>
      <c r="E48" s="96">
        <v>42782</v>
      </c>
      <c r="F48" s="98">
        <f t="shared" si="3"/>
        <v>24.466666666666665</v>
      </c>
      <c r="G48" s="97">
        <f t="shared" si="0"/>
        <v>1.6666666666666666E-2</v>
      </c>
      <c r="H48" s="14">
        <v>142000</v>
      </c>
      <c r="I48" s="14">
        <f t="shared" si="1"/>
        <v>84095.555555555562</v>
      </c>
      <c r="J48" s="15">
        <f>+INDICES!C50/INDICES!D48</f>
        <v>1.0725119217725136</v>
      </c>
      <c r="K48" s="14">
        <f t="shared" si="4"/>
        <v>90193.485901416076</v>
      </c>
      <c r="L48" s="14">
        <v>108500</v>
      </c>
      <c r="M48" s="14">
        <f t="shared" si="5"/>
        <v>18306.514098583924</v>
      </c>
      <c r="N48" s="14">
        <v>87643.8</v>
      </c>
      <c r="O48" s="14">
        <f t="shared" si="6"/>
        <v>-69337.285901416079</v>
      </c>
      <c r="P48" s="14">
        <f t="shared" si="2"/>
        <v>0</v>
      </c>
      <c r="Q48" s="38"/>
      <c r="R48" s="36"/>
    </row>
    <row r="49" spans="1:18" x14ac:dyDescent="0.2">
      <c r="A49" s="51">
        <v>44</v>
      </c>
      <c r="B49" s="49">
        <v>635</v>
      </c>
      <c r="C49" s="37" t="s">
        <v>82</v>
      </c>
      <c r="D49" s="34">
        <v>42214</v>
      </c>
      <c r="E49" s="93">
        <v>42784</v>
      </c>
      <c r="F49" s="98">
        <f t="shared" si="3"/>
        <v>19</v>
      </c>
      <c r="G49" s="97">
        <f t="shared" si="0"/>
        <v>1.6666666666666666E-2</v>
      </c>
      <c r="H49" s="14">
        <v>233000</v>
      </c>
      <c r="I49" s="14">
        <f t="shared" si="1"/>
        <v>159216.66666666666</v>
      </c>
      <c r="J49" s="15">
        <f>+INDICES!C50/INDICES!I48</f>
        <v>1.0729367594378616</v>
      </c>
      <c r="K49" s="14">
        <f t="shared" si="4"/>
        <v>170829.41438183151</v>
      </c>
      <c r="L49" s="14">
        <v>190000</v>
      </c>
      <c r="M49" s="14">
        <f t="shared" si="5"/>
        <v>19170.585618168494</v>
      </c>
      <c r="N49" s="14">
        <v>87643.8</v>
      </c>
      <c r="O49" s="14">
        <f t="shared" si="6"/>
        <v>-68473.214381831509</v>
      </c>
      <c r="P49" s="14">
        <f t="shared" si="2"/>
        <v>0</v>
      </c>
      <c r="Q49" s="38"/>
      <c r="R49" s="36"/>
    </row>
    <row r="50" spans="1:18" x14ac:dyDescent="0.2">
      <c r="A50" s="51">
        <v>45</v>
      </c>
      <c r="B50" s="49">
        <v>636</v>
      </c>
      <c r="C50" s="37" t="s">
        <v>83</v>
      </c>
      <c r="D50" s="34">
        <v>42508</v>
      </c>
      <c r="E50" s="93">
        <v>42786</v>
      </c>
      <c r="F50" s="98">
        <f t="shared" si="3"/>
        <v>9.2666666666666675</v>
      </c>
      <c r="G50" s="97">
        <f t="shared" si="0"/>
        <v>1.6666666666666666E-2</v>
      </c>
      <c r="H50" s="14">
        <v>250000</v>
      </c>
      <c r="I50" s="14">
        <f t="shared" si="1"/>
        <v>211388.88888888888</v>
      </c>
      <c r="J50" s="15">
        <f>+INDICES!C50/INDICES!G49</f>
        <v>1.0490696303780416</v>
      </c>
      <c r="K50" s="14">
        <f t="shared" si="4"/>
        <v>221761.66353269154</v>
      </c>
      <c r="L50" s="14">
        <v>245000</v>
      </c>
      <c r="M50" s="14">
        <f t="shared" si="5"/>
        <v>23238.336467308458</v>
      </c>
      <c r="N50" s="14">
        <v>87643.8</v>
      </c>
      <c r="O50" s="14">
        <f t="shared" si="6"/>
        <v>-64405.463532691545</v>
      </c>
      <c r="P50" s="14">
        <f t="shared" si="2"/>
        <v>0</v>
      </c>
      <c r="Q50" s="38"/>
      <c r="R50" s="36"/>
    </row>
    <row r="51" spans="1:18" x14ac:dyDescent="0.2">
      <c r="A51" s="51">
        <v>46</v>
      </c>
      <c r="B51" s="49">
        <v>637</v>
      </c>
      <c r="C51" s="37" t="s">
        <v>84</v>
      </c>
      <c r="D51" s="34">
        <v>41548</v>
      </c>
      <c r="E51" s="93">
        <v>42787</v>
      </c>
      <c r="F51" s="98">
        <f t="shared" si="3"/>
        <v>41.3</v>
      </c>
      <c r="G51" s="97">
        <f t="shared" si="0"/>
        <v>1.6666666666666666E-2</v>
      </c>
      <c r="H51" s="14">
        <v>143600</v>
      </c>
      <c r="I51" s="14">
        <f t="shared" si="1"/>
        <v>44755.333333333328</v>
      </c>
      <c r="J51" s="15">
        <f>+INDICES!C50/INDICES!L46</f>
        <v>1.1342764547374553</v>
      </c>
      <c r="K51" s="14">
        <f t="shared" si="4"/>
        <v>50764.920823926383</v>
      </c>
      <c r="L51" s="14">
        <v>90000</v>
      </c>
      <c r="M51" s="14">
        <f t="shared" si="5"/>
        <v>39235.079176073617</v>
      </c>
      <c r="N51" s="14">
        <v>87643.8</v>
      </c>
      <c r="O51" s="14">
        <f t="shared" si="6"/>
        <v>-48408.720823926385</v>
      </c>
      <c r="P51" s="14">
        <f t="shared" si="2"/>
        <v>0</v>
      </c>
      <c r="Q51" s="38"/>
      <c r="R51" s="36"/>
    </row>
    <row r="52" spans="1:18" x14ac:dyDescent="0.2">
      <c r="A52" s="51">
        <v>47</v>
      </c>
      <c r="B52" s="49">
        <v>638</v>
      </c>
      <c r="C52" s="37" t="s">
        <v>85</v>
      </c>
      <c r="D52" s="34">
        <v>41612</v>
      </c>
      <c r="E52" s="93">
        <v>42787</v>
      </c>
      <c r="F52" s="98">
        <f t="shared" si="3"/>
        <v>39.166666666666664</v>
      </c>
      <c r="G52" s="97">
        <f t="shared" si="0"/>
        <v>1.6666666666666666E-2</v>
      </c>
      <c r="H52" s="14">
        <v>240000</v>
      </c>
      <c r="I52" s="14">
        <f t="shared" si="1"/>
        <v>83333.333333333343</v>
      </c>
      <c r="J52" s="15">
        <f>+INDICES!C50/INDICES!N46</f>
        <v>1.1173906804892924</v>
      </c>
      <c r="K52" s="14">
        <f t="shared" si="4"/>
        <v>93115.890040774379</v>
      </c>
      <c r="L52" s="14">
        <v>155000</v>
      </c>
      <c r="M52" s="14">
        <f t="shared" si="5"/>
        <v>61884.109959225621</v>
      </c>
      <c r="N52" s="14">
        <v>87643.8</v>
      </c>
      <c r="O52" s="14">
        <f t="shared" si="6"/>
        <v>-25759.690040774381</v>
      </c>
      <c r="P52" s="14">
        <f t="shared" si="2"/>
        <v>0</v>
      </c>
      <c r="Q52" s="38"/>
      <c r="R52" s="36"/>
    </row>
    <row r="53" spans="1:18" x14ac:dyDescent="0.2">
      <c r="A53" s="51">
        <v>48</v>
      </c>
      <c r="B53" s="49">
        <v>639</v>
      </c>
      <c r="C53" s="37" t="s">
        <v>86</v>
      </c>
      <c r="D53" s="34">
        <v>41740</v>
      </c>
      <c r="E53" s="93">
        <v>42787</v>
      </c>
      <c r="F53" s="98">
        <f t="shared" si="3"/>
        <v>34.9</v>
      </c>
      <c r="G53" s="97">
        <f t="shared" si="0"/>
        <v>1.6666666666666666E-2</v>
      </c>
      <c r="H53" s="14">
        <v>126600</v>
      </c>
      <c r="I53" s="14">
        <f t="shared" si="1"/>
        <v>52961</v>
      </c>
      <c r="J53" s="15">
        <f>+INDICES!C50/INDICES!M47</f>
        <v>1.0788359467673365</v>
      </c>
      <c r="K53" s="14">
        <f t="shared" si="4"/>
        <v>57136.230576744907</v>
      </c>
      <c r="L53" s="14">
        <v>88000</v>
      </c>
      <c r="M53" s="14">
        <f t="shared" si="5"/>
        <v>30863.769423255093</v>
      </c>
      <c r="N53" s="14">
        <v>87643.8</v>
      </c>
      <c r="O53" s="14">
        <f t="shared" si="6"/>
        <v>-56780.03057674491</v>
      </c>
      <c r="P53" s="14">
        <f t="shared" si="2"/>
        <v>0</v>
      </c>
      <c r="Q53" s="38"/>
      <c r="R53" s="36"/>
    </row>
    <row r="54" spans="1:18" x14ac:dyDescent="0.2">
      <c r="A54" s="51">
        <v>49</v>
      </c>
      <c r="B54" s="49">
        <v>640</v>
      </c>
      <c r="C54" s="37" t="s">
        <v>87</v>
      </c>
      <c r="D54" s="34">
        <v>41344</v>
      </c>
      <c r="E54" s="93">
        <v>42788</v>
      </c>
      <c r="F54" s="98">
        <f t="shared" si="3"/>
        <v>48.133333333333333</v>
      </c>
      <c r="G54" s="97">
        <f t="shared" si="0"/>
        <v>1.6666666666666666E-2</v>
      </c>
      <c r="H54" s="14">
        <v>125100</v>
      </c>
      <c r="I54" s="14">
        <f t="shared" si="1"/>
        <v>24742</v>
      </c>
      <c r="J54" s="15">
        <f>+INDICES!C50/INDICES!E46</f>
        <v>1.1430799434872756</v>
      </c>
      <c r="K54" s="14">
        <f t="shared" si="4"/>
        <v>28282.083961762171</v>
      </c>
      <c r="L54" s="14">
        <v>74000</v>
      </c>
      <c r="M54" s="14">
        <f t="shared" si="5"/>
        <v>45717.916038237832</v>
      </c>
      <c r="N54" s="14">
        <v>87643.8</v>
      </c>
      <c r="O54" s="14">
        <f t="shared" si="6"/>
        <v>-41925.883961762171</v>
      </c>
      <c r="P54" s="14">
        <f t="shared" si="2"/>
        <v>0</v>
      </c>
      <c r="Q54" s="38"/>
      <c r="R54" s="36"/>
    </row>
    <row r="55" spans="1:18" x14ac:dyDescent="0.2">
      <c r="A55" s="51">
        <v>50</v>
      </c>
      <c r="B55" s="49">
        <v>641</v>
      </c>
      <c r="C55" s="37" t="s">
        <v>88</v>
      </c>
      <c r="D55" s="34">
        <v>42527</v>
      </c>
      <c r="E55" s="93">
        <v>42789</v>
      </c>
      <c r="F55" s="98">
        <f t="shared" si="3"/>
        <v>8.7333333333333325</v>
      </c>
      <c r="G55" s="97">
        <f t="shared" si="0"/>
        <v>1.6666666666666666E-2</v>
      </c>
      <c r="H55" s="14">
        <v>67350</v>
      </c>
      <c r="I55" s="14">
        <f t="shared" si="1"/>
        <v>57546.833333333336</v>
      </c>
      <c r="J55" s="15">
        <f>+INDICES!C50/INDICES!H49</f>
        <v>1.0479138106491956</v>
      </c>
      <c r="K55" s="14">
        <f t="shared" si="4"/>
        <v>60304.121409127489</v>
      </c>
      <c r="L55" s="14">
        <v>95000</v>
      </c>
      <c r="M55" s="14">
        <f t="shared" si="5"/>
        <v>34695.878590872511</v>
      </c>
      <c r="N55" s="14">
        <v>87643.8</v>
      </c>
      <c r="O55" s="14">
        <f t="shared" si="6"/>
        <v>-52947.921409127492</v>
      </c>
      <c r="P55" s="14">
        <f t="shared" si="2"/>
        <v>0</v>
      </c>
      <c r="Q55" s="38"/>
      <c r="R55" s="36"/>
    </row>
    <row r="56" spans="1:18" x14ac:dyDescent="0.2">
      <c r="A56" s="51">
        <v>51</v>
      </c>
      <c r="B56" s="49">
        <v>642</v>
      </c>
      <c r="C56" s="37" t="s">
        <v>89</v>
      </c>
      <c r="D56" s="34">
        <v>41009</v>
      </c>
      <c r="E56" s="93">
        <v>42789</v>
      </c>
      <c r="F56" s="98">
        <f t="shared" si="3"/>
        <v>59.333333333333336</v>
      </c>
      <c r="G56" s="97">
        <f t="shared" si="0"/>
        <v>1.6666666666666666E-2</v>
      </c>
      <c r="H56" s="14">
        <v>171600</v>
      </c>
      <c r="I56" s="14">
        <f t="shared" si="1"/>
        <v>1906.666666666657</v>
      </c>
      <c r="J56" s="15">
        <f>+INDICES!C50/INDICES!F45</f>
        <v>1.1954369267375371</v>
      </c>
      <c r="K56" s="14">
        <f t="shared" si="4"/>
        <v>2279.2997403128925</v>
      </c>
      <c r="L56" s="14">
        <v>68000</v>
      </c>
      <c r="M56" s="14">
        <f t="shared" si="5"/>
        <v>65720.700259687103</v>
      </c>
      <c r="N56" s="14">
        <v>87643.8</v>
      </c>
      <c r="O56" s="14">
        <f t="shared" si="6"/>
        <v>-21923.0997403129</v>
      </c>
      <c r="P56" s="14">
        <f t="shared" si="2"/>
        <v>0</v>
      </c>
      <c r="Q56" s="38"/>
      <c r="R56" s="36"/>
    </row>
    <row r="57" spans="1:18" x14ac:dyDescent="0.2">
      <c r="A57" s="51">
        <v>52</v>
      </c>
      <c r="B57" s="49">
        <v>643</v>
      </c>
      <c r="C57" s="37" t="s">
        <v>90</v>
      </c>
      <c r="D57" s="34">
        <v>41727</v>
      </c>
      <c r="E57" s="93">
        <v>42793</v>
      </c>
      <c r="F57" s="98">
        <f t="shared" si="3"/>
        <v>35.533333333333331</v>
      </c>
      <c r="G57" s="97">
        <f t="shared" si="0"/>
        <v>1.6666666666666666E-2</v>
      </c>
      <c r="H57" s="14">
        <v>369000</v>
      </c>
      <c r="I57" s="14">
        <f t="shared" si="1"/>
        <v>150470</v>
      </c>
      <c r="J57" s="15">
        <f>+INDICES!C50/INDICES!E47</f>
        <v>1.1016719864897124</v>
      </c>
      <c r="K57" s="14">
        <f t="shared" si="4"/>
        <v>165768.58380710703</v>
      </c>
      <c r="L57" s="14">
        <v>170000</v>
      </c>
      <c r="M57" s="14">
        <f t="shared" si="5"/>
        <v>4231.416192892968</v>
      </c>
      <c r="N57" s="14">
        <v>87643.8</v>
      </c>
      <c r="O57" s="14">
        <f t="shared" si="6"/>
        <v>-83412.383807107035</v>
      </c>
      <c r="P57" s="14">
        <f t="shared" si="2"/>
        <v>0</v>
      </c>
      <c r="Q57" s="38"/>
      <c r="R57" s="36"/>
    </row>
    <row r="58" spans="1:18" x14ac:dyDescent="0.2">
      <c r="A58" s="51">
        <v>53</v>
      </c>
      <c r="B58" s="49">
        <v>644</v>
      </c>
      <c r="C58" s="37" t="s">
        <v>91</v>
      </c>
      <c r="D58" s="34">
        <v>42088</v>
      </c>
      <c r="E58" s="93">
        <v>42793</v>
      </c>
      <c r="F58" s="98">
        <f t="shared" si="3"/>
        <v>23.5</v>
      </c>
      <c r="G58" s="97">
        <f t="shared" si="0"/>
        <v>1.6666666666666666E-2</v>
      </c>
      <c r="H58" s="14">
        <v>219400</v>
      </c>
      <c r="I58" s="14">
        <f t="shared" si="1"/>
        <v>133468.33333333334</v>
      </c>
      <c r="J58" s="15">
        <f>+INDICES!C50/INDICES!E48</f>
        <v>1.0681629188920418</v>
      </c>
      <c r="K58" s="14">
        <f t="shared" si="4"/>
        <v>142565.92451298935</v>
      </c>
      <c r="L58" s="14">
        <v>160000</v>
      </c>
      <c r="M58" s="14">
        <f t="shared" si="5"/>
        <v>17434.075487010647</v>
      </c>
      <c r="N58" s="14">
        <v>87643.8</v>
      </c>
      <c r="O58" s="14">
        <f t="shared" si="6"/>
        <v>-70209.724512989356</v>
      </c>
      <c r="P58" s="14">
        <f t="shared" si="2"/>
        <v>0</v>
      </c>
      <c r="Q58" s="38"/>
      <c r="R58" s="36"/>
    </row>
    <row r="59" spans="1:18" x14ac:dyDescent="0.2">
      <c r="A59" s="51">
        <v>54</v>
      </c>
      <c r="B59" s="49">
        <v>645</v>
      </c>
      <c r="C59" s="37" t="s">
        <v>92</v>
      </c>
      <c r="D59" s="34">
        <v>41935</v>
      </c>
      <c r="E59" s="93">
        <v>42793</v>
      </c>
      <c r="F59" s="98">
        <f t="shared" si="3"/>
        <v>28.6</v>
      </c>
      <c r="G59" s="97">
        <f t="shared" si="0"/>
        <v>1.6666666666666666E-2</v>
      </c>
      <c r="H59" s="14">
        <v>102400</v>
      </c>
      <c r="I59" s="14">
        <f t="shared" si="1"/>
        <v>53589.333333333328</v>
      </c>
      <c r="J59" s="15">
        <f>+INDICES!C50/INDICES!L47</f>
        <v>1.0875367682357355</v>
      </c>
      <c r="K59" s="14">
        <f t="shared" si="4"/>
        <v>58280.370385240902</v>
      </c>
      <c r="L59" s="14">
        <v>89000</v>
      </c>
      <c r="M59" s="14">
        <f t="shared" si="5"/>
        <v>30719.629614759098</v>
      </c>
      <c r="N59" s="14">
        <v>87643.8</v>
      </c>
      <c r="O59" s="14">
        <f t="shared" si="6"/>
        <v>-56924.170385240905</v>
      </c>
      <c r="P59" s="14">
        <f t="shared" si="2"/>
        <v>0</v>
      </c>
      <c r="Q59" s="38"/>
      <c r="R59" s="36"/>
    </row>
    <row r="60" spans="1:18" x14ac:dyDescent="0.2">
      <c r="A60" s="51">
        <v>55</v>
      </c>
      <c r="B60" s="49">
        <v>646</v>
      </c>
      <c r="C60" s="37" t="s">
        <v>93</v>
      </c>
      <c r="D60" s="34">
        <v>41601</v>
      </c>
      <c r="E60" s="93">
        <v>42793</v>
      </c>
      <c r="F60" s="98">
        <f t="shared" si="3"/>
        <v>39.733333333333334</v>
      </c>
      <c r="G60" s="97">
        <f t="shared" si="0"/>
        <v>1.6666666666666666E-2</v>
      </c>
      <c r="H60" s="14">
        <v>300000</v>
      </c>
      <c r="I60" s="14">
        <f t="shared" si="1"/>
        <v>101333.33333333334</v>
      </c>
      <c r="J60" s="15">
        <f>+INDICES!C50/INDICES!M44</f>
        <v>1.2131402922877701</v>
      </c>
      <c r="K60" s="14">
        <f t="shared" si="4"/>
        <v>122931.54961849404</v>
      </c>
      <c r="L60" s="14">
        <v>197000</v>
      </c>
      <c r="M60" s="14">
        <f t="shared" si="5"/>
        <v>74068.450381505958</v>
      </c>
      <c r="N60" s="14">
        <v>87643.8</v>
      </c>
      <c r="O60" s="14">
        <f t="shared" si="6"/>
        <v>-13575.349618494045</v>
      </c>
      <c r="P60" s="14">
        <f t="shared" si="2"/>
        <v>0</v>
      </c>
      <c r="Q60" s="38"/>
      <c r="R60" s="36"/>
    </row>
    <row r="61" spans="1:18" x14ac:dyDescent="0.2">
      <c r="A61" s="51">
        <v>56</v>
      </c>
      <c r="B61" s="49">
        <v>647</v>
      </c>
      <c r="C61" s="37" t="s">
        <v>94</v>
      </c>
      <c r="D61" s="34">
        <v>41480</v>
      </c>
      <c r="E61" s="93">
        <v>42794</v>
      </c>
      <c r="F61" s="98">
        <f t="shared" si="3"/>
        <v>43.8</v>
      </c>
      <c r="G61" s="97">
        <f t="shared" si="0"/>
        <v>1.6666666666666666E-2</v>
      </c>
      <c r="H61" s="14">
        <v>315500</v>
      </c>
      <c r="I61" s="14">
        <f t="shared" si="1"/>
        <v>85185.000000000029</v>
      </c>
      <c r="J61" s="15">
        <f>+INDICES!C50/INDICES!I46</f>
        <v>1.1472161607233287</v>
      </c>
      <c r="K61" s="14">
        <f t="shared" si="4"/>
        <v>97725.608651216782</v>
      </c>
      <c r="L61" s="14">
        <v>169000</v>
      </c>
      <c r="M61" s="14">
        <f t="shared" si="5"/>
        <v>71274.391348783218</v>
      </c>
      <c r="N61" s="14">
        <v>87643.8</v>
      </c>
      <c r="O61" s="14">
        <f t="shared" si="6"/>
        <v>-16369.408651216785</v>
      </c>
      <c r="P61" s="14">
        <f t="shared" si="2"/>
        <v>0</v>
      </c>
      <c r="Q61" s="38"/>
      <c r="R61" s="36"/>
    </row>
    <row r="62" spans="1:18" x14ac:dyDescent="0.2">
      <c r="A62" s="51">
        <v>57</v>
      </c>
      <c r="B62" s="49">
        <v>648</v>
      </c>
      <c r="C62" s="37" t="s">
        <v>95</v>
      </c>
      <c r="D62" s="34">
        <v>42065</v>
      </c>
      <c r="E62" s="93">
        <v>42794</v>
      </c>
      <c r="F62" s="98">
        <f t="shared" si="3"/>
        <v>24.3</v>
      </c>
      <c r="G62" s="97">
        <f t="shared" si="0"/>
        <v>1.6666666666666666E-2</v>
      </c>
      <c r="H62" s="14">
        <v>100000</v>
      </c>
      <c r="I62" s="14">
        <f t="shared" si="1"/>
        <v>59500</v>
      </c>
      <c r="J62" s="15">
        <f>+INDICES!C50/INDICES!E48</f>
        <v>1.0681629188920418</v>
      </c>
      <c r="K62" s="14">
        <f t="shared" si="4"/>
        <v>63555.693674076487</v>
      </c>
      <c r="L62" s="14">
        <v>78000</v>
      </c>
      <c r="M62" s="14">
        <f t="shared" si="5"/>
        <v>14444.306325923513</v>
      </c>
      <c r="N62" s="14">
        <v>87643.8</v>
      </c>
      <c r="O62" s="14">
        <f t="shared" si="6"/>
        <v>-73199.493674076482</v>
      </c>
      <c r="P62" s="14">
        <f t="shared" si="2"/>
        <v>0</v>
      </c>
      <c r="Q62" s="38"/>
      <c r="R62" s="36"/>
    </row>
    <row r="63" spans="1:18" x14ac:dyDescent="0.2">
      <c r="A63" s="51">
        <v>58</v>
      </c>
      <c r="B63" s="49">
        <v>649</v>
      </c>
      <c r="C63" s="37" t="s">
        <v>96</v>
      </c>
      <c r="D63" s="34">
        <v>40866</v>
      </c>
      <c r="E63" s="93">
        <v>42796</v>
      </c>
      <c r="F63" s="98">
        <f t="shared" si="3"/>
        <v>64.333333333333329</v>
      </c>
      <c r="G63" s="97">
        <f t="shared" si="0"/>
        <v>1.6666666666666666E-2</v>
      </c>
      <c r="H63" s="14">
        <v>265600</v>
      </c>
      <c r="I63" s="14">
        <f t="shared" si="1"/>
        <v>-19182.222222222248</v>
      </c>
      <c r="J63" s="15"/>
      <c r="K63" s="14">
        <f t="shared" si="4"/>
        <v>0</v>
      </c>
      <c r="L63" s="14">
        <v>94000</v>
      </c>
      <c r="M63" s="14">
        <f t="shared" si="5"/>
        <v>94000</v>
      </c>
      <c r="N63" s="14">
        <v>87643.8</v>
      </c>
      <c r="O63" s="14">
        <f t="shared" si="6"/>
        <v>6356.1999999999971</v>
      </c>
      <c r="P63" s="14">
        <f t="shared" si="2"/>
        <v>1271.2399999999996</v>
      </c>
      <c r="Q63" s="38"/>
      <c r="R63" s="36"/>
    </row>
    <row r="64" spans="1:18" x14ac:dyDescent="0.2">
      <c r="A64" s="51">
        <v>59</v>
      </c>
      <c r="B64" s="49">
        <v>650</v>
      </c>
      <c r="C64" s="37" t="s">
        <v>97</v>
      </c>
      <c r="D64" s="34">
        <v>40597</v>
      </c>
      <c r="E64" s="93">
        <v>42797</v>
      </c>
      <c r="F64" s="98">
        <f t="shared" si="3"/>
        <v>73.333333333333329</v>
      </c>
      <c r="G64" s="97">
        <f t="shared" si="0"/>
        <v>1.6666666666666666E-2</v>
      </c>
      <c r="H64" s="14">
        <v>110650</v>
      </c>
      <c r="I64" s="14">
        <f t="shared" si="1"/>
        <v>-24588.888888888876</v>
      </c>
      <c r="J64" s="15"/>
      <c r="K64" s="14">
        <f t="shared" si="4"/>
        <v>0</v>
      </c>
      <c r="L64" s="14">
        <v>50000</v>
      </c>
      <c r="M64" s="14">
        <f t="shared" si="5"/>
        <v>50000</v>
      </c>
      <c r="N64" s="14">
        <v>87643.8</v>
      </c>
      <c r="O64" s="14">
        <f t="shared" si="6"/>
        <v>-37643.800000000003</v>
      </c>
      <c r="P64" s="14">
        <f t="shared" si="2"/>
        <v>0</v>
      </c>
      <c r="Q64" s="38"/>
      <c r="R64" s="36"/>
    </row>
    <row r="65" spans="1:18" x14ac:dyDescent="0.2">
      <c r="A65" s="51">
        <v>60</v>
      </c>
      <c r="B65" s="49">
        <v>651</v>
      </c>
      <c r="C65" s="37" t="s">
        <v>98</v>
      </c>
      <c r="D65" s="34">
        <v>42283</v>
      </c>
      <c r="E65" s="93">
        <v>42797</v>
      </c>
      <c r="F65" s="98">
        <f t="shared" si="3"/>
        <v>17.133333333333333</v>
      </c>
      <c r="G65" s="97">
        <f t="shared" si="0"/>
        <v>1.6666666666666666E-2</v>
      </c>
      <c r="H65" s="14">
        <v>109900</v>
      </c>
      <c r="I65" s="14">
        <f t="shared" si="1"/>
        <v>78517.444444444438</v>
      </c>
      <c r="J65" s="15">
        <f>+INDICES!D50/INDICES!L48</f>
        <v>1.0673537177412487</v>
      </c>
      <c r="K65" s="14">
        <f t="shared" si="4"/>
        <v>83805.886235319718</v>
      </c>
      <c r="L65" s="14">
        <v>84000</v>
      </c>
      <c r="M65" s="14">
        <f t="shared" si="5"/>
        <v>194.11376468028175</v>
      </c>
      <c r="N65" s="14">
        <v>87643.8</v>
      </c>
      <c r="O65" s="14">
        <f t="shared" si="6"/>
        <v>-87449.686235319721</v>
      </c>
      <c r="P65" s="14">
        <f t="shared" si="2"/>
        <v>0</v>
      </c>
      <c r="Q65" s="38"/>
      <c r="R65" s="36"/>
    </row>
    <row r="66" spans="1:18" x14ac:dyDescent="0.2">
      <c r="A66" s="51">
        <v>61</v>
      </c>
      <c r="B66" s="49">
        <v>654</v>
      </c>
      <c r="C66" s="37" t="s">
        <v>99</v>
      </c>
      <c r="D66" s="34">
        <v>41625</v>
      </c>
      <c r="E66" s="93">
        <v>42798</v>
      </c>
      <c r="F66" s="98">
        <f t="shared" si="3"/>
        <v>39.1</v>
      </c>
      <c r="G66" s="97">
        <f t="shared" si="0"/>
        <v>1.6666666666666666E-2</v>
      </c>
      <c r="H66" s="14">
        <v>269900</v>
      </c>
      <c r="I66" s="14">
        <f t="shared" si="1"/>
        <v>94015.166666666686</v>
      </c>
      <c r="J66" s="15">
        <f>+INDICES!D50/INDICES!N46</f>
        <v>1.1238476163145246</v>
      </c>
      <c r="K66" s="14">
        <f t="shared" si="4"/>
        <v>105658.7209557461</v>
      </c>
      <c r="L66" s="14">
        <v>170000</v>
      </c>
      <c r="M66" s="14">
        <f t="shared" si="5"/>
        <v>64341.279044253897</v>
      </c>
      <c r="N66" s="14">
        <v>87643.8</v>
      </c>
      <c r="O66" s="14">
        <f t="shared" si="6"/>
        <v>-23302.520955746106</v>
      </c>
      <c r="P66" s="14">
        <f t="shared" si="2"/>
        <v>0</v>
      </c>
      <c r="Q66" s="38"/>
      <c r="R66" s="36"/>
    </row>
    <row r="67" spans="1:18" x14ac:dyDescent="0.2">
      <c r="A67" s="51">
        <v>62</v>
      </c>
      <c r="B67" s="49">
        <v>655</v>
      </c>
      <c r="C67" s="37" t="s">
        <v>100</v>
      </c>
      <c r="D67" s="34">
        <v>40847</v>
      </c>
      <c r="E67" s="93">
        <v>42800</v>
      </c>
      <c r="F67" s="98">
        <f t="shared" si="3"/>
        <v>65.099999999999994</v>
      </c>
      <c r="G67" s="97">
        <f t="shared" si="0"/>
        <v>1.6666666666666666E-2</v>
      </c>
      <c r="H67" s="14">
        <v>170700</v>
      </c>
      <c r="I67" s="14">
        <f t="shared" si="1"/>
        <v>-14509.499999999971</v>
      </c>
      <c r="J67" s="15"/>
      <c r="K67" s="14">
        <f t="shared" si="4"/>
        <v>0</v>
      </c>
      <c r="L67" s="14">
        <v>82000</v>
      </c>
      <c r="M67" s="14">
        <f t="shared" si="5"/>
        <v>82000</v>
      </c>
      <c r="N67" s="14">
        <v>87643.8</v>
      </c>
      <c r="O67" s="14">
        <f t="shared" si="6"/>
        <v>-5643.8000000000029</v>
      </c>
      <c r="P67" s="14">
        <f t="shared" si="2"/>
        <v>0</v>
      </c>
      <c r="Q67" s="38"/>
      <c r="R67" s="36"/>
    </row>
    <row r="68" spans="1:18" x14ac:dyDescent="0.2">
      <c r="A68" s="51">
        <v>63</v>
      </c>
      <c r="B68" s="49">
        <v>656</v>
      </c>
      <c r="C68" s="37" t="s">
        <v>101</v>
      </c>
      <c r="D68" s="34">
        <v>41696</v>
      </c>
      <c r="E68" s="93">
        <v>42800</v>
      </c>
      <c r="F68" s="98">
        <f t="shared" si="3"/>
        <v>36.799999999999997</v>
      </c>
      <c r="G68" s="97">
        <f t="shared" si="0"/>
        <v>1.6666666666666666E-2</v>
      </c>
      <c r="H68" s="14">
        <v>126400</v>
      </c>
      <c r="I68" s="14">
        <f t="shared" si="1"/>
        <v>48874.666666666672</v>
      </c>
      <c r="J68" s="15">
        <f>+INDICES!D50/INDICES!D47</f>
        <v>1.1110736767443921</v>
      </c>
      <c r="K68" s="14">
        <f t="shared" si="4"/>
        <v>54303.355592989916</v>
      </c>
      <c r="L68" s="14">
        <v>80500</v>
      </c>
      <c r="M68" s="14">
        <f t="shared" si="5"/>
        <v>26196.644407010084</v>
      </c>
      <c r="N68" s="14">
        <v>87643.8</v>
      </c>
      <c r="O68" s="14">
        <f t="shared" si="6"/>
        <v>-61447.155592989919</v>
      </c>
      <c r="P68" s="14">
        <f t="shared" si="2"/>
        <v>0</v>
      </c>
      <c r="Q68" s="38"/>
      <c r="R68" s="36"/>
    </row>
    <row r="69" spans="1:18" x14ac:dyDescent="0.2">
      <c r="A69" s="51">
        <v>64</v>
      </c>
      <c r="B69" s="49">
        <v>657</v>
      </c>
      <c r="C69" s="37" t="s">
        <v>102</v>
      </c>
      <c r="D69" s="34">
        <v>41799</v>
      </c>
      <c r="E69" s="93">
        <v>42800</v>
      </c>
      <c r="F69" s="98">
        <f t="shared" si="3"/>
        <v>33.366666666666667</v>
      </c>
      <c r="G69" s="97">
        <f t="shared" si="0"/>
        <v>1.6666666666666666E-2</v>
      </c>
      <c r="H69" s="14">
        <v>158000</v>
      </c>
      <c r="I69" s="14">
        <f t="shared" si="1"/>
        <v>70134.444444444438</v>
      </c>
      <c r="J69" s="15">
        <f>+INDICES!D50/INDICES!H47</f>
        <v>1.1117439364099289</v>
      </c>
      <c r="K69" s="14">
        <f t="shared" si="4"/>
        <v>77971.543344590129</v>
      </c>
      <c r="L69" s="14">
        <v>107000</v>
      </c>
      <c r="M69" s="14">
        <f t="shared" si="5"/>
        <v>29028.456655409871</v>
      </c>
      <c r="N69" s="14">
        <v>87643.8</v>
      </c>
      <c r="O69" s="14">
        <f t="shared" si="6"/>
        <v>-58615.343344590132</v>
      </c>
      <c r="P69" s="14">
        <f t="shared" si="2"/>
        <v>0</v>
      </c>
      <c r="Q69" s="38"/>
      <c r="R69" s="36"/>
    </row>
    <row r="70" spans="1:18" x14ac:dyDescent="0.2">
      <c r="A70" s="51">
        <v>65</v>
      </c>
      <c r="B70" s="49">
        <v>658</v>
      </c>
      <c r="C70" s="37" t="s">
        <v>103</v>
      </c>
      <c r="D70" s="34">
        <v>41369</v>
      </c>
      <c r="E70" s="93">
        <v>42800</v>
      </c>
      <c r="F70" s="98">
        <f t="shared" si="3"/>
        <v>47.7</v>
      </c>
      <c r="G70" s="97">
        <f t="shared" si="0"/>
        <v>1.6666666666666666E-2</v>
      </c>
      <c r="H70" s="14">
        <v>162900</v>
      </c>
      <c r="I70" s="14">
        <f t="shared" si="1"/>
        <v>33394.499999999985</v>
      </c>
      <c r="J70" s="15">
        <f>+INDICES!D50/INDICES!F46</f>
        <v>1.1489264169279572</v>
      </c>
      <c r="K70" s="14">
        <f t="shared" si="4"/>
        <v>38367.82323010065</v>
      </c>
      <c r="L70" s="14">
        <v>91000</v>
      </c>
      <c r="M70" s="14">
        <f t="shared" si="5"/>
        <v>52632.17676989935</v>
      </c>
      <c r="N70" s="14">
        <v>87643.8</v>
      </c>
      <c r="O70" s="14">
        <f t="shared" si="6"/>
        <v>-35011.623230100653</v>
      </c>
      <c r="P70" s="14">
        <f t="shared" si="2"/>
        <v>0</v>
      </c>
      <c r="Q70" s="38"/>
      <c r="R70" s="36"/>
    </row>
    <row r="71" spans="1:18" x14ac:dyDescent="0.2">
      <c r="A71" s="51">
        <v>66</v>
      </c>
      <c r="B71" s="49">
        <v>660</v>
      </c>
      <c r="C71" s="37" t="s">
        <v>104</v>
      </c>
      <c r="D71" s="34">
        <v>40777</v>
      </c>
      <c r="E71" s="93">
        <v>42803</v>
      </c>
      <c r="F71" s="98">
        <f t="shared" ref="F71:F134" si="7">(E71-D71)/30</f>
        <v>67.533333333333331</v>
      </c>
      <c r="G71" s="97">
        <f t="shared" ref="G71:G134" si="8">0.2/12</f>
        <v>1.6666666666666666E-2</v>
      </c>
      <c r="H71" s="14">
        <v>119500</v>
      </c>
      <c r="I71" s="14">
        <f t="shared" ref="I71:I134" si="9">H71-(H71*G71*F71)</f>
        <v>-15003.888888888876</v>
      </c>
      <c r="J71" s="15"/>
      <c r="K71" s="14">
        <f t="shared" ref="K71:K134" si="10">+I71*J71</f>
        <v>0</v>
      </c>
      <c r="L71" s="14">
        <v>73000</v>
      </c>
      <c r="M71" s="14">
        <f t="shared" ref="M71:M133" si="11">+L71-K71</f>
        <v>73000</v>
      </c>
      <c r="N71" s="14">
        <v>87643.8</v>
      </c>
      <c r="O71" s="14">
        <f t="shared" ref="O71:O134" si="12">+M71-N71</f>
        <v>-14643.800000000003</v>
      </c>
      <c r="P71" s="14">
        <f t="shared" ref="P71:P134" si="13">IF(O71&gt;1,O71*0.2,0)</f>
        <v>0</v>
      </c>
      <c r="Q71" s="38"/>
      <c r="R71" s="36"/>
    </row>
    <row r="72" spans="1:18" x14ac:dyDescent="0.2">
      <c r="A72" s="51">
        <v>67</v>
      </c>
      <c r="B72" s="49">
        <v>662</v>
      </c>
      <c r="C72" s="37" t="s">
        <v>105</v>
      </c>
      <c r="D72" s="34">
        <v>41907</v>
      </c>
      <c r="E72" s="93">
        <v>42807</v>
      </c>
      <c r="F72" s="98">
        <f t="shared" si="7"/>
        <v>30</v>
      </c>
      <c r="G72" s="97">
        <f t="shared" si="8"/>
        <v>1.6666666666666666E-2</v>
      </c>
      <c r="H72" s="14">
        <v>111900</v>
      </c>
      <c r="I72" s="14">
        <f t="shared" si="9"/>
        <v>55950</v>
      </c>
      <c r="J72" s="15">
        <f>+INDICES!D50/INDICES!K47</f>
        <v>1.0998692282712681</v>
      </c>
      <c r="K72" s="14">
        <f t="shared" si="10"/>
        <v>61537.683321777447</v>
      </c>
      <c r="L72" s="14">
        <v>82000</v>
      </c>
      <c r="M72" s="14">
        <f t="shared" si="11"/>
        <v>20462.316678222553</v>
      </c>
      <c r="N72" s="14">
        <v>87643.8</v>
      </c>
      <c r="O72" s="14">
        <f t="shared" si="12"/>
        <v>-67181.483321777458</v>
      </c>
      <c r="P72" s="14">
        <f t="shared" si="13"/>
        <v>0</v>
      </c>
      <c r="Q72" s="38"/>
      <c r="R72" s="36"/>
    </row>
    <row r="73" spans="1:18" s="77" customFormat="1" x14ac:dyDescent="0.2">
      <c r="A73" s="51">
        <v>68</v>
      </c>
      <c r="B73" s="69">
        <v>663</v>
      </c>
      <c r="C73" s="84" t="s">
        <v>106</v>
      </c>
      <c r="D73" s="75">
        <v>42411</v>
      </c>
      <c r="E73" s="94">
        <v>42808</v>
      </c>
      <c r="F73" s="98">
        <f t="shared" si="7"/>
        <v>13.233333333333333</v>
      </c>
      <c r="G73" s="97">
        <f t="shared" si="8"/>
        <v>1.6666666666666666E-2</v>
      </c>
      <c r="H73" s="14">
        <v>329100</v>
      </c>
      <c r="I73" s="14">
        <f t="shared" si="9"/>
        <v>256515.16666666669</v>
      </c>
      <c r="J73" s="15">
        <f>+INDICES!D50/INDICES!D49</f>
        <v>1.0486423162210787</v>
      </c>
      <c r="K73" s="14">
        <f t="shared" si="10"/>
        <v>268992.65851916937</v>
      </c>
      <c r="L73" s="14">
        <v>257000</v>
      </c>
      <c r="M73" s="14">
        <f t="shared" si="11"/>
        <v>-11992.658519169374</v>
      </c>
      <c r="N73" s="14">
        <v>87643.8</v>
      </c>
      <c r="O73" s="14">
        <f t="shared" si="12"/>
        <v>-99636.458519169377</v>
      </c>
      <c r="P73" s="14">
        <f t="shared" si="13"/>
        <v>0</v>
      </c>
      <c r="Q73" s="85"/>
      <c r="R73" s="86"/>
    </row>
    <row r="74" spans="1:18" x14ac:dyDescent="0.2">
      <c r="A74" s="51">
        <v>69</v>
      </c>
      <c r="B74" s="49">
        <v>664</v>
      </c>
      <c r="C74" s="37" t="s">
        <v>107</v>
      </c>
      <c r="D74" s="34">
        <v>42104</v>
      </c>
      <c r="E74" s="93">
        <v>42808</v>
      </c>
      <c r="F74" s="98">
        <f t="shared" si="7"/>
        <v>23.466666666666665</v>
      </c>
      <c r="G74" s="97">
        <f t="shared" si="8"/>
        <v>1.6666666666666666E-2</v>
      </c>
      <c r="H74" s="14">
        <v>210900</v>
      </c>
      <c r="I74" s="14">
        <f t="shared" si="9"/>
        <v>128414.66666666667</v>
      </c>
      <c r="J74" s="15">
        <f>+INDICES!D50/INDICES!F48</f>
        <v>1.0771240706519403</v>
      </c>
      <c r="K74" s="14">
        <f t="shared" si="10"/>
        <v>138318.52849141203</v>
      </c>
      <c r="L74" s="14">
        <v>140000</v>
      </c>
      <c r="M74" s="14">
        <f t="shared" si="11"/>
        <v>1681.4715085879725</v>
      </c>
      <c r="N74" s="14">
        <v>87643.8</v>
      </c>
      <c r="O74" s="14">
        <f t="shared" si="12"/>
        <v>-85962.32849141203</v>
      </c>
      <c r="P74" s="14">
        <f t="shared" si="13"/>
        <v>0</v>
      </c>
      <c r="Q74" s="38"/>
      <c r="R74" s="36"/>
    </row>
    <row r="75" spans="1:18" x14ac:dyDescent="0.2">
      <c r="A75" s="51">
        <v>70</v>
      </c>
      <c r="B75" s="49">
        <v>665</v>
      </c>
      <c r="C75" s="37" t="s">
        <v>108</v>
      </c>
      <c r="D75" s="34">
        <v>41705</v>
      </c>
      <c r="E75" s="93">
        <v>42808</v>
      </c>
      <c r="F75" s="98">
        <f t="shared" si="7"/>
        <v>36.766666666666666</v>
      </c>
      <c r="G75" s="97">
        <f t="shared" si="8"/>
        <v>1.6666666666666666E-2</v>
      </c>
      <c r="H75" s="14">
        <v>117400</v>
      </c>
      <c r="I75" s="14">
        <f t="shared" si="9"/>
        <v>45459.888888888891</v>
      </c>
      <c r="J75" s="15">
        <f>+INDICES!D50/INDICES!E47</f>
        <v>1.1080380905224625</v>
      </c>
      <c r="K75" s="14">
        <f t="shared" si="10"/>
        <v>50371.288479807758</v>
      </c>
      <c r="L75" s="14">
        <v>82000</v>
      </c>
      <c r="M75" s="14">
        <f t="shared" si="11"/>
        <v>31628.711520192242</v>
      </c>
      <c r="N75" s="14">
        <v>87643.8</v>
      </c>
      <c r="O75" s="14">
        <f t="shared" si="12"/>
        <v>-56015.08847980776</v>
      </c>
      <c r="P75" s="14">
        <f t="shared" si="13"/>
        <v>0</v>
      </c>
      <c r="Q75" s="38"/>
      <c r="R75" s="36"/>
    </row>
    <row r="76" spans="1:18" x14ac:dyDescent="0.2">
      <c r="A76" s="51">
        <v>71</v>
      </c>
      <c r="B76" s="49">
        <v>666</v>
      </c>
      <c r="C76" s="37" t="s">
        <v>109</v>
      </c>
      <c r="D76" s="34">
        <v>42293</v>
      </c>
      <c r="E76" s="93">
        <v>42808</v>
      </c>
      <c r="F76" s="98">
        <f t="shared" si="7"/>
        <v>17.166666666666668</v>
      </c>
      <c r="G76" s="97">
        <f t="shared" si="8"/>
        <v>1.6666666666666666E-2</v>
      </c>
      <c r="H76" s="14">
        <v>321900</v>
      </c>
      <c r="I76" s="14">
        <f>H76-(H76*G76*F76)</f>
        <v>229800.83333333331</v>
      </c>
      <c r="J76" s="15">
        <f>+INDICES!D50/INDICES!L48</f>
        <v>1.0673537177412487</v>
      </c>
      <c r="K76" s="14">
        <f t="shared" si="10"/>
        <v>245278.77379837038</v>
      </c>
      <c r="L76" s="14">
        <v>260000</v>
      </c>
      <c r="M76" s="14">
        <f t="shared" si="11"/>
        <v>14721.226201629615</v>
      </c>
      <c r="N76" s="14">
        <v>87643.8</v>
      </c>
      <c r="O76" s="14">
        <f t="shared" si="12"/>
        <v>-72922.573798370388</v>
      </c>
      <c r="P76" s="14">
        <f t="shared" si="13"/>
        <v>0</v>
      </c>
      <c r="Q76" s="38"/>
      <c r="R76" s="36"/>
    </row>
    <row r="77" spans="1:18" x14ac:dyDescent="0.2">
      <c r="A77" s="51">
        <v>72</v>
      </c>
      <c r="B77" s="49">
        <v>667</v>
      </c>
      <c r="C77" s="37" t="s">
        <v>110</v>
      </c>
      <c r="D77" s="34">
        <v>41009</v>
      </c>
      <c r="E77" s="93">
        <v>42809</v>
      </c>
      <c r="F77" s="98">
        <f t="shared" si="7"/>
        <v>60</v>
      </c>
      <c r="G77" s="97">
        <f t="shared" si="8"/>
        <v>1.6666666666666666E-2</v>
      </c>
      <c r="H77" s="14">
        <v>186700</v>
      </c>
      <c r="I77" s="14">
        <f>H77-(H77*G77*F77)</f>
        <v>0</v>
      </c>
      <c r="J77" s="15"/>
      <c r="K77" s="14">
        <f t="shared" si="10"/>
        <v>0</v>
      </c>
      <c r="L77" s="14">
        <v>95000</v>
      </c>
      <c r="M77" s="14">
        <f t="shared" si="11"/>
        <v>95000</v>
      </c>
      <c r="N77" s="14">
        <v>87643.8</v>
      </c>
      <c r="O77" s="14">
        <f t="shared" si="12"/>
        <v>7356.1999999999971</v>
      </c>
      <c r="P77" s="14">
        <f t="shared" si="13"/>
        <v>1471.2399999999996</v>
      </c>
      <c r="Q77" s="38"/>
      <c r="R77" s="36"/>
    </row>
    <row r="78" spans="1:18" x14ac:dyDescent="0.2">
      <c r="A78" s="51">
        <v>73</v>
      </c>
      <c r="B78" s="49">
        <v>668</v>
      </c>
      <c r="C78" s="37" t="s">
        <v>111</v>
      </c>
      <c r="D78" s="34">
        <v>41591</v>
      </c>
      <c r="E78" s="93">
        <v>42809</v>
      </c>
      <c r="F78" s="98">
        <f t="shared" si="7"/>
        <v>40.6</v>
      </c>
      <c r="G78" s="97">
        <f t="shared" si="8"/>
        <v>1.6666666666666666E-2</v>
      </c>
      <c r="H78" s="14">
        <v>183900</v>
      </c>
      <c r="I78" s="14">
        <f t="shared" si="9"/>
        <v>59461</v>
      </c>
      <c r="J78" s="15">
        <f>+INDICES!D50/INDICES!M46</f>
        <v>1.130294393534887</v>
      </c>
      <c r="K78" s="14">
        <f t="shared" si="10"/>
        <v>67208.434933977915</v>
      </c>
      <c r="L78" s="14">
        <v>115000</v>
      </c>
      <c r="M78" s="14">
        <f t="shared" si="11"/>
        <v>47791.565066022085</v>
      </c>
      <c r="N78" s="14">
        <v>87643.8</v>
      </c>
      <c r="O78" s="14">
        <f t="shared" si="12"/>
        <v>-39852.234933977918</v>
      </c>
      <c r="P78" s="14">
        <f t="shared" si="13"/>
        <v>0</v>
      </c>
      <c r="Q78" s="38"/>
      <c r="R78" s="36"/>
    </row>
    <row r="79" spans="1:18" x14ac:dyDescent="0.2">
      <c r="A79" s="51">
        <v>74</v>
      </c>
      <c r="B79" s="49">
        <v>669</v>
      </c>
      <c r="C79" s="37" t="s">
        <v>112</v>
      </c>
      <c r="D79" s="34">
        <v>40998</v>
      </c>
      <c r="E79" s="93">
        <v>42810</v>
      </c>
      <c r="F79" s="98">
        <f t="shared" si="7"/>
        <v>60.4</v>
      </c>
      <c r="G79" s="97">
        <f t="shared" si="8"/>
        <v>1.6666666666666666E-2</v>
      </c>
      <c r="H79" s="14">
        <v>171600</v>
      </c>
      <c r="I79" s="14">
        <f t="shared" si="9"/>
        <v>-1144</v>
      </c>
      <c r="J79" s="15"/>
      <c r="K79" s="14">
        <f>+I79*J79</f>
        <v>0</v>
      </c>
      <c r="L79" s="14">
        <v>87000</v>
      </c>
      <c r="M79" s="14">
        <f>+L79-K79</f>
        <v>87000</v>
      </c>
      <c r="N79" s="14">
        <v>87643.8</v>
      </c>
      <c r="O79" s="14">
        <f t="shared" si="12"/>
        <v>-643.80000000000291</v>
      </c>
      <c r="P79" s="14">
        <f t="shared" si="13"/>
        <v>0</v>
      </c>
      <c r="Q79" s="38"/>
      <c r="R79" s="36"/>
    </row>
    <row r="80" spans="1:18" x14ac:dyDescent="0.2">
      <c r="A80" s="51">
        <v>75</v>
      </c>
      <c r="B80" s="49">
        <v>670</v>
      </c>
      <c r="C80" s="37" t="s">
        <v>113</v>
      </c>
      <c r="D80" s="34">
        <v>41892</v>
      </c>
      <c r="E80" s="93">
        <v>42811</v>
      </c>
      <c r="F80" s="98">
        <f t="shared" si="7"/>
        <v>30.633333333333333</v>
      </c>
      <c r="G80" s="97">
        <f t="shared" si="8"/>
        <v>1.6666666666666666E-2</v>
      </c>
      <c r="H80" s="14">
        <v>162500</v>
      </c>
      <c r="I80" s="14">
        <f t="shared" si="9"/>
        <v>79534.722222222219</v>
      </c>
      <c r="J80" s="15">
        <f>+INDICES!D50/INDICES!K47</f>
        <v>1.0998692282712681</v>
      </c>
      <c r="K80" s="14">
        <f t="shared" si="10"/>
        <v>87477.793551325231</v>
      </c>
      <c r="L80" s="14">
        <v>90000</v>
      </c>
      <c r="M80" s="14">
        <f t="shared" si="11"/>
        <v>2522.2064486747695</v>
      </c>
      <c r="N80" s="14">
        <v>87643.8</v>
      </c>
      <c r="O80" s="14">
        <f t="shared" si="12"/>
        <v>-85121.593551325233</v>
      </c>
      <c r="P80" s="14">
        <f t="shared" si="13"/>
        <v>0</v>
      </c>
      <c r="Q80" s="38"/>
      <c r="R80" s="36"/>
    </row>
    <row r="81" spans="1:18" x14ac:dyDescent="0.2">
      <c r="A81" s="51">
        <v>76</v>
      </c>
      <c r="B81" s="49">
        <v>671</v>
      </c>
      <c r="C81" s="37" t="s">
        <v>114</v>
      </c>
      <c r="D81" s="34">
        <v>42444</v>
      </c>
      <c r="E81" s="93">
        <v>42811</v>
      </c>
      <c r="F81" s="98">
        <f t="shared" si="7"/>
        <v>12.233333333333333</v>
      </c>
      <c r="G81" s="97">
        <f t="shared" si="8"/>
        <v>1.6666666666666666E-2</v>
      </c>
      <c r="H81" s="14">
        <v>203200</v>
      </c>
      <c r="I81" s="14">
        <f t="shared" si="9"/>
        <v>161769.77777777778</v>
      </c>
      <c r="J81" s="15">
        <f>+INDICES!D50/INDICES!E49</f>
        <v>1.0471002080530745</v>
      </c>
      <c r="K81" s="14">
        <f t="shared" si="10"/>
        <v>169389.16796781073</v>
      </c>
      <c r="L81" s="14">
        <v>150000</v>
      </c>
      <c r="M81" s="14">
        <f t="shared" si="11"/>
        <v>-19389.167967810732</v>
      </c>
      <c r="N81" s="14">
        <v>87643.8</v>
      </c>
      <c r="O81" s="14">
        <f t="shared" si="12"/>
        <v>-107032.96796781073</v>
      </c>
      <c r="P81" s="14">
        <f t="shared" si="13"/>
        <v>0</v>
      </c>
      <c r="Q81" s="38"/>
      <c r="R81" s="36"/>
    </row>
    <row r="82" spans="1:18" x14ac:dyDescent="0.2">
      <c r="A82" s="51">
        <v>77</v>
      </c>
      <c r="B82" s="49">
        <v>672</v>
      </c>
      <c r="C82" s="37" t="s">
        <v>116</v>
      </c>
      <c r="D82" s="34">
        <v>41044</v>
      </c>
      <c r="E82" s="93">
        <v>42811</v>
      </c>
      <c r="F82" s="98">
        <f t="shared" si="7"/>
        <v>58.9</v>
      </c>
      <c r="G82" s="97">
        <f t="shared" si="8"/>
        <v>1.6666666666666666E-2</v>
      </c>
      <c r="H82" s="14">
        <v>201000</v>
      </c>
      <c r="I82" s="14">
        <f t="shared" si="9"/>
        <v>3685</v>
      </c>
      <c r="J82" s="15">
        <f>+INDICES!D50/INDICES!G45</f>
        <v>1.2061521285094177</v>
      </c>
      <c r="K82" s="14">
        <f t="shared" si="10"/>
        <v>4444.6705935572045</v>
      </c>
      <c r="L82" s="14">
        <v>77000</v>
      </c>
      <c r="M82" s="14">
        <f t="shared" si="11"/>
        <v>72555.32940644279</v>
      </c>
      <c r="N82" s="14">
        <v>87643.8</v>
      </c>
      <c r="O82" s="14">
        <f t="shared" si="12"/>
        <v>-15088.470593557213</v>
      </c>
      <c r="P82" s="14">
        <f t="shared" si="13"/>
        <v>0</v>
      </c>
      <c r="Q82" s="38"/>
      <c r="R82" s="36"/>
    </row>
    <row r="83" spans="1:18" x14ac:dyDescent="0.2">
      <c r="A83" s="51">
        <v>78</v>
      </c>
      <c r="B83" s="49">
        <v>673</v>
      </c>
      <c r="C83" s="37" t="s">
        <v>115</v>
      </c>
      <c r="D83" s="34">
        <v>42347</v>
      </c>
      <c r="E83" s="93">
        <v>42815</v>
      </c>
      <c r="F83" s="98">
        <f t="shared" si="7"/>
        <v>15.6</v>
      </c>
      <c r="G83" s="97">
        <f t="shared" si="8"/>
        <v>1.6666666666666666E-2</v>
      </c>
      <c r="H83" s="14">
        <v>98600</v>
      </c>
      <c r="I83" s="14">
        <f t="shared" si="9"/>
        <v>72964</v>
      </c>
      <c r="J83" s="15">
        <f>+INDICES!D50/INDICES!N48</f>
        <v>1.0572503627712349</v>
      </c>
      <c r="K83" s="14">
        <f t="shared" si="10"/>
        <v>77141.215469240386</v>
      </c>
      <c r="L83" s="14">
        <v>120000</v>
      </c>
      <c r="M83" s="14">
        <f t="shared" si="11"/>
        <v>42858.784530759614</v>
      </c>
      <c r="N83" s="14">
        <v>87643.8</v>
      </c>
      <c r="O83" s="14">
        <f t="shared" si="12"/>
        <v>-44785.015469240388</v>
      </c>
      <c r="P83" s="14">
        <f t="shared" si="13"/>
        <v>0</v>
      </c>
      <c r="Q83" s="38"/>
      <c r="R83" s="36"/>
    </row>
    <row r="84" spans="1:18" x14ac:dyDescent="0.2">
      <c r="A84" s="51">
        <v>79</v>
      </c>
      <c r="B84" s="49">
        <v>674</v>
      </c>
      <c r="C84" s="37" t="s">
        <v>117</v>
      </c>
      <c r="D84" s="34">
        <v>42156</v>
      </c>
      <c r="E84" s="93">
        <v>42815</v>
      </c>
      <c r="F84" s="98">
        <f t="shared" si="7"/>
        <v>21.966666666666665</v>
      </c>
      <c r="G84" s="97">
        <f t="shared" si="8"/>
        <v>1.6666666666666666E-2</v>
      </c>
      <c r="H84" s="14">
        <v>271900</v>
      </c>
      <c r="I84" s="14">
        <f t="shared" si="9"/>
        <v>172354.38888888888</v>
      </c>
      <c r="J84" s="15">
        <f>+INDICES!D50/INDICES!H48</f>
        <v>1.0807188809741457</v>
      </c>
      <c r="K84" s="14">
        <f t="shared" si="10"/>
        <v>186266.64229098271</v>
      </c>
      <c r="L84" s="14">
        <v>200000</v>
      </c>
      <c r="M84" s="14">
        <f t="shared" si="11"/>
        <v>13733.357709017291</v>
      </c>
      <c r="N84" s="14">
        <v>87643.8</v>
      </c>
      <c r="O84" s="14">
        <f t="shared" si="12"/>
        <v>-73910.442290982712</v>
      </c>
      <c r="P84" s="14">
        <f t="shared" si="13"/>
        <v>0</v>
      </c>
      <c r="Q84" s="38"/>
      <c r="R84" s="36"/>
    </row>
    <row r="85" spans="1:18" x14ac:dyDescent="0.2">
      <c r="A85" s="51">
        <v>80</v>
      </c>
      <c r="B85" s="49">
        <v>676</v>
      </c>
      <c r="C85" s="37" t="s">
        <v>118</v>
      </c>
      <c r="D85" s="34">
        <v>41970</v>
      </c>
      <c r="E85" s="93">
        <v>42817</v>
      </c>
      <c r="F85" s="98">
        <f t="shared" si="7"/>
        <v>28.233333333333334</v>
      </c>
      <c r="G85" s="97">
        <f t="shared" si="8"/>
        <v>1.6666666666666666E-2</v>
      </c>
      <c r="H85" s="14">
        <v>160000</v>
      </c>
      <c r="I85" s="14">
        <f t="shared" si="9"/>
        <v>84711.111111111109</v>
      </c>
      <c r="J85" s="15">
        <f>+INDICES!D50/INDICES!M47</f>
        <v>1.0850700908280155</v>
      </c>
      <c r="K85" s="14">
        <f t="shared" si="10"/>
        <v>91917.493027475444</v>
      </c>
      <c r="L85" s="14">
        <v>117000</v>
      </c>
      <c r="M85" s="14">
        <f t="shared" si="11"/>
        <v>25082.506972524556</v>
      </c>
      <c r="N85" s="14">
        <v>87643.8</v>
      </c>
      <c r="O85" s="14">
        <f t="shared" si="12"/>
        <v>-62561.293027475447</v>
      </c>
      <c r="P85" s="14">
        <f t="shared" si="13"/>
        <v>0</v>
      </c>
      <c r="Q85" s="38"/>
      <c r="R85" s="36"/>
    </row>
    <row r="86" spans="1:18" x14ac:dyDescent="0.2">
      <c r="A86" s="51">
        <v>81</v>
      </c>
      <c r="B86" s="49">
        <v>677</v>
      </c>
      <c r="C86" s="37" t="s">
        <v>119</v>
      </c>
      <c r="D86" s="34">
        <v>41543</v>
      </c>
      <c r="E86" s="93">
        <v>42821</v>
      </c>
      <c r="F86" s="98">
        <f t="shared" si="7"/>
        <v>42.6</v>
      </c>
      <c r="G86" s="97">
        <f t="shared" si="8"/>
        <v>1.6666666666666666E-2</v>
      </c>
      <c r="H86" s="14">
        <v>470000</v>
      </c>
      <c r="I86" s="14">
        <f t="shared" si="9"/>
        <v>136300</v>
      </c>
      <c r="J86" s="15">
        <f>+INDICES!D50/INDICES!K46</f>
        <v>1.1462571344943655</v>
      </c>
      <c r="K86" s="14">
        <f t="shared" si="10"/>
        <v>156234.84743158202</v>
      </c>
      <c r="L86" s="14">
        <v>275000</v>
      </c>
      <c r="M86" s="14">
        <f t="shared" si="11"/>
        <v>118765.15256841798</v>
      </c>
      <c r="N86" s="14">
        <v>87643.8</v>
      </c>
      <c r="O86" s="14">
        <f t="shared" si="12"/>
        <v>31121.352568417977</v>
      </c>
      <c r="P86" s="14">
        <f t="shared" si="13"/>
        <v>6224.2705136835957</v>
      </c>
      <c r="Q86" s="38"/>
      <c r="R86" s="36"/>
    </row>
    <row r="87" spans="1:18" x14ac:dyDescent="0.2">
      <c r="A87" s="51">
        <v>82</v>
      </c>
      <c r="B87" s="49">
        <v>678</v>
      </c>
      <c r="C87" s="37" t="s">
        <v>120</v>
      </c>
      <c r="D87" s="34">
        <v>42755</v>
      </c>
      <c r="E87" s="93">
        <v>42821</v>
      </c>
      <c r="F87" s="98">
        <f t="shared" si="7"/>
        <v>2.2000000000000002</v>
      </c>
      <c r="G87" s="97">
        <f t="shared" si="8"/>
        <v>1.6666666666666666E-2</v>
      </c>
      <c r="H87" s="14">
        <v>127000</v>
      </c>
      <c r="I87" s="14">
        <f t="shared" si="9"/>
        <v>122343.33333333333</v>
      </c>
      <c r="J87" s="15">
        <f>+INDICES!D50/INDICES!C50</f>
        <v>1.0057785839259057</v>
      </c>
      <c r="K87" s="14">
        <f t="shared" si="10"/>
        <v>123050.30455277505</v>
      </c>
      <c r="L87" s="14">
        <v>145000</v>
      </c>
      <c r="M87" s="14">
        <f t="shared" si="11"/>
        <v>21949.695447224949</v>
      </c>
      <c r="N87" s="14">
        <v>87643.8</v>
      </c>
      <c r="O87" s="14">
        <f t="shared" si="12"/>
        <v>-65694.104552775054</v>
      </c>
      <c r="P87" s="14">
        <f t="shared" si="13"/>
        <v>0</v>
      </c>
      <c r="Q87" s="38"/>
      <c r="R87" s="36"/>
    </row>
    <row r="88" spans="1:18" x14ac:dyDescent="0.2">
      <c r="A88" s="51">
        <v>83</v>
      </c>
      <c r="B88" s="49">
        <v>679</v>
      </c>
      <c r="C88" s="37" t="s">
        <v>121</v>
      </c>
      <c r="D88" s="34">
        <v>41229</v>
      </c>
      <c r="E88" s="93">
        <v>42825</v>
      </c>
      <c r="F88" s="98">
        <f t="shared" si="7"/>
        <v>53.2</v>
      </c>
      <c r="G88" s="97">
        <f t="shared" si="8"/>
        <v>1.6666666666666666E-2</v>
      </c>
      <c r="H88" s="14">
        <v>180000</v>
      </c>
      <c r="I88" s="14">
        <f t="shared" si="9"/>
        <v>20400</v>
      </c>
      <c r="J88" s="15">
        <f>+INDICES!D50/INDICES!M45</f>
        <v>1.1711962616822429</v>
      </c>
      <c r="K88" s="14">
        <f t="shared" si="10"/>
        <v>23892.403738317757</v>
      </c>
      <c r="L88" s="14">
        <v>104000</v>
      </c>
      <c r="M88" s="14">
        <f t="shared" si="11"/>
        <v>80107.596261682251</v>
      </c>
      <c r="N88" s="14">
        <v>87643.8</v>
      </c>
      <c r="O88" s="14">
        <f t="shared" si="12"/>
        <v>-7536.2037383177521</v>
      </c>
      <c r="P88" s="14">
        <f t="shared" si="13"/>
        <v>0</v>
      </c>
      <c r="Q88" s="38"/>
      <c r="R88" s="36"/>
    </row>
    <row r="89" spans="1:18" x14ac:dyDescent="0.2">
      <c r="A89" s="51">
        <v>84</v>
      </c>
      <c r="B89" s="49">
        <v>680</v>
      </c>
      <c r="C89" s="37" t="s">
        <v>122</v>
      </c>
      <c r="D89" s="34">
        <v>42185</v>
      </c>
      <c r="E89" s="93">
        <v>42823</v>
      </c>
      <c r="F89" s="98">
        <f t="shared" si="7"/>
        <v>21.266666666666666</v>
      </c>
      <c r="G89" s="97">
        <f t="shared" si="8"/>
        <v>1.6666666666666666E-2</v>
      </c>
      <c r="H89" s="14">
        <v>215900</v>
      </c>
      <c r="I89" s="14">
        <f t="shared" si="9"/>
        <v>139375.44444444444</v>
      </c>
      <c r="J89" s="15">
        <f>+INDICES!D50/INDICES!H48</f>
        <v>1.0807188809741457</v>
      </c>
      <c r="K89" s="14">
        <f t="shared" si="10"/>
        <v>150625.67435527421</v>
      </c>
      <c r="L89" s="14">
        <v>153000</v>
      </c>
      <c r="M89" s="14">
        <f t="shared" si="11"/>
        <v>2374.3256447257882</v>
      </c>
      <c r="N89" s="14">
        <v>87643.8</v>
      </c>
      <c r="O89" s="14">
        <f t="shared" si="12"/>
        <v>-85269.474355274215</v>
      </c>
      <c r="P89" s="14">
        <f t="shared" si="13"/>
        <v>0</v>
      </c>
      <c r="Q89" s="38"/>
      <c r="R89" s="36"/>
    </row>
    <row r="90" spans="1:18" x14ac:dyDescent="0.2">
      <c r="A90" s="51">
        <v>85</v>
      </c>
      <c r="B90" s="49">
        <v>681</v>
      </c>
      <c r="C90" s="37" t="s">
        <v>123</v>
      </c>
      <c r="D90" s="34">
        <v>42277</v>
      </c>
      <c r="E90" s="93">
        <v>42825</v>
      </c>
      <c r="F90" s="98">
        <f t="shared" si="7"/>
        <v>18.266666666666666</v>
      </c>
      <c r="G90" s="97">
        <f t="shared" si="8"/>
        <v>1.6666666666666666E-2</v>
      </c>
      <c r="H90" s="14">
        <v>197900</v>
      </c>
      <c r="I90" s="14">
        <f t="shared" si="9"/>
        <v>137650.44444444444</v>
      </c>
      <c r="J90" s="15">
        <f>+INDICES!D50/INDICES!K48</f>
        <v>1.0728454143088288</v>
      </c>
      <c r="K90" s="14">
        <f t="shared" si="10"/>
        <v>147677.64809979443</v>
      </c>
      <c r="L90" s="14">
        <v>154000</v>
      </c>
      <c r="M90" s="14">
        <f t="shared" si="11"/>
        <v>6322.3519002055691</v>
      </c>
      <c r="N90" s="14">
        <v>87643.8</v>
      </c>
      <c r="O90" s="14">
        <f t="shared" si="12"/>
        <v>-81321.448099794434</v>
      </c>
      <c r="P90" s="14">
        <f t="shared" si="13"/>
        <v>0</v>
      </c>
      <c r="Q90" s="38"/>
      <c r="R90" s="36"/>
    </row>
    <row r="91" spans="1:18" x14ac:dyDescent="0.2">
      <c r="A91" s="51">
        <v>86</v>
      </c>
      <c r="B91" s="49">
        <v>682</v>
      </c>
      <c r="C91" s="37" t="s">
        <v>124</v>
      </c>
      <c r="D91" s="34">
        <v>42054</v>
      </c>
      <c r="E91" s="93">
        <v>42825</v>
      </c>
      <c r="F91" s="98">
        <f t="shared" si="7"/>
        <v>25.7</v>
      </c>
      <c r="G91" s="97">
        <f t="shared" si="8"/>
        <v>1.6666666666666666E-2</v>
      </c>
      <c r="H91" s="14">
        <v>355900</v>
      </c>
      <c r="I91" s="14">
        <f t="shared" si="9"/>
        <v>203456.16666666666</v>
      </c>
      <c r="J91" s="15">
        <f>+INDICES!D50/INDICES!D48</f>
        <v>1.0787095219240104</v>
      </c>
      <c r="K91" s="14">
        <f t="shared" si="10"/>
        <v>219470.10427749177</v>
      </c>
      <c r="L91" s="14">
        <v>264000</v>
      </c>
      <c r="M91" s="14">
        <f t="shared" si="11"/>
        <v>44529.895722508227</v>
      </c>
      <c r="N91" s="14">
        <v>87643.8</v>
      </c>
      <c r="O91" s="14">
        <f t="shared" si="12"/>
        <v>-43113.904277491776</v>
      </c>
      <c r="P91" s="14">
        <f t="shared" si="13"/>
        <v>0</v>
      </c>
      <c r="Q91" s="38"/>
      <c r="R91" s="36"/>
    </row>
    <row r="92" spans="1:18" x14ac:dyDescent="0.2">
      <c r="A92" s="51">
        <v>87</v>
      </c>
      <c r="B92" s="49">
        <v>683</v>
      </c>
      <c r="C92" s="37" t="s">
        <v>125</v>
      </c>
      <c r="D92" s="34">
        <v>42429</v>
      </c>
      <c r="E92" s="93">
        <v>42825</v>
      </c>
      <c r="F92" s="98">
        <f t="shared" si="7"/>
        <v>13.2</v>
      </c>
      <c r="G92" s="97">
        <f t="shared" si="8"/>
        <v>1.6666666666666666E-2</v>
      </c>
      <c r="H92" s="14">
        <v>470100</v>
      </c>
      <c r="I92" s="14">
        <f t="shared" si="9"/>
        <v>366678</v>
      </c>
      <c r="J92" s="15">
        <f>+INDICES!D50/INDICES!D49</f>
        <v>1.0486423162210787</v>
      </c>
      <c r="K92" s="14">
        <f t="shared" si="10"/>
        <v>384514.06722731271</v>
      </c>
      <c r="L92" s="14">
        <v>375000</v>
      </c>
      <c r="M92" s="14">
        <f t="shared" si="11"/>
        <v>-9514.0672273127129</v>
      </c>
      <c r="N92" s="14">
        <v>87643.8</v>
      </c>
      <c r="O92" s="14">
        <f t="shared" si="12"/>
        <v>-97157.867227312716</v>
      </c>
      <c r="P92" s="14">
        <f t="shared" si="13"/>
        <v>0</v>
      </c>
      <c r="Q92" s="38"/>
      <c r="R92" s="36"/>
    </row>
    <row r="93" spans="1:18" x14ac:dyDescent="0.2">
      <c r="A93" s="51">
        <v>88</v>
      </c>
      <c r="B93" s="49">
        <v>684</v>
      </c>
      <c r="C93" s="37" t="s">
        <v>126</v>
      </c>
      <c r="D93" s="34">
        <v>42028</v>
      </c>
      <c r="E93" s="93">
        <v>42828</v>
      </c>
      <c r="F93" s="98">
        <f t="shared" si="7"/>
        <v>26.666666666666668</v>
      </c>
      <c r="G93" s="97">
        <f t="shared" si="8"/>
        <v>1.6666666666666666E-2</v>
      </c>
      <c r="H93" s="14">
        <v>181600</v>
      </c>
      <c r="I93" s="14">
        <f t="shared" si="9"/>
        <v>100888.88888888889</v>
      </c>
      <c r="J93" s="15">
        <f>+INDICES!E50/INDICES!C48</f>
        <v>1.0873881021784502</v>
      </c>
      <c r="K93" s="14">
        <f t="shared" si="10"/>
        <v>109705.37741978142</v>
      </c>
      <c r="L93" s="14">
        <v>120000</v>
      </c>
      <c r="M93" s="14">
        <f t="shared" si="11"/>
        <v>10294.62258021858</v>
      </c>
      <c r="N93" s="14">
        <v>87643.8</v>
      </c>
      <c r="O93" s="14">
        <f t="shared" si="12"/>
        <v>-77349.177419781423</v>
      </c>
      <c r="P93" s="14">
        <f t="shared" si="13"/>
        <v>0</v>
      </c>
      <c r="Q93" s="38"/>
      <c r="R93" s="36"/>
    </row>
    <row r="94" spans="1:18" x14ac:dyDescent="0.2">
      <c r="A94" s="51">
        <v>89</v>
      </c>
      <c r="B94" s="49">
        <v>685</v>
      </c>
      <c r="C94" s="37" t="s">
        <v>127</v>
      </c>
      <c r="D94" s="34">
        <v>41430</v>
      </c>
      <c r="E94" s="93">
        <v>42828</v>
      </c>
      <c r="F94" s="98">
        <f t="shared" si="7"/>
        <v>46.6</v>
      </c>
      <c r="G94" s="97">
        <f t="shared" si="8"/>
        <v>1.6666666666666666E-2</v>
      </c>
      <c r="H94" s="14">
        <v>189684</v>
      </c>
      <c r="I94" s="14">
        <f t="shared" si="9"/>
        <v>42362.75999999998</v>
      </c>
      <c r="J94" s="15">
        <f>+INDICES!E50/INDICES!H46</f>
        <v>1.1605412122048875</v>
      </c>
      <c r="K94" s="14">
        <f t="shared" si="10"/>
        <v>49163.728842744698</v>
      </c>
      <c r="L94" s="14">
        <v>110000</v>
      </c>
      <c r="M94" s="14">
        <f t="shared" si="11"/>
        <v>60836.271157255302</v>
      </c>
      <c r="N94" s="14">
        <v>87643.8</v>
      </c>
      <c r="O94" s="14">
        <f t="shared" si="12"/>
        <v>-26807.528842744701</v>
      </c>
      <c r="P94" s="14">
        <f t="shared" si="13"/>
        <v>0</v>
      </c>
      <c r="Q94" s="38"/>
      <c r="R94" s="36"/>
    </row>
    <row r="95" spans="1:18" x14ac:dyDescent="0.2">
      <c r="A95" s="51">
        <v>90</v>
      </c>
      <c r="B95" s="49">
        <v>686</v>
      </c>
      <c r="C95" s="37" t="s">
        <v>128</v>
      </c>
      <c r="D95" s="34">
        <v>42178</v>
      </c>
      <c r="E95" s="93">
        <v>42830</v>
      </c>
      <c r="F95" s="98">
        <f t="shared" si="7"/>
        <v>21.733333333333334</v>
      </c>
      <c r="G95" s="97">
        <f t="shared" si="8"/>
        <v>1.6666666666666666E-2</v>
      </c>
      <c r="H95" s="14">
        <v>106500</v>
      </c>
      <c r="I95" s="14">
        <f t="shared" si="9"/>
        <v>67923.333333333328</v>
      </c>
      <c r="J95" s="15">
        <f>+INDICES!E50/INDICES!H48</f>
        <v>1.0873505924558893</v>
      </c>
      <c r="K95" s="14">
        <f t="shared" si="10"/>
        <v>73856.476741578852</v>
      </c>
      <c r="L95" s="14">
        <v>86500</v>
      </c>
      <c r="M95" s="14">
        <f t="shared" si="11"/>
        <v>12643.523258421148</v>
      </c>
      <c r="N95" s="14">
        <v>87643.8</v>
      </c>
      <c r="O95" s="14">
        <f t="shared" si="12"/>
        <v>-75000.276741578855</v>
      </c>
      <c r="P95" s="14">
        <f t="shared" si="13"/>
        <v>0</v>
      </c>
      <c r="Q95" s="38"/>
      <c r="R95" s="36"/>
    </row>
    <row r="96" spans="1:18" x14ac:dyDescent="0.2">
      <c r="A96" s="51">
        <v>91</v>
      </c>
      <c r="B96" s="49">
        <v>687</v>
      </c>
      <c r="C96" s="37" t="s">
        <v>129</v>
      </c>
      <c r="D96" s="34">
        <v>41999</v>
      </c>
      <c r="E96" s="93">
        <v>42830</v>
      </c>
      <c r="F96" s="98">
        <f t="shared" si="7"/>
        <v>27.7</v>
      </c>
      <c r="G96" s="97">
        <f t="shared" si="8"/>
        <v>1.6666666666666666E-2</v>
      </c>
      <c r="H96" s="14">
        <v>160000</v>
      </c>
      <c r="I96" s="14">
        <f t="shared" si="9"/>
        <v>86133.333333333343</v>
      </c>
      <c r="J96" s="15">
        <f>+INDICES!E50/INDICES!N47</f>
        <v>1.086404328832749</v>
      </c>
      <c r="K96" s="14">
        <f t="shared" si="10"/>
        <v>93575.626190127456</v>
      </c>
      <c r="L96" s="14">
        <v>110000</v>
      </c>
      <c r="M96" s="14">
        <f t="shared" si="11"/>
        <v>16424.373809872544</v>
      </c>
      <c r="N96" s="14">
        <v>87643.8</v>
      </c>
      <c r="O96" s="14">
        <f t="shared" si="12"/>
        <v>-71219.426190127459</v>
      </c>
      <c r="P96" s="14">
        <f t="shared" si="13"/>
        <v>0</v>
      </c>
      <c r="Q96" s="38"/>
      <c r="R96" s="36"/>
    </row>
    <row r="97" spans="1:18" x14ac:dyDescent="0.2">
      <c r="A97" s="51">
        <v>92</v>
      </c>
      <c r="B97" s="49">
        <v>688</v>
      </c>
      <c r="C97" s="37" t="s">
        <v>130</v>
      </c>
      <c r="D97" s="34">
        <v>42335</v>
      </c>
      <c r="E97" s="93">
        <v>42830</v>
      </c>
      <c r="F97" s="98">
        <f t="shared" si="7"/>
        <v>16.5</v>
      </c>
      <c r="G97" s="97">
        <f t="shared" si="8"/>
        <v>1.6666666666666666E-2</v>
      </c>
      <c r="H97" s="14">
        <v>322900</v>
      </c>
      <c r="I97" s="14">
        <f t="shared" si="9"/>
        <v>234102.5</v>
      </c>
      <c r="J97" s="15">
        <f>+INDICES!E50/INDICES!M48</f>
        <v>1.0680722738477437</v>
      </c>
      <c r="K97" s="14">
        <f t="shared" si="10"/>
        <v>250038.38948844143</v>
      </c>
      <c r="L97" s="14">
        <v>260000</v>
      </c>
      <c r="M97" s="14">
        <f t="shared" si="11"/>
        <v>9961.6105115585669</v>
      </c>
      <c r="N97" s="14">
        <v>87643.8</v>
      </c>
      <c r="O97" s="14">
        <f t="shared" si="12"/>
        <v>-77682.189488441436</v>
      </c>
      <c r="P97" s="14">
        <f t="shared" si="13"/>
        <v>0</v>
      </c>
      <c r="Q97" s="38"/>
      <c r="R97" s="36"/>
    </row>
    <row r="98" spans="1:18" x14ac:dyDescent="0.2">
      <c r="A98" s="51">
        <v>93</v>
      </c>
      <c r="B98" s="49">
        <v>689</v>
      </c>
      <c r="C98" s="37" t="s">
        <v>131</v>
      </c>
      <c r="D98" s="34">
        <v>42296</v>
      </c>
      <c r="E98" s="93">
        <v>42831</v>
      </c>
      <c r="F98" s="98">
        <f t="shared" si="7"/>
        <v>17.833333333333332</v>
      </c>
      <c r="G98" s="97">
        <f t="shared" si="8"/>
        <v>1.6666666666666666E-2</v>
      </c>
      <c r="H98" s="14">
        <v>211500</v>
      </c>
      <c r="I98" s="14">
        <f t="shared" si="9"/>
        <v>148637.5</v>
      </c>
      <c r="J98" s="15">
        <f>+INDICES!E50/INDICES!L48</f>
        <v>1.0739034153819949</v>
      </c>
      <c r="K98" s="14">
        <f t="shared" si="10"/>
        <v>159622.31890384125</v>
      </c>
      <c r="L98" s="14">
        <v>155000</v>
      </c>
      <c r="M98" s="14">
        <f t="shared" si="11"/>
        <v>-4622.3189038412529</v>
      </c>
      <c r="N98" s="14">
        <v>87643.8</v>
      </c>
      <c r="O98" s="14">
        <f t="shared" si="12"/>
        <v>-92266.118903841256</v>
      </c>
      <c r="P98" s="14">
        <f t="shared" si="13"/>
        <v>0</v>
      </c>
      <c r="Q98" s="38"/>
      <c r="R98" s="36"/>
    </row>
    <row r="99" spans="1:18" x14ac:dyDescent="0.2">
      <c r="A99" s="51">
        <v>94</v>
      </c>
      <c r="B99" s="49">
        <v>690</v>
      </c>
      <c r="C99" s="37" t="s">
        <v>132</v>
      </c>
      <c r="D99" s="34">
        <v>42408</v>
      </c>
      <c r="E99" s="93">
        <v>42835</v>
      </c>
      <c r="F99" s="98">
        <f t="shared" si="7"/>
        <v>14.233333333333333</v>
      </c>
      <c r="G99" s="97">
        <f t="shared" si="8"/>
        <v>1.6666666666666666E-2</v>
      </c>
      <c r="H99" s="14">
        <v>207900</v>
      </c>
      <c r="I99" s="14">
        <f t="shared" si="9"/>
        <v>158581.5</v>
      </c>
      <c r="J99" s="15">
        <f>+INDICES!E50/INDICES!D49</f>
        <v>1.0550771934228693</v>
      </c>
      <c r="K99" s="14">
        <f t="shared" si="10"/>
        <v>167315.72394878874</v>
      </c>
      <c r="L99" s="14">
        <v>155000</v>
      </c>
      <c r="M99" s="14">
        <f t="shared" si="11"/>
        <v>-12315.723948788742</v>
      </c>
      <c r="N99" s="14">
        <v>87643.8</v>
      </c>
      <c r="O99" s="14">
        <f t="shared" si="12"/>
        <v>-99959.523948788745</v>
      </c>
      <c r="P99" s="14">
        <f t="shared" si="13"/>
        <v>0</v>
      </c>
      <c r="Q99" s="38"/>
      <c r="R99" s="36"/>
    </row>
    <row r="100" spans="1:18" x14ac:dyDescent="0.2">
      <c r="A100" s="51">
        <v>95</v>
      </c>
      <c r="B100" s="49">
        <v>691</v>
      </c>
      <c r="C100" s="37" t="s">
        <v>133</v>
      </c>
      <c r="D100" s="34">
        <v>42608</v>
      </c>
      <c r="E100" s="93">
        <v>42836</v>
      </c>
      <c r="F100" s="98">
        <f t="shared" si="7"/>
        <v>7.6</v>
      </c>
      <c r="G100" s="97">
        <f t="shared" si="8"/>
        <v>1.6666666666666666E-2</v>
      </c>
      <c r="H100" s="14">
        <v>203100</v>
      </c>
      <c r="I100" s="14">
        <f t="shared" si="9"/>
        <v>177374</v>
      </c>
      <c r="J100" s="15">
        <f>+INDICES!E50/INDICES!J49</f>
        <v>1.0547065171020604</v>
      </c>
      <c r="K100" s="14">
        <f t="shared" si="10"/>
        <v>187077.51376446086</v>
      </c>
      <c r="L100" s="14">
        <v>158000</v>
      </c>
      <c r="M100" s="14">
        <f t="shared" si="11"/>
        <v>-29077.513764460862</v>
      </c>
      <c r="N100" s="14">
        <v>87643.8</v>
      </c>
      <c r="O100" s="14">
        <f t="shared" si="12"/>
        <v>-116721.31376446087</v>
      </c>
      <c r="P100" s="14">
        <f t="shared" si="13"/>
        <v>0</v>
      </c>
      <c r="Q100" s="38"/>
      <c r="R100" s="36"/>
    </row>
    <row r="101" spans="1:18" x14ac:dyDescent="0.2">
      <c r="A101" s="51">
        <v>96</v>
      </c>
      <c r="B101" s="49">
        <v>692</v>
      </c>
      <c r="C101" s="37" t="s">
        <v>134</v>
      </c>
      <c r="D101" s="34">
        <v>41892</v>
      </c>
      <c r="E101" s="93">
        <v>42836</v>
      </c>
      <c r="F101" s="98">
        <f t="shared" si="7"/>
        <v>31.466666666666665</v>
      </c>
      <c r="G101" s="97">
        <f t="shared" si="8"/>
        <v>1.6666666666666666E-2</v>
      </c>
      <c r="H101" s="14">
        <v>139000</v>
      </c>
      <c r="I101" s="14">
        <f t="shared" si="9"/>
        <v>66102.222222222234</v>
      </c>
      <c r="J101" s="15">
        <f>+INDICES!E50/INDICES!K47</f>
        <v>1.1066184537340156</v>
      </c>
      <c r="K101" s="14">
        <f t="shared" si="10"/>
        <v>73149.938943937857</v>
      </c>
      <c r="L101" s="14">
        <v>100000</v>
      </c>
      <c r="M101" s="14">
        <f t="shared" si="11"/>
        <v>26850.061056062143</v>
      </c>
      <c r="N101" s="14">
        <v>87643.8</v>
      </c>
      <c r="O101" s="14">
        <f t="shared" si="12"/>
        <v>-60793.73894393786</v>
      </c>
      <c r="P101" s="14">
        <f t="shared" si="13"/>
        <v>0</v>
      </c>
      <c r="Q101" s="38"/>
      <c r="R101" s="36"/>
    </row>
    <row r="102" spans="1:18" x14ac:dyDescent="0.2">
      <c r="A102" s="51">
        <v>97</v>
      </c>
      <c r="B102" s="49">
        <v>693</v>
      </c>
      <c r="C102" s="37" t="s">
        <v>135</v>
      </c>
      <c r="D102" s="34">
        <v>40992</v>
      </c>
      <c r="E102" s="93">
        <v>42836</v>
      </c>
      <c r="F102" s="98">
        <f t="shared" si="7"/>
        <v>61.466666666666669</v>
      </c>
      <c r="G102" s="97">
        <f t="shared" si="8"/>
        <v>1.6666666666666666E-2</v>
      </c>
      <c r="H102" s="14">
        <v>338800</v>
      </c>
      <c r="I102" s="14">
        <f t="shared" si="9"/>
        <v>-8281.7777777778101</v>
      </c>
      <c r="J102" s="15"/>
      <c r="K102" s="14">
        <f t="shared" si="10"/>
        <v>0</v>
      </c>
      <c r="L102" s="14">
        <v>149000</v>
      </c>
      <c r="M102" s="14">
        <f t="shared" si="11"/>
        <v>149000</v>
      </c>
      <c r="N102" s="14">
        <v>87643.8</v>
      </c>
      <c r="O102" s="14">
        <f t="shared" si="12"/>
        <v>61356.2</v>
      </c>
      <c r="P102" s="14">
        <f t="shared" si="13"/>
        <v>12271.24</v>
      </c>
      <c r="Q102" s="38"/>
      <c r="R102" s="36"/>
    </row>
    <row r="103" spans="1:18" x14ac:dyDescent="0.2">
      <c r="A103" s="51">
        <v>98</v>
      </c>
      <c r="B103" s="49">
        <v>696</v>
      </c>
      <c r="C103" s="37" t="s">
        <v>136</v>
      </c>
      <c r="D103" s="34">
        <v>42476</v>
      </c>
      <c r="E103" s="93">
        <v>42843</v>
      </c>
      <c r="F103" s="98">
        <f t="shared" si="7"/>
        <v>12.233333333333333</v>
      </c>
      <c r="G103" s="97">
        <f t="shared" si="8"/>
        <v>1.6666666666666666E-2</v>
      </c>
      <c r="H103" s="14">
        <v>199900</v>
      </c>
      <c r="I103" s="14">
        <f t="shared" si="9"/>
        <v>159142.61111111112</v>
      </c>
      <c r="J103" s="15">
        <f>+INDICES!E50/INDICES!F49</f>
        <v>1.0568724748956431</v>
      </c>
      <c r="K103" s="14">
        <f t="shared" si="10"/>
        <v>168193.44526635489</v>
      </c>
      <c r="L103" s="14">
        <v>180000</v>
      </c>
      <c r="M103" s="14">
        <f t="shared" si="11"/>
        <v>11806.554733645113</v>
      </c>
      <c r="N103" s="14">
        <v>87643.8</v>
      </c>
      <c r="O103" s="14">
        <f t="shared" si="12"/>
        <v>-75837.24526635489</v>
      </c>
      <c r="P103" s="14">
        <f t="shared" si="13"/>
        <v>0</v>
      </c>
      <c r="Q103" s="38"/>
      <c r="R103" s="36"/>
    </row>
    <row r="104" spans="1:18" x14ac:dyDescent="0.2">
      <c r="A104" s="51">
        <v>99</v>
      </c>
      <c r="B104" s="49">
        <v>697</v>
      </c>
      <c r="C104" s="37" t="s">
        <v>137</v>
      </c>
      <c r="D104" s="34">
        <v>42272</v>
      </c>
      <c r="E104" s="93">
        <v>42844</v>
      </c>
      <c r="F104" s="98">
        <f>(E104-D104)/30</f>
        <v>19.066666666666666</v>
      </c>
      <c r="G104" s="97">
        <f t="shared" si="8"/>
        <v>1.6666666666666666E-2</v>
      </c>
      <c r="H104" s="14">
        <v>333900</v>
      </c>
      <c r="I104" s="14">
        <f t="shared" si="9"/>
        <v>227794</v>
      </c>
      <c r="J104" s="15">
        <f>+INDICES!E50/INDICES!K48</f>
        <v>1.0794288111361283</v>
      </c>
      <c r="K104" s="14">
        <f t="shared" si="10"/>
        <v>245887.40660394321</v>
      </c>
      <c r="L104" s="14">
        <v>254000</v>
      </c>
      <c r="M104" s="14">
        <f t="shared" si="11"/>
        <v>8112.5933960567927</v>
      </c>
      <c r="N104" s="14">
        <v>87643.8</v>
      </c>
      <c r="O104" s="14">
        <f t="shared" si="12"/>
        <v>-79531.20660394321</v>
      </c>
      <c r="P104" s="14">
        <f t="shared" si="13"/>
        <v>0</v>
      </c>
      <c r="Q104" s="38"/>
      <c r="R104" s="36"/>
    </row>
    <row r="105" spans="1:18" x14ac:dyDescent="0.2">
      <c r="A105" s="51">
        <v>100</v>
      </c>
      <c r="B105" s="49">
        <v>699</v>
      </c>
      <c r="C105" s="37" t="s">
        <v>138</v>
      </c>
      <c r="D105" s="34">
        <v>41873</v>
      </c>
      <c r="E105" s="93">
        <v>42845</v>
      </c>
      <c r="F105" s="98">
        <f t="shared" si="7"/>
        <v>32.4</v>
      </c>
      <c r="G105" s="97">
        <f t="shared" si="8"/>
        <v>1.6666666666666666E-2</v>
      </c>
      <c r="H105" s="14">
        <v>148100</v>
      </c>
      <c r="I105" s="14">
        <f t="shared" si="9"/>
        <v>68126</v>
      </c>
      <c r="J105" s="15">
        <f>+INDICES!E50/INDICES!J47</f>
        <v>1.1115058446023378</v>
      </c>
      <c r="K105" s="14">
        <f t="shared" si="10"/>
        <v>75722.447169378866</v>
      </c>
      <c r="L105" s="14">
        <v>98000</v>
      </c>
      <c r="M105" s="14">
        <f t="shared" si="11"/>
        <v>22277.552830621134</v>
      </c>
      <c r="N105" s="14">
        <v>87643.8</v>
      </c>
      <c r="O105" s="14">
        <f t="shared" si="12"/>
        <v>-65366.247169378868</v>
      </c>
      <c r="P105" s="14">
        <f t="shared" si="13"/>
        <v>0</v>
      </c>
      <c r="Q105" s="38"/>
      <c r="R105" s="36"/>
    </row>
    <row r="106" spans="1:18" x14ac:dyDescent="0.2">
      <c r="A106" s="51">
        <v>101</v>
      </c>
      <c r="B106" s="49">
        <v>700</v>
      </c>
      <c r="C106" s="37" t="s">
        <v>139</v>
      </c>
      <c r="D106" s="34">
        <v>40718</v>
      </c>
      <c r="E106" s="93">
        <v>42846</v>
      </c>
      <c r="F106" s="98">
        <f t="shared" si="7"/>
        <v>70.933333333333337</v>
      </c>
      <c r="G106" s="97">
        <f t="shared" si="8"/>
        <v>1.6666666666666666E-2</v>
      </c>
      <c r="H106" s="14">
        <v>206125</v>
      </c>
      <c r="I106" s="14">
        <f t="shared" si="9"/>
        <v>-37560.555555555562</v>
      </c>
      <c r="J106" s="15"/>
      <c r="K106" s="14">
        <f t="shared" si="10"/>
        <v>0</v>
      </c>
      <c r="L106" s="14">
        <v>91000</v>
      </c>
      <c r="M106" s="14">
        <f t="shared" si="11"/>
        <v>91000</v>
      </c>
      <c r="N106" s="14">
        <v>87643.8</v>
      </c>
      <c r="O106" s="14">
        <f t="shared" si="12"/>
        <v>3356.1999999999971</v>
      </c>
      <c r="P106" s="14">
        <f t="shared" si="13"/>
        <v>671.23999999999944</v>
      </c>
      <c r="Q106" s="38"/>
      <c r="R106" s="36"/>
    </row>
    <row r="107" spans="1:18" x14ac:dyDescent="0.2">
      <c r="A107" s="51">
        <v>102</v>
      </c>
      <c r="B107" s="49">
        <v>701</v>
      </c>
      <c r="C107" s="83" t="s">
        <v>140</v>
      </c>
      <c r="D107" s="34">
        <v>41688</v>
      </c>
      <c r="E107" s="93">
        <v>42849</v>
      </c>
      <c r="F107" s="98">
        <f t="shared" si="7"/>
        <v>38.700000000000003</v>
      </c>
      <c r="G107" s="97">
        <f t="shared" si="8"/>
        <v>1.6666666666666666E-2</v>
      </c>
      <c r="H107" s="14">
        <v>168500</v>
      </c>
      <c r="I107" s="14">
        <f t="shared" si="9"/>
        <v>59817.499999999985</v>
      </c>
      <c r="J107" s="15">
        <f>+INDICES!E50/INDICES!D47</f>
        <v>1.1178916570617963</v>
      </c>
      <c r="K107" s="14">
        <f t="shared" si="10"/>
        <v>66869.484196293983</v>
      </c>
      <c r="L107" s="14">
        <v>110000</v>
      </c>
      <c r="M107" s="14">
        <f t="shared" si="11"/>
        <v>43130.515803706017</v>
      </c>
      <c r="N107" s="14">
        <v>87643.8</v>
      </c>
      <c r="O107" s="14">
        <f t="shared" si="12"/>
        <v>-44513.284196293986</v>
      </c>
      <c r="P107" s="14">
        <f t="shared" si="13"/>
        <v>0</v>
      </c>
      <c r="Q107" s="38"/>
      <c r="R107" s="36"/>
    </row>
    <row r="108" spans="1:18" x14ac:dyDescent="0.2">
      <c r="A108" s="51">
        <v>103</v>
      </c>
      <c r="B108" s="49">
        <v>702</v>
      </c>
      <c r="C108" s="37" t="s">
        <v>142</v>
      </c>
      <c r="D108" s="34">
        <v>42087</v>
      </c>
      <c r="E108" s="93">
        <v>42850</v>
      </c>
      <c r="F108" s="98">
        <f t="shared" si="7"/>
        <v>25.433333333333334</v>
      </c>
      <c r="G108" s="97">
        <f t="shared" si="8"/>
        <v>1.6666666666666666E-2</v>
      </c>
      <c r="H108" s="14">
        <v>163200</v>
      </c>
      <c r="I108" s="14">
        <f t="shared" si="9"/>
        <v>94021.333333333328</v>
      </c>
      <c r="J108" s="15">
        <f>+INDICES!E50/INDICES!E48</f>
        <v>1.0809279278506949</v>
      </c>
      <c r="K108" s="14">
        <f t="shared" si="10"/>
        <v>101630.28501375947</v>
      </c>
      <c r="L108" s="14">
        <v>120000</v>
      </c>
      <c r="M108" s="14">
        <f t="shared" si="11"/>
        <v>18369.714986240535</v>
      </c>
      <c r="N108" s="14">
        <v>87643.8</v>
      </c>
      <c r="O108" s="14">
        <f t="shared" si="12"/>
        <v>-69274.085013759468</v>
      </c>
      <c r="P108" s="14">
        <f t="shared" si="13"/>
        <v>0</v>
      </c>
      <c r="Q108" s="38"/>
      <c r="R108" s="36"/>
    </row>
    <row r="109" spans="1:18" x14ac:dyDescent="0.2">
      <c r="A109" s="51">
        <v>104</v>
      </c>
      <c r="B109" s="49">
        <v>703</v>
      </c>
      <c r="C109" s="37" t="s">
        <v>141</v>
      </c>
      <c r="D109" s="34">
        <v>41634</v>
      </c>
      <c r="E109" s="93">
        <v>42850</v>
      </c>
      <c r="F109" s="98">
        <f t="shared" si="7"/>
        <v>40.533333333333331</v>
      </c>
      <c r="G109" s="97">
        <f t="shared" si="8"/>
        <v>1.6666666666666666E-2</v>
      </c>
      <c r="H109" s="14">
        <v>119751</v>
      </c>
      <c r="I109" s="14">
        <f t="shared" si="9"/>
        <v>38852.546666666676</v>
      </c>
      <c r="J109" s="15">
        <f>+INDICES!E50/INDICES!N46</f>
        <v>1.1307439824945296</v>
      </c>
      <c r="K109" s="14">
        <f t="shared" si="10"/>
        <v>43932.283347921235</v>
      </c>
      <c r="L109" s="14">
        <v>95000</v>
      </c>
      <c r="M109" s="14">
        <f t="shared" si="11"/>
        <v>51067.716652078765</v>
      </c>
      <c r="N109" s="14">
        <v>87643.8</v>
      </c>
      <c r="O109" s="14">
        <f t="shared" si="12"/>
        <v>-36576.083347921238</v>
      </c>
      <c r="P109" s="14">
        <f t="shared" si="13"/>
        <v>0</v>
      </c>
      <c r="Q109" s="38"/>
      <c r="R109" s="36"/>
    </row>
    <row r="110" spans="1:18" x14ac:dyDescent="0.2">
      <c r="A110" s="51">
        <v>105</v>
      </c>
      <c r="B110" s="49">
        <v>704</v>
      </c>
      <c r="C110" s="37" t="s">
        <v>143</v>
      </c>
      <c r="D110" s="34">
        <v>41582</v>
      </c>
      <c r="E110" s="96">
        <v>43095</v>
      </c>
      <c r="F110" s="98">
        <f t="shared" si="7"/>
        <v>50.43333333333333</v>
      </c>
      <c r="G110" s="97">
        <f t="shared" si="8"/>
        <v>1.6666666666666666E-2</v>
      </c>
      <c r="H110" s="14">
        <v>359010</v>
      </c>
      <c r="I110" s="14">
        <f t="shared" si="9"/>
        <v>57242.150000000023</v>
      </c>
      <c r="J110" s="15">
        <f>+INDICES!M50/INDICES!M46</f>
        <v>1.1729201241070786</v>
      </c>
      <c r="K110" s="14">
        <f t="shared" si="10"/>
        <v>67140.469682156036</v>
      </c>
      <c r="L110" s="14">
        <v>210000</v>
      </c>
      <c r="M110" s="14">
        <f t="shared" si="11"/>
        <v>142859.53031784395</v>
      </c>
      <c r="N110" s="14">
        <v>87643.8</v>
      </c>
      <c r="O110" s="14">
        <f t="shared" si="12"/>
        <v>55215.730317843947</v>
      </c>
      <c r="P110" s="14">
        <f t="shared" si="13"/>
        <v>11043.146063568791</v>
      </c>
      <c r="Q110" s="38"/>
      <c r="R110" s="36"/>
    </row>
    <row r="111" spans="1:18" x14ac:dyDescent="0.2">
      <c r="A111" s="51">
        <v>106</v>
      </c>
      <c r="B111" s="49">
        <v>708</v>
      </c>
      <c r="C111" s="37" t="s">
        <v>144</v>
      </c>
      <c r="D111" s="34">
        <v>42004</v>
      </c>
      <c r="E111" s="93">
        <v>42850</v>
      </c>
      <c r="F111" s="98">
        <f t="shared" si="7"/>
        <v>28.2</v>
      </c>
      <c r="G111" s="97">
        <f t="shared" si="8"/>
        <v>1.6666666666666666E-2</v>
      </c>
      <c r="H111" s="14">
        <v>102400</v>
      </c>
      <c r="I111" s="14">
        <f t="shared" si="9"/>
        <v>54272</v>
      </c>
      <c r="J111" s="15">
        <f>+INDICES!E50/INDICES!N47</f>
        <v>1.086404328832749</v>
      </c>
      <c r="K111" s="14">
        <f t="shared" si="10"/>
        <v>58961.335734410954</v>
      </c>
      <c r="L111" s="14">
        <v>90000</v>
      </c>
      <c r="M111" s="14">
        <f t="shared" si="11"/>
        <v>31038.664265589046</v>
      </c>
      <c r="N111" s="14">
        <v>87643.8</v>
      </c>
      <c r="O111" s="14">
        <f t="shared" si="12"/>
        <v>-56605.135734410957</v>
      </c>
      <c r="P111" s="14">
        <f t="shared" si="13"/>
        <v>0</v>
      </c>
      <c r="Q111" s="38"/>
      <c r="R111" s="36"/>
    </row>
    <row r="112" spans="1:18" x14ac:dyDescent="0.2">
      <c r="A112" s="51">
        <v>107</v>
      </c>
      <c r="B112" s="49">
        <v>709</v>
      </c>
      <c r="C112" s="37" t="s">
        <v>145</v>
      </c>
      <c r="D112" s="34">
        <v>41656</v>
      </c>
      <c r="E112" s="93">
        <v>42850</v>
      </c>
      <c r="F112" s="98">
        <f t="shared" si="7"/>
        <v>39.799999999999997</v>
      </c>
      <c r="G112" s="97">
        <f t="shared" si="8"/>
        <v>1.6666666666666666E-2</v>
      </c>
      <c r="H112" s="14">
        <v>291600</v>
      </c>
      <c r="I112" s="14">
        <f t="shared" si="9"/>
        <v>98172</v>
      </c>
      <c r="J112" s="15">
        <f>+INDICES!E50/INDICES!C47</f>
        <v>1.1207235233989601</v>
      </c>
      <c r="K112" s="14">
        <f t="shared" si="10"/>
        <v>110023.66973912271</v>
      </c>
      <c r="L112" s="14">
        <v>106400</v>
      </c>
      <c r="M112" s="14">
        <f t="shared" si="11"/>
        <v>-3623.6697391227062</v>
      </c>
      <c r="N112" s="14">
        <v>87643.8</v>
      </c>
      <c r="O112" s="14">
        <f t="shared" si="12"/>
        <v>-91267.469739122709</v>
      </c>
      <c r="P112" s="14">
        <f t="shared" si="13"/>
        <v>0</v>
      </c>
      <c r="Q112" s="38"/>
      <c r="R112" s="36"/>
    </row>
    <row r="113" spans="1:18" x14ac:dyDescent="0.2">
      <c r="A113" s="51">
        <v>108</v>
      </c>
      <c r="B113" s="49">
        <v>710</v>
      </c>
      <c r="C113" s="37" t="s">
        <v>146</v>
      </c>
      <c r="D113" s="34">
        <v>41374</v>
      </c>
      <c r="E113" s="93">
        <v>42857</v>
      </c>
      <c r="F113" s="98">
        <f t="shared" si="7"/>
        <v>49.43333333333333</v>
      </c>
      <c r="G113" s="97">
        <f t="shared" si="8"/>
        <v>1.6666666666666666E-2</v>
      </c>
      <c r="H113" s="14">
        <v>148800</v>
      </c>
      <c r="I113" s="14">
        <f t="shared" si="9"/>
        <v>26205.333333333343</v>
      </c>
      <c r="J113" s="15">
        <f>+INDICES!F50/INDICES!F46</f>
        <v>1.1573977299814806</v>
      </c>
      <c r="K113" s="14">
        <f t="shared" si="10"/>
        <v>30329.993313408038</v>
      </c>
      <c r="L113" s="14">
        <v>88000</v>
      </c>
      <c r="M113" s="14">
        <f t="shared" si="11"/>
        <v>57670.006686591965</v>
      </c>
      <c r="N113" s="14">
        <v>87643.8</v>
      </c>
      <c r="O113" s="14">
        <f t="shared" si="12"/>
        <v>-29973.793313408038</v>
      </c>
      <c r="P113" s="14">
        <f t="shared" si="13"/>
        <v>0</v>
      </c>
      <c r="Q113" s="38"/>
      <c r="R113" s="36"/>
    </row>
    <row r="114" spans="1:18" x14ac:dyDescent="0.2">
      <c r="A114" s="51">
        <v>109</v>
      </c>
      <c r="B114" s="49">
        <v>711</v>
      </c>
      <c r="C114" s="37" t="s">
        <v>147</v>
      </c>
      <c r="D114" s="34">
        <v>41570</v>
      </c>
      <c r="E114" s="93">
        <v>42857</v>
      </c>
      <c r="F114" s="98">
        <f t="shared" si="7"/>
        <v>42.9</v>
      </c>
      <c r="G114" s="97">
        <f t="shared" si="8"/>
        <v>1.6666666666666666E-2</v>
      </c>
      <c r="H114" s="14">
        <v>143600</v>
      </c>
      <c r="I114" s="14">
        <f t="shared" si="9"/>
        <v>40926</v>
      </c>
      <c r="J114" s="15">
        <f>+INDICES!F50/INDICES!L46</f>
        <v>1.1492425897603962</v>
      </c>
      <c r="K114" s="14">
        <f t="shared" si="10"/>
        <v>47033.902228533974</v>
      </c>
      <c r="L114" s="14">
        <v>92000</v>
      </c>
      <c r="M114" s="14">
        <f t="shared" si="11"/>
        <v>44966.097771466026</v>
      </c>
      <c r="N114" s="14">
        <v>87643.8</v>
      </c>
      <c r="O114" s="14">
        <f t="shared" si="12"/>
        <v>-42677.702228533977</v>
      </c>
      <c r="P114" s="14">
        <f t="shared" si="13"/>
        <v>0</v>
      </c>
      <c r="Q114" s="38"/>
      <c r="R114" s="36"/>
    </row>
    <row r="115" spans="1:18" x14ac:dyDescent="0.2">
      <c r="A115" s="51">
        <v>110</v>
      </c>
      <c r="B115" s="49">
        <v>712</v>
      </c>
      <c r="C115" s="37" t="s">
        <v>148</v>
      </c>
      <c r="D115" s="34">
        <v>42325</v>
      </c>
      <c r="E115" s="93">
        <v>42860</v>
      </c>
      <c r="F115" s="98">
        <f t="shared" si="7"/>
        <v>17.833333333333332</v>
      </c>
      <c r="G115" s="97">
        <f t="shared" si="8"/>
        <v>1.6666666666666666E-2</v>
      </c>
      <c r="H115" s="14">
        <v>174500</v>
      </c>
      <c r="I115" s="14">
        <f t="shared" si="9"/>
        <v>122634.72222222222</v>
      </c>
      <c r="J115" s="15">
        <f>+INDICES!F50/INDICES!M48</f>
        <v>1.0693852656902525</v>
      </c>
      <c r="K115" s="14">
        <f t="shared" si="10"/>
        <v>131143.76500646141</v>
      </c>
      <c r="L115" s="14">
        <v>137000</v>
      </c>
      <c r="M115" s="14">
        <f t="shared" si="11"/>
        <v>5856.2349935385864</v>
      </c>
      <c r="N115" s="14">
        <v>87643.8</v>
      </c>
      <c r="O115" s="14">
        <f t="shared" si="12"/>
        <v>-81787.565006461416</v>
      </c>
      <c r="P115" s="14">
        <f t="shared" si="13"/>
        <v>0</v>
      </c>
      <c r="Q115" s="38"/>
      <c r="R115" s="36"/>
    </row>
    <row r="116" spans="1:18" x14ac:dyDescent="0.2">
      <c r="A116" s="51">
        <v>111</v>
      </c>
      <c r="B116" s="49">
        <v>713</v>
      </c>
      <c r="C116" s="37" t="s">
        <v>149</v>
      </c>
      <c r="D116" s="34">
        <v>41920</v>
      </c>
      <c r="E116" s="93">
        <v>42864</v>
      </c>
      <c r="F116" s="98">
        <f t="shared" si="7"/>
        <v>31.466666666666665</v>
      </c>
      <c r="G116" s="97">
        <f t="shared" si="8"/>
        <v>1.6666666666666666E-2</v>
      </c>
      <c r="H116" s="14">
        <v>147000</v>
      </c>
      <c r="I116" s="14">
        <f t="shared" si="9"/>
        <v>69906.666666666672</v>
      </c>
      <c r="J116" s="15">
        <f>+INDICES!F50/INDICES!L47</f>
        <v>1.1018861995827842</v>
      </c>
      <c r="K116" s="14">
        <f t="shared" si="10"/>
        <v>77029.191258833845</v>
      </c>
      <c r="L116" s="14">
        <v>100000</v>
      </c>
      <c r="M116" s="14">
        <f t="shared" si="11"/>
        <v>22970.808741166155</v>
      </c>
      <c r="N116" s="14">
        <v>87643.8</v>
      </c>
      <c r="O116" s="14">
        <f t="shared" si="12"/>
        <v>-64672.991258833848</v>
      </c>
      <c r="P116" s="14">
        <f t="shared" si="13"/>
        <v>0</v>
      </c>
      <c r="Q116" s="38"/>
      <c r="R116" s="36"/>
    </row>
    <row r="117" spans="1:18" x14ac:dyDescent="0.2">
      <c r="A117" s="51">
        <v>112</v>
      </c>
      <c r="B117" s="49">
        <v>714</v>
      </c>
      <c r="C117" s="37" t="s">
        <v>150</v>
      </c>
      <c r="D117" s="34">
        <v>42277</v>
      </c>
      <c r="E117" s="93">
        <v>42865</v>
      </c>
      <c r="F117" s="98">
        <f t="shared" si="7"/>
        <v>19.600000000000001</v>
      </c>
      <c r="G117" s="97">
        <f t="shared" si="8"/>
        <v>1.6666666666666666E-2</v>
      </c>
      <c r="H117" s="14">
        <v>183980.38</v>
      </c>
      <c r="I117" s="14">
        <f t="shared" si="9"/>
        <v>123880.12253333334</v>
      </c>
      <c r="J117" s="15">
        <f>+INDICES!F50/INDICES!K48</f>
        <v>1.0807557636825931</v>
      </c>
      <c r="K117" s="14">
        <f t="shared" si="10"/>
        <v>133884.15643360588</v>
      </c>
      <c r="L117" s="14">
        <v>160000</v>
      </c>
      <c r="M117" s="14">
        <f t="shared" si="11"/>
        <v>26115.84356639412</v>
      </c>
      <c r="N117" s="14">
        <v>87643.8</v>
      </c>
      <c r="O117" s="14">
        <f t="shared" si="12"/>
        <v>-61527.956433605883</v>
      </c>
      <c r="P117" s="14">
        <f t="shared" si="13"/>
        <v>0</v>
      </c>
      <c r="Q117" s="38"/>
      <c r="R117" s="36"/>
    </row>
    <row r="118" spans="1:18" x14ac:dyDescent="0.2">
      <c r="A118" s="51">
        <v>113</v>
      </c>
      <c r="B118" s="49">
        <v>715</v>
      </c>
      <c r="C118" s="37" t="s">
        <v>151</v>
      </c>
      <c r="D118" s="34">
        <v>42431</v>
      </c>
      <c r="E118" s="93">
        <v>42866</v>
      </c>
      <c r="F118" s="98">
        <f t="shared" si="7"/>
        <v>14.5</v>
      </c>
      <c r="G118" s="97">
        <f t="shared" si="8"/>
        <v>1.6666666666666666E-2</v>
      </c>
      <c r="H118" s="14">
        <v>195500</v>
      </c>
      <c r="I118" s="14">
        <f t="shared" si="9"/>
        <v>148254.16666666666</v>
      </c>
      <c r="J118" s="15">
        <f>+INDICES!F50/INDICES!E49</f>
        <v>1.0548207317786449</v>
      </c>
      <c r="K118" s="14">
        <f t="shared" si="10"/>
        <v>156381.5685725665</v>
      </c>
      <c r="L118" s="14">
        <v>151000</v>
      </c>
      <c r="M118" s="14">
        <f t="shared" si="11"/>
        <v>-5381.5685725664953</v>
      </c>
      <c r="N118" s="14">
        <v>87643.8</v>
      </c>
      <c r="O118" s="14">
        <f t="shared" si="12"/>
        <v>-93025.368572566498</v>
      </c>
      <c r="P118" s="14">
        <f t="shared" si="13"/>
        <v>0</v>
      </c>
      <c r="Q118" s="38"/>
      <c r="R118" s="36"/>
    </row>
    <row r="119" spans="1:18" x14ac:dyDescent="0.2">
      <c r="A119" s="51">
        <v>114</v>
      </c>
      <c r="B119" s="49">
        <v>716</v>
      </c>
      <c r="C119" s="37" t="s">
        <v>152</v>
      </c>
      <c r="D119" s="34">
        <v>42669</v>
      </c>
      <c r="E119" s="93">
        <v>42868</v>
      </c>
      <c r="F119" s="98">
        <f t="shared" si="7"/>
        <v>6.6333333333333337</v>
      </c>
      <c r="G119" s="97">
        <f t="shared" si="8"/>
        <v>1.6666666666666666E-2</v>
      </c>
      <c r="H119" s="14">
        <v>138400</v>
      </c>
      <c r="I119" s="14">
        <f t="shared" si="9"/>
        <v>123099.11111111111</v>
      </c>
      <c r="J119" s="15">
        <f>+INDICES!F50/INDICES!L49</f>
        <v>1.0432619600518978</v>
      </c>
      <c r="K119" s="14">
        <f t="shared" si="10"/>
        <v>128424.61993842412</v>
      </c>
      <c r="L119" s="14">
        <v>108000</v>
      </c>
      <c r="M119" s="14">
        <f t="shared" si="11"/>
        <v>-20424.619938424119</v>
      </c>
      <c r="N119" s="14">
        <v>87643.8</v>
      </c>
      <c r="O119" s="14">
        <f t="shared" si="12"/>
        <v>-108068.41993842412</v>
      </c>
      <c r="P119" s="14">
        <f t="shared" si="13"/>
        <v>0</v>
      </c>
      <c r="Q119" s="38"/>
      <c r="R119" s="36"/>
    </row>
    <row r="120" spans="1:18" x14ac:dyDescent="0.2">
      <c r="A120" s="51">
        <v>115</v>
      </c>
      <c r="B120" s="49">
        <v>717</v>
      </c>
      <c r="C120" s="37" t="s">
        <v>153</v>
      </c>
      <c r="D120" s="34">
        <v>42165</v>
      </c>
      <c r="E120" s="93">
        <v>42870</v>
      </c>
      <c r="F120" s="98">
        <f t="shared" si="7"/>
        <v>23.5</v>
      </c>
      <c r="G120" s="97">
        <f t="shared" si="8"/>
        <v>1.6666666666666666E-2</v>
      </c>
      <c r="H120" s="14">
        <v>126900</v>
      </c>
      <c r="I120" s="14">
        <f t="shared" si="9"/>
        <v>77197.5</v>
      </c>
      <c r="J120" s="15">
        <f>+INDICES!F50/INDICES!H48</f>
        <v>1.0886872833267218</v>
      </c>
      <c r="K120" s="14">
        <f t="shared" si="10"/>
        <v>84043.936554614615</v>
      </c>
      <c r="L120" s="14">
        <v>105000</v>
      </c>
      <c r="M120" s="14">
        <f t="shared" si="11"/>
        <v>20956.063445385385</v>
      </c>
      <c r="N120" s="14">
        <v>87643.8</v>
      </c>
      <c r="O120" s="14">
        <f t="shared" si="12"/>
        <v>-66687.736554614617</v>
      </c>
      <c r="P120" s="14">
        <f t="shared" si="13"/>
        <v>0</v>
      </c>
      <c r="Q120" s="38"/>
      <c r="R120" s="36"/>
    </row>
    <row r="121" spans="1:18" x14ac:dyDescent="0.2">
      <c r="A121" s="51">
        <v>116</v>
      </c>
      <c r="B121" s="49">
        <v>718</v>
      </c>
      <c r="C121" s="37" t="s">
        <v>154</v>
      </c>
      <c r="D121" s="34">
        <v>42388</v>
      </c>
      <c r="E121" s="93">
        <v>42870</v>
      </c>
      <c r="F121" s="98">
        <f t="shared" si="7"/>
        <v>16.066666666666666</v>
      </c>
      <c r="G121" s="97">
        <f t="shared" si="8"/>
        <v>1.6666666666666666E-2</v>
      </c>
      <c r="H121" s="14">
        <v>233200</v>
      </c>
      <c r="I121" s="14">
        <f t="shared" si="9"/>
        <v>170754.22222222222</v>
      </c>
      <c r="J121" s="15">
        <f>+INDICES!F50/INDICES!C49</f>
        <v>1.0610354681459069</v>
      </c>
      <c r="K121" s="14">
        <f t="shared" si="10"/>
        <v>181176.28611344576</v>
      </c>
      <c r="L121" s="14">
        <v>180000</v>
      </c>
      <c r="M121" s="14">
        <f t="shared" si="11"/>
        <v>-1176.2861134457635</v>
      </c>
      <c r="N121" s="14">
        <v>87643.8</v>
      </c>
      <c r="O121" s="14">
        <f t="shared" si="12"/>
        <v>-88820.086113445766</v>
      </c>
      <c r="P121" s="14">
        <f t="shared" si="13"/>
        <v>0</v>
      </c>
      <c r="Q121" s="38"/>
      <c r="R121" s="36"/>
    </row>
    <row r="122" spans="1:18" x14ac:dyDescent="0.2">
      <c r="A122" s="51">
        <v>117</v>
      </c>
      <c r="B122" s="49">
        <v>719</v>
      </c>
      <c r="C122" s="37" t="s">
        <v>155</v>
      </c>
      <c r="D122" s="34">
        <v>41913</v>
      </c>
      <c r="E122" s="93">
        <v>42871</v>
      </c>
      <c r="F122" s="98">
        <f t="shared" si="7"/>
        <v>31.933333333333334</v>
      </c>
      <c r="G122" s="97">
        <f t="shared" si="8"/>
        <v>1.6666666666666666E-2</v>
      </c>
      <c r="H122" s="14">
        <v>147000</v>
      </c>
      <c r="I122" s="14">
        <f t="shared" si="9"/>
        <v>68763.333333333328</v>
      </c>
      <c r="J122" s="15">
        <f>+INDICES!F50/INDICES!L47</f>
        <v>1.1018861995827842</v>
      </c>
      <c r="K122" s="14">
        <f t="shared" si="10"/>
        <v>75769.368037310851</v>
      </c>
      <c r="L122" s="14">
        <v>106000</v>
      </c>
      <c r="M122" s="14">
        <f t="shared" si="11"/>
        <v>30230.631962689149</v>
      </c>
      <c r="N122" s="14">
        <v>87643.8</v>
      </c>
      <c r="O122" s="14">
        <f t="shared" si="12"/>
        <v>-57413.168037310854</v>
      </c>
      <c r="P122" s="14">
        <f t="shared" si="13"/>
        <v>0</v>
      </c>
      <c r="Q122" s="38"/>
      <c r="R122" s="36"/>
    </row>
    <row r="123" spans="1:18" x14ac:dyDescent="0.2">
      <c r="A123" s="51">
        <v>118</v>
      </c>
      <c r="B123" s="49">
        <v>721</v>
      </c>
      <c r="C123" s="37" t="s">
        <v>156</v>
      </c>
      <c r="D123" s="34">
        <v>42431</v>
      </c>
      <c r="E123" s="93">
        <v>42877</v>
      </c>
      <c r="F123" s="98">
        <f t="shared" si="7"/>
        <v>14.866666666666667</v>
      </c>
      <c r="G123" s="97">
        <f t="shared" si="8"/>
        <v>1.6666666666666666E-2</v>
      </c>
      <c r="H123" s="14">
        <v>183300</v>
      </c>
      <c r="I123" s="14">
        <f t="shared" si="9"/>
        <v>137882.33333333331</v>
      </c>
      <c r="J123" s="15">
        <f>+INDICES!F50/INDICES!E49</f>
        <v>1.0548207317786449</v>
      </c>
      <c r="K123" s="14">
        <f t="shared" si="10"/>
        <v>145441.14374601369</v>
      </c>
      <c r="L123" s="14">
        <v>162414.10999999999</v>
      </c>
      <c r="M123" s="14">
        <f t="shared" si="11"/>
        <v>16972.966253986291</v>
      </c>
      <c r="N123" s="14">
        <v>87643.8</v>
      </c>
      <c r="O123" s="14">
        <f t="shared" si="12"/>
        <v>-70670.833746013712</v>
      </c>
      <c r="P123" s="14">
        <f t="shared" si="13"/>
        <v>0</v>
      </c>
      <c r="Q123" s="38"/>
      <c r="R123" s="36"/>
    </row>
    <row r="124" spans="1:18" x14ac:dyDescent="0.2">
      <c r="A124" s="51">
        <v>119</v>
      </c>
      <c r="B124" s="49">
        <v>722</v>
      </c>
      <c r="C124" s="37" t="s">
        <v>157</v>
      </c>
      <c r="D124" s="34">
        <v>41894</v>
      </c>
      <c r="E124" s="93">
        <v>42877</v>
      </c>
      <c r="F124" s="98">
        <f t="shared" si="7"/>
        <v>32.766666666666666</v>
      </c>
      <c r="G124" s="97">
        <f t="shared" si="8"/>
        <v>1.6666666666666666E-2</v>
      </c>
      <c r="H124" s="14">
        <v>196500</v>
      </c>
      <c r="I124" s="14">
        <f t="shared" si="9"/>
        <v>89189.166666666672</v>
      </c>
      <c r="J124" s="15">
        <f>+INDICES!F50/INDICES!K47</f>
        <v>1.1079788307778724</v>
      </c>
      <c r="K124" s="14">
        <f t="shared" si="10"/>
        <v>98819.708601386126</v>
      </c>
      <c r="L124" s="14">
        <v>130000</v>
      </c>
      <c r="M124" s="14">
        <f t="shared" si="11"/>
        <v>31180.291398613874</v>
      </c>
      <c r="N124" s="14">
        <v>87643.8</v>
      </c>
      <c r="O124" s="14">
        <f t="shared" si="12"/>
        <v>-56463.508601386129</v>
      </c>
      <c r="P124" s="14">
        <f t="shared" si="13"/>
        <v>0</v>
      </c>
      <c r="Q124" s="38"/>
      <c r="R124" s="36"/>
    </row>
    <row r="125" spans="1:18" x14ac:dyDescent="0.2">
      <c r="A125" s="51">
        <v>120</v>
      </c>
      <c r="B125" s="49">
        <v>723</v>
      </c>
      <c r="C125" s="37" t="s">
        <v>158</v>
      </c>
      <c r="D125" s="34">
        <v>41601</v>
      </c>
      <c r="E125" s="93">
        <v>42877</v>
      </c>
      <c r="F125" s="98">
        <f t="shared" si="7"/>
        <v>42.533333333333331</v>
      </c>
      <c r="G125" s="97">
        <f t="shared" si="8"/>
        <v>1.6666666666666666E-2</v>
      </c>
      <c r="H125" s="14">
        <v>225850</v>
      </c>
      <c r="I125" s="14">
        <f t="shared" si="9"/>
        <v>65747.444444444467</v>
      </c>
      <c r="J125" s="15">
        <f>+INDICES!F50/INDICES!M46</f>
        <v>1.1386283281622052</v>
      </c>
      <c r="K125" s="14">
        <f t="shared" si="10"/>
        <v>74861.902748715263</v>
      </c>
      <c r="L125" s="14">
        <v>135000</v>
      </c>
      <c r="M125" s="14">
        <f t="shared" si="11"/>
        <v>60138.097251284737</v>
      </c>
      <c r="N125" s="14">
        <v>87643.8</v>
      </c>
      <c r="O125" s="14">
        <f t="shared" si="12"/>
        <v>-27505.702748715266</v>
      </c>
      <c r="P125" s="14">
        <f t="shared" si="13"/>
        <v>0</v>
      </c>
      <c r="Q125" s="38"/>
      <c r="R125" s="36"/>
    </row>
    <row r="126" spans="1:18" x14ac:dyDescent="0.2">
      <c r="A126" s="51">
        <v>121</v>
      </c>
      <c r="B126" s="49">
        <v>724</v>
      </c>
      <c r="C126" s="37" t="s">
        <v>159</v>
      </c>
      <c r="D126" s="34">
        <v>42156</v>
      </c>
      <c r="E126" s="93">
        <v>42877</v>
      </c>
      <c r="F126" s="98">
        <f t="shared" si="7"/>
        <v>24.033333333333335</v>
      </c>
      <c r="G126" s="97">
        <f t="shared" si="8"/>
        <v>1.6666666666666666E-2</v>
      </c>
      <c r="H126" s="14">
        <v>210900</v>
      </c>
      <c r="I126" s="14">
        <f t="shared" si="9"/>
        <v>126422.83333333333</v>
      </c>
      <c r="J126" s="15">
        <f>+INDICES!F50/INDICES!H48</f>
        <v>1.0886872833267218</v>
      </c>
      <c r="K126" s="14">
        <f t="shared" si="10"/>
        <v>137634.93097213359</v>
      </c>
      <c r="L126" s="14">
        <v>140000</v>
      </c>
      <c r="M126" s="14">
        <f t="shared" si="11"/>
        <v>2365.0690278664115</v>
      </c>
      <c r="N126" s="14">
        <v>87643.8</v>
      </c>
      <c r="O126" s="14">
        <f t="shared" si="12"/>
        <v>-85278.730972133591</v>
      </c>
      <c r="P126" s="14">
        <f t="shared" si="13"/>
        <v>0</v>
      </c>
      <c r="Q126" s="38"/>
      <c r="R126" s="36"/>
    </row>
    <row r="127" spans="1:18" x14ac:dyDescent="0.2">
      <c r="A127" s="51">
        <v>122</v>
      </c>
      <c r="B127" s="49">
        <v>725</v>
      </c>
      <c r="C127" s="37" t="s">
        <v>160</v>
      </c>
      <c r="D127" s="34">
        <v>41662</v>
      </c>
      <c r="E127" s="93">
        <v>42878</v>
      </c>
      <c r="F127" s="98">
        <f t="shared" si="7"/>
        <v>40.533333333333331</v>
      </c>
      <c r="G127" s="97">
        <f t="shared" si="8"/>
        <v>1.6666666666666666E-2</v>
      </c>
      <c r="H127" s="14">
        <v>174009</v>
      </c>
      <c r="I127" s="14">
        <f t="shared" si="9"/>
        <v>56456.253333333341</v>
      </c>
      <c r="J127" s="15">
        <f>+INDICES!F50/INDICES!C47</f>
        <v>1.1221012399448915</v>
      </c>
      <c r="K127" s="14">
        <f t="shared" si="10"/>
        <v>63349.631867976255</v>
      </c>
      <c r="L127" s="14">
        <v>118000</v>
      </c>
      <c r="M127" s="14">
        <f t="shared" si="11"/>
        <v>54650.368132023745</v>
      </c>
      <c r="N127" s="14">
        <v>87643.8</v>
      </c>
      <c r="O127" s="14">
        <f t="shared" si="12"/>
        <v>-32993.431867976258</v>
      </c>
      <c r="P127" s="14">
        <f t="shared" si="13"/>
        <v>0</v>
      </c>
      <c r="Q127" s="38"/>
      <c r="R127" s="36"/>
    </row>
    <row r="128" spans="1:18" x14ac:dyDescent="0.2">
      <c r="A128" s="51">
        <v>123</v>
      </c>
      <c r="B128" s="49">
        <v>726</v>
      </c>
      <c r="C128" s="37" t="s">
        <v>161</v>
      </c>
      <c r="D128" s="34">
        <v>41622</v>
      </c>
      <c r="E128" s="93">
        <v>42878</v>
      </c>
      <c r="F128" s="98">
        <f t="shared" si="7"/>
        <v>41.866666666666667</v>
      </c>
      <c r="G128" s="97">
        <f t="shared" si="8"/>
        <v>1.6666666666666666E-2</v>
      </c>
      <c r="H128" s="14">
        <v>121300</v>
      </c>
      <c r="I128" s="14">
        <f t="shared" si="9"/>
        <v>36659.555555555547</v>
      </c>
      <c r="J128" s="15">
        <f>+INDICES!F50/INDICES!N46</f>
        <v>1.1321340172902394</v>
      </c>
      <c r="K128" s="14">
        <f t="shared" si="10"/>
        <v>41503.529903185816</v>
      </c>
      <c r="L128" s="14">
        <v>69000</v>
      </c>
      <c r="M128" s="14">
        <f t="shared" si="11"/>
        <v>27496.470096814184</v>
      </c>
      <c r="N128" s="14">
        <v>87643.8</v>
      </c>
      <c r="O128" s="14">
        <f t="shared" si="12"/>
        <v>-60147.329903185819</v>
      </c>
      <c r="P128" s="14">
        <f t="shared" si="13"/>
        <v>0</v>
      </c>
      <c r="Q128" s="38"/>
      <c r="R128" s="36"/>
    </row>
    <row r="129" spans="1:18" x14ac:dyDescent="0.2">
      <c r="A129" s="51">
        <v>124</v>
      </c>
      <c r="B129" s="49">
        <v>727</v>
      </c>
      <c r="C129" s="37" t="s">
        <v>162</v>
      </c>
      <c r="D129" s="34">
        <v>42319</v>
      </c>
      <c r="E129" s="93">
        <v>42878</v>
      </c>
      <c r="F129" s="98">
        <f t="shared" si="7"/>
        <v>18.633333333333333</v>
      </c>
      <c r="G129" s="97">
        <f t="shared" si="8"/>
        <v>1.6666666666666666E-2</v>
      </c>
      <c r="H129" s="14">
        <v>234900</v>
      </c>
      <c r="I129" s="14">
        <f t="shared" si="9"/>
        <v>161950.5</v>
      </c>
      <c r="J129" s="15">
        <f>+INDICES!F50/INDICES!M48</f>
        <v>1.0693852656902525</v>
      </c>
      <c r="K129" s="14">
        <f t="shared" si="10"/>
        <v>173187.47847116925</v>
      </c>
      <c r="L129" s="14">
        <v>180000</v>
      </c>
      <c r="M129" s="14">
        <f t="shared" si="11"/>
        <v>6812.5215288307518</v>
      </c>
      <c r="N129" s="14">
        <v>87643.8</v>
      </c>
      <c r="O129" s="14">
        <f t="shared" si="12"/>
        <v>-80831.278471169251</v>
      </c>
      <c r="P129" s="14">
        <f t="shared" si="13"/>
        <v>0</v>
      </c>
      <c r="Q129" s="38"/>
      <c r="R129" s="36"/>
    </row>
    <row r="130" spans="1:18" x14ac:dyDescent="0.2">
      <c r="A130" s="51">
        <v>125</v>
      </c>
      <c r="B130" s="49">
        <v>728</v>
      </c>
      <c r="C130" s="37" t="s">
        <v>163</v>
      </c>
      <c r="D130" s="34">
        <v>42436</v>
      </c>
      <c r="E130" s="93">
        <v>42879</v>
      </c>
      <c r="F130" s="98">
        <f t="shared" si="7"/>
        <v>14.766666666666667</v>
      </c>
      <c r="G130" s="97">
        <f t="shared" si="8"/>
        <v>1.6666666666666666E-2</v>
      </c>
      <c r="H130" s="14">
        <v>126000</v>
      </c>
      <c r="I130" s="14">
        <f t="shared" si="9"/>
        <v>94990</v>
      </c>
      <c r="J130" s="15">
        <f>+INDICES!F50/INDICES!E49</f>
        <v>1.0548207317786449</v>
      </c>
      <c r="K130" s="14">
        <f t="shared" si="10"/>
        <v>100197.42131165348</v>
      </c>
      <c r="L130" s="14">
        <v>107000</v>
      </c>
      <c r="M130" s="14">
        <f t="shared" si="11"/>
        <v>6802.5786883465189</v>
      </c>
      <c r="N130" s="14">
        <v>87643.8</v>
      </c>
      <c r="O130" s="14">
        <f t="shared" si="12"/>
        <v>-80841.221311653484</v>
      </c>
      <c r="P130" s="14">
        <f t="shared" si="13"/>
        <v>0</v>
      </c>
      <c r="Q130" s="38"/>
      <c r="R130" s="36"/>
    </row>
    <row r="131" spans="1:18" x14ac:dyDescent="0.2">
      <c r="A131" s="51">
        <v>126</v>
      </c>
      <c r="B131" s="49">
        <v>729</v>
      </c>
      <c r="C131" s="37" t="s">
        <v>164</v>
      </c>
      <c r="D131" s="34">
        <v>42270</v>
      </c>
      <c r="E131" s="93">
        <v>42880</v>
      </c>
      <c r="F131" s="98">
        <f t="shared" si="7"/>
        <v>20.333333333333332</v>
      </c>
      <c r="G131" s="97">
        <f t="shared" si="8"/>
        <v>1.6666666666666666E-2</v>
      </c>
      <c r="H131" s="14">
        <v>265900</v>
      </c>
      <c r="I131" s="14">
        <f t="shared" si="9"/>
        <v>175789.44444444444</v>
      </c>
      <c r="J131" s="15">
        <f>+INDICES!F50/INDICES!K48</f>
        <v>1.0807557636825931</v>
      </c>
      <c r="K131" s="14">
        <f t="shared" si="10"/>
        <v>189985.4552778943</v>
      </c>
      <c r="L131" s="14">
        <v>220000</v>
      </c>
      <c r="M131" s="14">
        <f t="shared" si="11"/>
        <v>30014.544722105697</v>
      </c>
      <c r="N131" s="14">
        <v>87643.8</v>
      </c>
      <c r="O131" s="14">
        <f t="shared" si="12"/>
        <v>-57629.255277894306</v>
      </c>
      <c r="P131" s="14">
        <f t="shared" si="13"/>
        <v>0</v>
      </c>
      <c r="Q131" s="38"/>
      <c r="R131" s="36"/>
    </row>
    <row r="132" spans="1:18" x14ac:dyDescent="0.2">
      <c r="A132" s="51">
        <v>127</v>
      </c>
      <c r="B132" s="49">
        <v>730</v>
      </c>
      <c r="C132" s="37" t="s">
        <v>165</v>
      </c>
      <c r="D132" s="34">
        <v>41792</v>
      </c>
      <c r="E132" s="93">
        <v>42880</v>
      </c>
      <c r="F132" s="98">
        <f t="shared" si="7"/>
        <v>36.266666666666666</v>
      </c>
      <c r="G132" s="97">
        <f t="shared" si="8"/>
        <v>1.6666666666666666E-2</v>
      </c>
      <c r="H132" s="14">
        <v>271100</v>
      </c>
      <c r="I132" s="14">
        <f t="shared" si="9"/>
        <v>107235.11111111112</v>
      </c>
      <c r="J132" s="15">
        <f>+INDICES!F50/INDICES!H47</f>
        <v>1.1199410940189138</v>
      </c>
      <c r="K132" s="14">
        <f t="shared" si="10"/>
        <v>120097.00765501757</v>
      </c>
      <c r="L132" s="14">
        <v>172000</v>
      </c>
      <c r="M132" s="14">
        <f t="shared" si="11"/>
        <v>51902.992344982427</v>
      </c>
      <c r="N132" s="14">
        <v>87643.8</v>
      </c>
      <c r="O132" s="14">
        <f t="shared" si="12"/>
        <v>-35740.807655017576</v>
      </c>
      <c r="P132" s="14">
        <f t="shared" si="13"/>
        <v>0</v>
      </c>
      <c r="Q132" s="38"/>
      <c r="R132" s="36"/>
    </row>
    <row r="133" spans="1:18" x14ac:dyDescent="0.2">
      <c r="A133" s="51">
        <v>128</v>
      </c>
      <c r="B133" s="49">
        <v>731</v>
      </c>
      <c r="C133" s="37" t="s">
        <v>166</v>
      </c>
      <c r="D133" s="34">
        <v>41178</v>
      </c>
      <c r="E133" s="93">
        <v>42881</v>
      </c>
      <c r="F133" s="98">
        <f t="shared" si="7"/>
        <v>56.766666666666666</v>
      </c>
      <c r="G133" s="97">
        <f t="shared" si="8"/>
        <v>1.6666666666666666E-2</v>
      </c>
      <c r="H133" s="14">
        <v>140900</v>
      </c>
      <c r="I133" s="14">
        <f t="shared" si="9"/>
        <v>7592.944444444438</v>
      </c>
      <c r="J133" s="15">
        <f>+INDICES!F50/INDICES!K45</f>
        <v>1.1938568037600599</v>
      </c>
      <c r="K133" s="14">
        <f t="shared" si="10"/>
        <v>9064.8883855721397</v>
      </c>
      <c r="L133" s="14">
        <v>85000</v>
      </c>
      <c r="M133" s="14">
        <f t="shared" si="11"/>
        <v>75935.111614427864</v>
      </c>
      <c r="N133" s="14">
        <v>87643.8</v>
      </c>
      <c r="O133" s="14">
        <f t="shared" si="12"/>
        <v>-11708.688385572139</v>
      </c>
      <c r="P133" s="14">
        <f t="shared" si="13"/>
        <v>0</v>
      </c>
      <c r="Q133" s="38"/>
      <c r="R133" s="36"/>
    </row>
    <row r="134" spans="1:18" x14ac:dyDescent="0.2">
      <c r="A134" s="51">
        <v>129</v>
      </c>
      <c r="B134" s="49">
        <v>732</v>
      </c>
      <c r="C134" s="37" t="s">
        <v>167</v>
      </c>
      <c r="D134" s="34">
        <v>40961</v>
      </c>
      <c r="E134" s="93">
        <v>42881</v>
      </c>
      <c r="F134" s="98">
        <f t="shared" si="7"/>
        <v>64</v>
      </c>
      <c r="G134" s="97">
        <f t="shared" si="8"/>
        <v>1.6666666666666666E-2</v>
      </c>
      <c r="H134" s="14">
        <v>214000</v>
      </c>
      <c r="I134" s="14">
        <f t="shared" si="9"/>
        <v>-14266.666666666657</v>
      </c>
      <c r="J134" s="15"/>
      <c r="K134" s="14">
        <f t="shared" si="10"/>
        <v>0</v>
      </c>
      <c r="L134" s="14"/>
      <c r="M134" s="14">
        <v>110000</v>
      </c>
      <c r="N134" s="14">
        <v>87643.8</v>
      </c>
      <c r="O134" s="14">
        <f t="shared" si="12"/>
        <v>22356.199999999997</v>
      </c>
      <c r="P134" s="14">
        <f t="shared" si="13"/>
        <v>4471.24</v>
      </c>
      <c r="Q134" s="38"/>
      <c r="R134" s="36"/>
    </row>
    <row r="135" spans="1:18" x14ac:dyDescent="0.2">
      <c r="A135" s="51">
        <v>130</v>
      </c>
      <c r="B135" s="49">
        <v>734</v>
      </c>
      <c r="C135" s="37" t="s">
        <v>168</v>
      </c>
      <c r="D135" s="34">
        <v>41801</v>
      </c>
      <c r="E135" s="93">
        <v>42886</v>
      </c>
      <c r="F135" s="98">
        <f t="shared" ref="F135:F198" si="14">(E135-D135)/30</f>
        <v>36.166666666666664</v>
      </c>
      <c r="G135" s="97">
        <f t="shared" ref="G135:G198" si="15">0.2/12</f>
        <v>1.6666666666666666E-2</v>
      </c>
      <c r="H135" s="14">
        <v>136800</v>
      </c>
      <c r="I135" s="14">
        <f t="shared" ref="I135:I198" si="16">H135-(H135*G135*F135)</f>
        <v>54340</v>
      </c>
      <c r="J135" s="15">
        <f>+INDICES!F50/INDICES!H47</f>
        <v>1.1199410940189138</v>
      </c>
      <c r="K135" s="14">
        <f t="shared" ref="K135:K198" si="17">+I135*J135</f>
        <v>60857.59904898778</v>
      </c>
      <c r="L135" s="14">
        <v>93000</v>
      </c>
      <c r="M135" s="14">
        <f t="shared" ref="M135:M198" si="18">+L135-K135</f>
        <v>32142.40095101222</v>
      </c>
      <c r="N135" s="14">
        <v>87643.8</v>
      </c>
      <c r="O135" s="14">
        <f t="shared" ref="O135:O198" si="19">+M135-N135</f>
        <v>-55501.399048987783</v>
      </c>
      <c r="P135" s="14">
        <f t="shared" ref="P135:P198" si="20">IF(O135&gt;1,O135*0.2,0)</f>
        <v>0</v>
      </c>
      <c r="Q135" s="38"/>
      <c r="R135" s="36"/>
    </row>
    <row r="136" spans="1:18" x14ac:dyDescent="0.2">
      <c r="A136" s="51">
        <v>131</v>
      </c>
      <c r="B136" s="49">
        <v>735</v>
      </c>
      <c r="C136" s="37" t="s">
        <v>169</v>
      </c>
      <c r="D136" s="34">
        <v>42149</v>
      </c>
      <c r="E136" s="93">
        <v>42888</v>
      </c>
      <c r="F136" s="98">
        <f t="shared" si="14"/>
        <v>24.633333333333333</v>
      </c>
      <c r="G136" s="97">
        <f t="shared" si="15"/>
        <v>1.6666666666666666E-2</v>
      </c>
      <c r="H136" s="14">
        <v>243900</v>
      </c>
      <c r="I136" s="14">
        <f t="shared" si="16"/>
        <v>143765.5</v>
      </c>
      <c r="J136" s="15">
        <f>+INDICES!G50/INDICES!G48</f>
        <v>1.0892073528903632</v>
      </c>
      <c r="K136" s="14">
        <f t="shared" si="17"/>
        <v>156590.4396919595</v>
      </c>
      <c r="L136" s="14">
        <v>172000</v>
      </c>
      <c r="M136" s="14">
        <f t="shared" si="18"/>
        <v>15409.560308040498</v>
      </c>
      <c r="N136" s="14">
        <v>87643.8</v>
      </c>
      <c r="O136" s="14">
        <f t="shared" si="19"/>
        <v>-72234.239691959505</v>
      </c>
      <c r="P136" s="14">
        <f t="shared" si="20"/>
        <v>0</v>
      </c>
      <c r="Q136" s="38"/>
      <c r="R136" s="36"/>
    </row>
    <row r="137" spans="1:18" x14ac:dyDescent="0.2">
      <c r="A137" s="51">
        <v>132</v>
      </c>
      <c r="B137" s="49">
        <v>736</v>
      </c>
      <c r="C137" s="37" t="s">
        <v>170</v>
      </c>
      <c r="D137" s="34">
        <v>42042</v>
      </c>
      <c r="E137" s="93">
        <v>42892</v>
      </c>
      <c r="F137" s="98">
        <f t="shared" si="14"/>
        <v>28.333333333333332</v>
      </c>
      <c r="G137" s="97">
        <f t="shared" si="15"/>
        <v>1.6666666666666666E-2</v>
      </c>
      <c r="H137" s="14">
        <v>104400</v>
      </c>
      <c r="I137" s="14">
        <f t="shared" si="16"/>
        <v>55100</v>
      </c>
      <c r="J137" s="15">
        <f>+INDICES!G50/INDICES!D48</f>
        <v>1.0853633343088813</v>
      </c>
      <c r="K137" s="14">
        <f t="shared" si="17"/>
        <v>59803.519720419361</v>
      </c>
      <c r="L137" s="14">
        <v>69000</v>
      </c>
      <c r="M137" s="14">
        <f t="shared" si="18"/>
        <v>9196.480279580639</v>
      </c>
      <c r="N137" s="14">
        <v>87643.8</v>
      </c>
      <c r="O137" s="14">
        <f t="shared" si="19"/>
        <v>-78447.319720419357</v>
      </c>
      <c r="P137" s="14">
        <f t="shared" si="20"/>
        <v>0</v>
      </c>
      <c r="Q137" s="38"/>
      <c r="R137" s="36"/>
    </row>
    <row r="138" spans="1:18" x14ac:dyDescent="0.2">
      <c r="A138" s="51">
        <v>133</v>
      </c>
      <c r="B138" s="49">
        <v>737</v>
      </c>
      <c r="C138" s="37" t="s">
        <v>171</v>
      </c>
      <c r="D138" s="34">
        <v>40477</v>
      </c>
      <c r="E138" s="93">
        <v>42888</v>
      </c>
      <c r="F138" s="98">
        <f t="shared" si="14"/>
        <v>80.36666666666666</v>
      </c>
      <c r="G138" s="97">
        <f t="shared" si="15"/>
        <v>1.6666666666666666E-2</v>
      </c>
      <c r="H138" s="14">
        <v>149000</v>
      </c>
      <c r="I138" s="14">
        <f t="shared" si="16"/>
        <v>-50577.222222222219</v>
      </c>
      <c r="J138" s="15"/>
      <c r="K138" s="14">
        <f t="shared" si="17"/>
        <v>0</v>
      </c>
      <c r="L138" s="14">
        <v>69000</v>
      </c>
      <c r="M138" s="14">
        <f>+L138-K138</f>
        <v>69000</v>
      </c>
      <c r="N138" s="14">
        <v>87643.8</v>
      </c>
      <c r="O138" s="14">
        <f t="shared" si="19"/>
        <v>-18643.800000000003</v>
      </c>
      <c r="P138" s="14">
        <f t="shared" si="20"/>
        <v>0</v>
      </c>
      <c r="Q138" s="38"/>
      <c r="R138" s="36"/>
    </row>
    <row r="139" spans="1:18" x14ac:dyDescent="0.2">
      <c r="A139" s="51">
        <v>134</v>
      </c>
      <c r="B139" s="49">
        <v>738</v>
      </c>
      <c r="C139" s="37" t="s">
        <v>172</v>
      </c>
      <c r="D139" s="34">
        <v>40920</v>
      </c>
      <c r="E139" s="93">
        <v>42891</v>
      </c>
      <c r="F139" s="98">
        <f t="shared" si="14"/>
        <v>65.7</v>
      </c>
      <c r="G139" s="97">
        <f t="shared" si="15"/>
        <v>1.6666666666666666E-2</v>
      </c>
      <c r="H139" s="14">
        <v>199900</v>
      </c>
      <c r="I139" s="14">
        <f t="shared" si="16"/>
        <v>-18990.5</v>
      </c>
      <c r="J139" s="15"/>
      <c r="K139" s="14">
        <f t="shared" si="17"/>
        <v>0</v>
      </c>
      <c r="L139" s="14">
        <v>85000</v>
      </c>
      <c r="M139" s="14">
        <f t="shared" si="18"/>
        <v>85000</v>
      </c>
      <c r="N139" s="14">
        <v>87643.8</v>
      </c>
      <c r="O139" s="14">
        <f t="shared" si="19"/>
        <v>-2643.8000000000029</v>
      </c>
      <c r="P139" s="14">
        <f t="shared" si="20"/>
        <v>0</v>
      </c>
      <c r="Q139" s="38"/>
      <c r="R139" s="36"/>
    </row>
    <row r="140" spans="1:18" x14ac:dyDescent="0.2">
      <c r="A140" s="51">
        <v>135</v>
      </c>
      <c r="B140" s="49">
        <v>739</v>
      </c>
      <c r="C140" s="37" t="s">
        <v>173</v>
      </c>
      <c r="D140" s="34">
        <v>40903</v>
      </c>
      <c r="E140" s="93">
        <v>42891</v>
      </c>
      <c r="F140" s="98">
        <f t="shared" si="14"/>
        <v>66.266666666666666</v>
      </c>
      <c r="G140" s="97">
        <f t="shared" si="15"/>
        <v>1.6666666666666666E-2</v>
      </c>
      <c r="H140" s="14">
        <v>139900</v>
      </c>
      <c r="I140" s="14">
        <f t="shared" si="16"/>
        <v>-14611.777777777752</v>
      </c>
      <c r="J140" s="15"/>
      <c r="K140" s="14">
        <f t="shared" si="17"/>
        <v>0</v>
      </c>
      <c r="L140" s="14">
        <v>72000</v>
      </c>
      <c r="M140" s="14">
        <f t="shared" si="18"/>
        <v>72000</v>
      </c>
      <c r="N140" s="14">
        <v>87643.8</v>
      </c>
      <c r="O140" s="14">
        <f t="shared" si="19"/>
        <v>-15643.800000000003</v>
      </c>
      <c r="P140" s="14">
        <f t="shared" si="20"/>
        <v>0</v>
      </c>
      <c r="Q140" s="38"/>
      <c r="R140" s="36"/>
    </row>
    <row r="141" spans="1:18" x14ac:dyDescent="0.2">
      <c r="A141" s="51">
        <v>136</v>
      </c>
      <c r="B141" s="49">
        <v>740</v>
      </c>
      <c r="C141" s="37" t="s">
        <v>174</v>
      </c>
      <c r="D141" s="34">
        <v>41296</v>
      </c>
      <c r="E141" s="93">
        <v>42891</v>
      </c>
      <c r="F141" s="98">
        <f t="shared" si="14"/>
        <v>53.166666666666664</v>
      </c>
      <c r="G141" s="97">
        <f t="shared" si="15"/>
        <v>1.6666666666666666E-2</v>
      </c>
      <c r="H141" s="14">
        <v>164000</v>
      </c>
      <c r="I141" s="14">
        <f t="shared" si="16"/>
        <v>18677.777777777781</v>
      </c>
      <c r="J141" s="15">
        <f>+INDICES!G50/INDICES!C46</f>
        <v>1.1710005757907835</v>
      </c>
      <c r="K141" s="14">
        <f t="shared" si="17"/>
        <v>21871.688532270084</v>
      </c>
      <c r="L141" s="14">
        <v>95000</v>
      </c>
      <c r="M141" s="14">
        <f t="shared" si="18"/>
        <v>73128.311467729916</v>
      </c>
      <c r="N141" s="14">
        <v>87643.8</v>
      </c>
      <c r="O141" s="14">
        <f t="shared" si="19"/>
        <v>-14515.488532270087</v>
      </c>
      <c r="P141" s="14">
        <f t="shared" si="20"/>
        <v>0</v>
      </c>
      <c r="Q141" s="38"/>
      <c r="R141" s="36"/>
    </row>
    <row r="142" spans="1:18" x14ac:dyDescent="0.2">
      <c r="A142" s="51">
        <v>137</v>
      </c>
      <c r="B142" s="49">
        <v>743</v>
      </c>
      <c r="C142" s="37" t="s">
        <v>175</v>
      </c>
      <c r="D142" s="34">
        <v>41688</v>
      </c>
      <c r="E142" s="93">
        <v>42893</v>
      </c>
      <c r="F142" s="98">
        <f t="shared" si="14"/>
        <v>40.166666666666664</v>
      </c>
      <c r="G142" s="97">
        <f t="shared" si="15"/>
        <v>1.6666666666666666E-2</v>
      </c>
      <c r="H142" s="14">
        <v>115000</v>
      </c>
      <c r="I142" s="14">
        <f t="shared" si="16"/>
        <v>38013.888888888891</v>
      </c>
      <c r="J142" s="15">
        <f>+INDICES!G50/INDICES!D47</f>
        <v>1.1179271211986876</v>
      </c>
      <c r="K142" s="14">
        <f t="shared" si="17"/>
        <v>42496.757371122338</v>
      </c>
      <c r="L142" s="14">
        <v>72000</v>
      </c>
      <c r="M142" s="14">
        <f t="shared" si="18"/>
        <v>29503.242628877662</v>
      </c>
      <c r="N142" s="14">
        <v>87643.8</v>
      </c>
      <c r="O142" s="14">
        <f t="shared" si="19"/>
        <v>-58140.557371122341</v>
      </c>
      <c r="P142" s="14">
        <f>IF(O142&gt;1,O142*0.2,0)</f>
        <v>0</v>
      </c>
      <c r="Q142" s="38"/>
      <c r="R142" s="36"/>
    </row>
    <row r="143" spans="1:18" x14ac:dyDescent="0.2">
      <c r="A143" s="51">
        <v>138</v>
      </c>
      <c r="B143" s="49">
        <v>744</v>
      </c>
      <c r="C143" s="37" t="s">
        <v>176</v>
      </c>
      <c r="D143" s="34">
        <v>42487</v>
      </c>
      <c r="E143" s="93">
        <v>42893</v>
      </c>
      <c r="F143" s="98">
        <f t="shared" si="14"/>
        <v>13.533333333333333</v>
      </c>
      <c r="G143" s="97">
        <f t="shared" si="15"/>
        <v>1.6666666666666666E-2</v>
      </c>
      <c r="H143" s="14">
        <v>197500</v>
      </c>
      <c r="I143" s="99">
        <f>H143-(H143*G143*F143)</f>
        <v>152952.77777777778</v>
      </c>
      <c r="J143" s="15">
        <f>+INDICES!G50/INDICES!F49</f>
        <v>1.0569060032522506</v>
      </c>
      <c r="K143" s="14">
        <f t="shared" si="17"/>
        <v>161656.70904744076</v>
      </c>
      <c r="L143" s="14">
        <v>156000</v>
      </c>
      <c r="M143" s="14">
        <f t="shared" si="18"/>
        <v>-5656.7090474407596</v>
      </c>
      <c r="N143" s="14">
        <v>87643.8</v>
      </c>
      <c r="O143" s="14">
        <f t="shared" si="19"/>
        <v>-93300.509047440763</v>
      </c>
      <c r="P143" s="35">
        <f>IF(O143&gt;1,O143*0.2,0)</f>
        <v>0</v>
      </c>
      <c r="Q143" s="38"/>
      <c r="R143" s="36"/>
    </row>
    <row r="144" spans="1:18" x14ac:dyDescent="0.2">
      <c r="A144" s="51">
        <v>139</v>
      </c>
      <c r="B144" s="49">
        <v>745</v>
      </c>
      <c r="C144" s="37" t="s">
        <v>177</v>
      </c>
      <c r="D144" s="34">
        <v>42534</v>
      </c>
      <c r="E144" s="93">
        <v>42899</v>
      </c>
      <c r="F144" s="98">
        <f t="shared" si="14"/>
        <v>12.166666666666666</v>
      </c>
      <c r="G144" s="97">
        <f t="shared" si="15"/>
        <v>1.6666666666666666E-2</v>
      </c>
      <c r="H144" s="14">
        <v>140300</v>
      </c>
      <c r="I144" s="14">
        <f t="shared" si="16"/>
        <v>111850.27777777778</v>
      </c>
      <c r="J144" s="15">
        <f>+INDICES!G50/INDICES!H49</f>
        <v>1.0604704754375489</v>
      </c>
      <c r="K144" s="14">
        <f t="shared" si="17"/>
        <v>118613.91725282192</v>
      </c>
      <c r="L144" s="14">
        <v>115000</v>
      </c>
      <c r="M144" s="14">
        <f t="shared" si="18"/>
        <v>-3613.9172528219206</v>
      </c>
      <c r="N144" s="14">
        <v>87643.8</v>
      </c>
      <c r="O144" s="14">
        <f t="shared" si="19"/>
        <v>-91257.717252821923</v>
      </c>
      <c r="P144" s="14">
        <f t="shared" si="20"/>
        <v>0</v>
      </c>
      <c r="Q144" s="38"/>
      <c r="R144" s="36"/>
    </row>
    <row r="145" spans="1:18" x14ac:dyDescent="0.2">
      <c r="A145" s="51">
        <v>140</v>
      </c>
      <c r="B145" s="49">
        <v>746</v>
      </c>
      <c r="C145" s="37" t="s">
        <v>178</v>
      </c>
      <c r="D145" s="34">
        <v>41040</v>
      </c>
      <c r="E145" s="93">
        <v>42901</v>
      </c>
      <c r="F145" s="98">
        <f t="shared" si="14"/>
        <v>62.033333333333331</v>
      </c>
      <c r="G145" s="97">
        <f t="shared" si="15"/>
        <v>1.6666666666666666E-2</v>
      </c>
      <c r="H145" s="14">
        <v>228700</v>
      </c>
      <c r="I145" s="14">
        <f t="shared" si="16"/>
        <v>-7750.388888888876</v>
      </c>
      <c r="J145" s="15"/>
      <c r="K145" s="14">
        <f t="shared" si="17"/>
        <v>0</v>
      </c>
      <c r="L145" s="14">
        <v>110500</v>
      </c>
      <c r="M145" s="14">
        <f t="shared" si="18"/>
        <v>110500</v>
      </c>
      <c r="N145" s="14">
        <v>87643.8</v>
      </c>
      <c r="O145" s="14">
        <f t="shared" si="19"/>
        <v>22856.199999999997</v>
      </c>
      <c r="P145" s="14">
        <f t="shared" si="20"/>
        <v>4571.24</v>
      </c>
      <c r="Q145" s="38"/>
      <c r="R145" s="36"/>
    </row>
    <row r="146" spans="1:18" x14ac:dyDescent="0.2">
      <c r="A146" s="51">
        <v>141</v>
      </c>
      <c r="B146" s="49">
        <v>747</v>
      </c>
      <c r="C146" s="37" t="s">
        <v>179</v>
      </c>
      <c r="D146" s="34">
        <v>42529</v>
      </c>
      <c r="E146" s="93">
        <v>42905</v>
      </c>
      <c r="F146" s="98">
        <f t="shared" si="14"/>
        <v>12.533333333333333</v>
      </c>
      <c r="G146" s="97">
        <f t="shared" si="15"/>
        <v>1.6666666666666666E-2</v>
      </c>
      <c r="H146" s="14">
        <v>235200</v>
      </c>
      <c r="I146" s="14">
        <f t="shared" si="16"/>
        <v>186069.33333333334</v>
      </c>
      <c r="J146" s="15">
        <f>+INDICES!G50/INDICES!H49</f>
        <v>1.0604704754375489</v>
      </c>
      <c r="K146" s="14">
        <f t="shared" si="17"/>
        <v>197321.03438434779</v>
      </c>
      <c r="L146" s="14">
        <v>185000</v>
      </c>
      <c r="M146" s="14">
        <f t="shared" si="18"/>
        <v>-12321.034384347789</v>
      </c>
      <c r="N146" s="14">
        <v>87643.8</v>
      </c>
      <c r="O146" s="14">
        <f t="shared" si="19"/>
        <v>-99964.834384347792</v>
      </c>
      <c r="P146" s="14">
        <f t="shared" si="20"/>
        <v>0</v>
      </c>
      <c r="Q146" s="38"/>
      <c r="R146" s="36"/>
    </row>
    <row r="147" spans="1:18" x14ac:dyDescent="0.2">
      <c r="A147" s="51">
        <v>142</v>
      </c>
      <c r="B147" s="49">
        <v>748</v>
      </c>
      <c r="C147" s="37" t="s">
        <v>180</v>
      </c>
      <c r="D147" s="34">
        <v>41783</v>
      </c>
      <c r="E147" s="93">
        <v>42905</v>
      </c>
      <c r="F147" s="98">
        <f t="shared" si="14"/>
        <v>37.4</v>
      </c>
      <c r="G147" s="97">
        <f t="shared" si="15"/>
        <v>1.6666666666666666E-2</v>
      </c>
      <c r="H147" s="14">
        <v>183100</v>
      </c>
      <c r="I147" s="14">
        <f t="shared" si="16"/>
        <v>68967.666666666672</v>
      </c>
      <c r="J147" s="15">
        <f>+INDICES!G50/INDICES!G47</f>
        <v>1.1205399592986571</v>
      </c>
      <c r="K147" s="14">
        <f t="shared" si="17"/>
        <v>77281.026399590017</v>
      </c>
      <c r="L147" s="14">
        <v>130000</v>
      </c>
      <c r="M147" s="14">
        <f t="shared" si="18"/>
        <v>52718.973600409983</v>
      </c>
      <c r="N147" s="14">
        <v>87643.8</v>
      </c>
      <c r="O147" s="14">
        <f t="shared" si="19"/>
        <v>-34924.82639959002</v>
      </c>
      <c r="P147" s="14">
        <f t="shared" si="20"/>
        <v>0</v>
      </c>
      <c r="Q147" s="38"/>
      <c r="R147" s="36"/>
    </row>
    <row r="148" spans="1:18" x14ac:dyDescent="0.2">
      <c r="A148" s="51">
        <v>143</v>
      </c>
      <c r="B148" s="49">
        <v>749</v>
      </c>
      <c r="C148" s="37" t="s">
        <v>193</v>
      </c>
      <c r="D148" s="34">
        <v>42140</v>
      </c>
      <c r="E148" s="93">
        <v>42906</v>
      </c>
      <c r="F148" s="98">
        <f t="shared" si="14"/>
        <v>25.533333333333335</v>
      </c>
      <c r="G148" s="97">
        <f t="shared" si="15"/>
        <v>1.6666666666666666E-2</v>
      </c>
      <c r="H148" s="14">
        <v>186135</v>
      </c>
      <c r="I148" s="14">
        <f t="shared" si="16"/>
        <v>106924.21666666666</v>
      </c>
      <c r="J148" s="15">
        <f>+INDICES!G50/INDICES!G48</f>
        <v>1.0892073528903632</v>
      </c>
      <c r="K148" s="14">
        <f t="shared" si="17"/>
        <v>116462.64299537565</v>
      </c>
      <c r="L148" s="14">
        <v>131000</v>
      </c>
      <c r="M148" s="14">
        <f t="shared" si="18"/>
        <v>14537.357004624355</v>
      </c>
      <c r="N148" s="14">
        <v>87643.8</v>
      </c>
      <c r="O148" s="14">
        <f t="shared" si="19"/>
        <v>-73106.442995375648</v>
      </c>
      <c r="P148" s="14">
        <f t="shared" si="20"/>
        <v>0</v>
      </c>
      <c r="Q148" s="38"/>
      <c r="R148" s="36"/>
    </row>
    <row r="149" spans="1:18" x14ac:dyDescent="0.2">
      <c r="A149" s="51">
        <v>144</v>
      </c>
      <c r="B149" s="49">
        <v>750</v>
      </c>
      <c r="C149" s="37" t="s">
        <v>217</v>
      </c>
      <c r="D149" s="34">
        <v>40877</v>
      </c>
      <c r="E149" s="93">
        <v>42908</v>
      </c>
      <c r="F149" s="98">
        <f t="shared" si="14"/>
        <v>67.7</v>
      </c>
      <c r="G149" s="97">
        <f t="shared" si="15"/>
        <v>1.6666666666666666E-2</v>
      </c>
      <c r="H149" s="14">
        <v>240700</v>
      </c>
      <c r="I149" s="14">
        <f t="shared" si="16"/>
        <v>-30889.833333333314</v>
      </c>
      <c r="J149" s="15"/>
      <c r="K149" s="14">
        <f t="shared" si="17"/>
        <v>0</v>
      </c>
      <c r="L149" s="14"/>
      <c r="M149" s="14">
        <v>116000</v>
      </c>
      <c r="N149" s="14">
        <v>87643.8</v>
      </c>
      <c r="O149" s="14">
        <f t="shared" si="19"/>
        <v>28356.199999999997</v>
      </c>
      <c r="P149" s="14">
        <f t="shared" si="20"/>
        <v>5671.24</v>
      </c>
      <c r="Q149" s="38"/>
      <c r="R149" s="36"/>
    </row>
    <row r="150" spans="1:18" x14ac:dyDescent="0.2">
      <c r="A150" s="51">
        <v>145</v>
      </c>
      <c r="B150" s="49">
        <v>752</v>
      </c>
      <c r="C150" s="37" t="s">
        <v>181</v>
      </c>
      <c r="D150" s="34">
        <v>42503</v>
      </c>
      <c r="E150" s="93">
        <v>42910</v>
      </c>
      <c r="F150" s="98">
        <f t="shared" si="14"/>
        <v>13.566666666666666</v>
      </c>
      <c r="G150" s="97">
        <f t="shared" si="15"/>
        <v>1.6666666666666666E-2</v>
      </c>
      <c r="H150" s="14">
        <v>334900</v>
      </c>
      <c r="I150" s="14">
        <f t="shared" si="16"/>
        <v>259175.38888888888</v>
      </c>
      <c r="J150" s="15">
        <f>+INDICES!G50/INDICES!G49</f>
        <v>1.0616401448177148</v>
      </c>
      <c r="K150" s="14">
        <f t="shared" si="17"/>
        <v>275150.99739318754</v>
      </c>
      <c r="L150" s="14">
        <v>255000</v>
      </c>
      <c r="M150" s="14">
        <f t="shared" si="18"/>
        <v>-20150.997393187543</v>
      </c>
      <c r="N150" s="14">
        <v>87643.8</v>
      </c>
      <c r="O150" s="14">
        <f t="shared" si="19"/>
        <v>-107794.79739318755</v>
      </c>
      <c r="P150" s="14">
        <f t="shared" si="20"/>
        <v>0</v>
      </c>
      <c r="Q150" s="38"/>
      <c r="R150" s="36"/>
    </row>
    <row r="151" spans="1:18" x14ac:dyDescent="0.2">
      <c r="A151" s="51">
        <v>146</v>
      </c>
      <c r="B151" s="49">
        <v>753</v>
      </c>
      <c r="C151" s="37" t="s">
        <v>182</v>
      </c>
      <c r="D151" s="34">
        <v>42195</v>
      </c>
      <c r="E151" s="93">
        <v>42912</v>
      </c>
      <c r="F151" s="98">
        <f t="shared" si="14"/>
        <v>23.9</v>
      </c>
      <c r="G151" s="97">
        <f t="shared" si="15"/>
        <v>1.6666666666666666E-2</v>
      </c>
      <c r="H151" s="14">
        <v>194000</v>
      </c>
      <c r="I151" s="14">
        <f t="shared" si="16"/>
        <v>116723.33333333333</v>
      </c>
      <c r="J151" s="15">
        <f>+INDICES!G50/INDICES!I48</f>
        <v>1.0857932626067788</v>
      </c>
      <c r="K151" s="14">
        <f t="shared" si="17"/>
        <v>126737.40892233857</v>
      </c>
      <c r="L151" s="14">
        <v>160000</v>
      </c>
      <c r="M151" s="14">
        <f t="shared" si="18"/>
        <v>33262.591077661433</v>
      </c>
      <c r="N151" s="14">
        <v>87643.8</v>
      </c>
      <c r="O151" s="14">
        <f t="shared" si="19"/>
        <v>-54381.20892233857</v>
      </c>
      <c r="P151" s="14">
        <f t="shared" si="20"/>
        <v>0</v>
      </c>
      <c r="Q151" s="38"/>
      <c r="R151" s="36"/>
    </row>
    <row r="152" spans="1:18" x14ac:dyDescent="0.2">
      <c r="A152" s="51">
        <v>147</v>
      </c>
      <c r="B152" s="49">
        <v>754</v>
      </c>
      <c r="C152" s="37" t="s">
        <v>183</v>
      </c>
      <c r="D152" s="34">
        <v>41736</v>
      </c>
      <c r="E152" s="93">
        <v>42912</v>
      </c>
      <c r="F152" s="98">
        <f t="shared" si="14"/>
        <v>39.200000000000003</v>
      </c>
      <c r="G152" s="97">
        <f t="shared" si="15"/>
        <v>1.6666666666666666E-2</v>
      </c>
      <c r="H152" s="14">
        <v>106990</v>
      </c>
      <c r="I152" s="14">
        <f t="shared" si="16"/>
        <v>37089.866666666654</v>
      </c>
      <c r="J152" s="15">
        <f>+INDICES!G50/INDICES!F47</f>
        <v>1.1169566295797604</v>
      </c>
      <c r="K152" s="14">
        <f t="shared" si="17"/>
        <v>41427.772463562687</v>
      </c>
      <c r="L152" s="14">
        <v>71000</v>
      </c>
      <c r="M152" s="14">
        <f t="shared" si="18"/>
        <v>29572.227536437313</v>
      </c>
      <c r="N152" s="14">
        <v>87643.8</v>
      </c>
      <c r="O152" s="14">
        <f t="shared" si="19"/>
        <v>-58071.57246356269</v>
      </c>
      <c r="P152" s="14">
        <f t="shared" si="20"/>
        <v>0</v>
      </c>
      <c r="Q152" s="38"/>
      <c r="R152" s="36"/>
    </row>
    <row r="153" spans="1:18" x14ac:dyDescent="0.2">
      <c r="A153" s="51">
        <v>148</v>
      </c>
      <c r="B153" s="49">
        <v>755</v>
      </c>
      <c r="C153" s="37" t="s">
        <v>184</v>
      </c>
      <c r="D153" s="34">
        <v>41299</v>
      </c>
      <c r="E153" s="93">
        <v>42912</v>
      </c>
      <c r="F153" s="98">
        <f t="shared" si="14"/>
        <v>53.766666666666666</v>
      </c>
      <c r="G153" s="97">
        <f t="shared" si="15"/>
        <v>1.6666666666666666E-2</v>
      </c>
      <c r="H153" s="14">
        <v>201456</v>
      </c>
      <c r="I153" s="14">
        <f t="shared" si="16"/>
        <v>20929.040000000008</v>
      </c>
      <c r="J153" s="15">
        <f>+INDICES!G50/INDICES!C46</f>
        <v>1.1710005757907835</v>
      </c>
      <c r="K153" s="14">
        <f t="shared" si="17"/>
        <v>24507.917890748351</v>
      </c>
      <c r="L153" s="14">
        <v>82000</v>
      </c>
      <c r="M153" s="14">
        <f t="shared" si="18"/>
        <v>57492.082109251649</v>
      </c>
      <c r="N153" s="14">
        <v>87643.8</v>
      </c>
      <c r="O153" s="14">
        <f t="shared" si="19"/>
        <v>-30151.717890748354</v>
      </c>
      <c r="P153" s="14">
        <f t="shared" si="20"/>
        <v>0</v>
      </c>
      <c r="Q153" s="38"/>
      <c r="R153" s="36"/>
    </row>
    <row r="154" spans="1:18" x14ac:dyDescent="0.2">
      <c r="A154" s="51">
        <v>149</v>
      </c>
      <c r="B154" s="49">
        <v>756</v>
      </c>
      <c r="C154" s="37" t="s">
        <v>185</v>
      </c>
      <c r="D154" s="34">
        <v>41092</v>
      </c>
      <c r="E154" s="93">
        <v>42912</v>
      </c>
      <c r="F154" s="98">
        <f t="shared" si="14"/>
        <v>60.666666666666664</v>
      </c>
      <c r="G154" s="97">
        <f t="shared" si="15"/>
        <v>1.6666666666666666E-2</v>
      </c>
      <c r="H154" s="14">
        <v>274400</v>
      </c>
      <c r="I154" s="14">
        <f t="shared" si="16"/>
        <v>-3048.888888888876</v>
      </c>
      <c r="J154" s="15"/>
      <c r="K154" s="14">
        <f t="shared" si="17"/>
        <v>0</v>
      </c>
      <c r="L154" s="14">
        <v>110000</v>
      </c>
      <c r="M154" s="14">
        <f t="shared" si="18"/>
        <v>110000</v>
      </c>
      <c r="N154" s="14">
        <v>87643.8</v>
      </c>
      <c r="O154" s="14">
        <f t="shared" si="19"/>
        <v>22356.199999999997</v>
      </c>
      <c r="P154" s="14">
        <f t="shared" si="20"/>
        <v>4471.24</v>
      </c>
      <c r="Q154" s="38"/>
      <c r="R154" s="36"/>
    </row>
    <row r="155" spans="1:18" x14ac:dyDescent="0.2">
      <c r="A155" s="51">
        <v>150</v>
      </c>
      <c r="B155" s="49">
        <v>757</v>
      </c>
      <c r="C155" s="37" t="s">
        <v>186</v>
      </c>
      <c r="D155" s="34">
        <v>40877</v>
      </c>
      <c r="E155" s="93">
        <v>42913</v>
      </c>
      <c r="F155" s="98">
        <f t="shared" si="14"/>
        <v>67.86666666666666</v>
      </c>
      <c r="G155" s="97">
        <f t="shared" si="15"/>
        <v>1.6666666666666666E-2</v>
      </c>
      <c r="H155" s="14">
        <v>90900</v>
      </c>
      <c r="I155" s="14">
        <f t="shared" si="16"/>
        <v>-11917.999999999985</v>
      </c>
      <c r="J155" s="15"/>
      <c r="K155" s="14">
        <f t="shared" si="17"/>
        <v>0</v>
      </c>
      <c r="L155" s="14">
        <v>50000</v>
      </c>
      <c r="M155" s="14">
        <f t="shared" si="18"/>
        <v>50000</v>
      </c>
      <c r="N155" s="14">
        <v>87643.8</v>
      </c>
      <c r="O155" s="14">
        <f t="shared" si="19"/>
        <v>-37643.800000000003</v>
      </c>
      <c r="P155" s="14">
        <f t="shared" si="20"/>
        <v>0</v>
      </c>
      <c r="Q155" s="38"/>
      <c r="R155" s="36"/>
    </row>
    <row r="156" spans="1:18" x14ac:dyDescent="0.2">
      <c r="A156" s="51">
        <v>151</v>
      </c>
      <c r="B156" s="49">
        <v>758</v>
      </c>
      <c r="C156" s="37" t="s">
        <v>187</v>
      </c>
      <c r="D156" s="34">
        <v>41669</v>
      </c>
      <c r="E156" s="93">
        <v>42913</v>
      </c>
      <c r="F156" s="98">
        <f t="shared" si="14"/>
        <v>41.466666666666669</v>
      </c>
      <c r="G156" s="97">
        <f t="shared" si="15"/>
        <v>1.6666666666666666E-2</v>
      </c>
      <c r="H156" s="14">
        <v>315500</v>
      </c>
      <c r="I156" s="14">
        <f t="shared" si="16"/>
        <v>97454.444444444438</v>
      </c>
      <c r="J156" s="15">
        <f>+INDICES!G50/INDICES!C47</f>
        <v>1.120759077374339</v>
      </c>
      <c r="K156" s="14">
        <f t="shared" si="17"/>
        <v>109222.95324158433</v>
      </c>
      <c r="L156" s="14">
        <v>170000</v>
      </c>
      <c r="M156" s="14">
        <f t="shared" si="18"/>
        <v>60777.046758415672</v>
      </c>
      <c r="N156" s="14">
        <v>87643.8</v>
      </c>
      <c r="O156" s="14">
        <f t="shared" si="19"/>
        <v>-26866.753241584331</v>
      </c>
      <c r="P156" s="14">
        <f t="shared" si="20"/>
        <v>0</v>
      </c>
      <c r="Q156" s="38"/>
      <c r="R156" s="36"/>
    </row>
    <row r="157" spans="1:18" x14ac:dyDescent="0.2">
      <c r="A157" s="51">
        <v>152</v>
      </c>
      <c r="B157" s="49">
        <v>759</v>
      </c>
      <c r="C157" s="37" t="s">
        <v>188</v>
      </c>
      <c r="D157" s="34">
        <v>41592</v>
      </c>
      <c r="E157" s="93">
        <v>42913</v>
      </c>
      <c r="F157" s="98">
        <f t="shared" si="14"/>
        <v>44.033333333333331</v>
      </c>
      <c r="G157" s="97">
        <f t="shared" si="15"/>
        <v>1.6666666666666666E-2</v>
      </c>
      <c r="H157" s="14">
        <v>390400</v>
      </c>
      <c r="I157" s="14">
        <f t="shared" si="16"/>
        <v>103889.77777777775</v>
      </c>
      <c r="J157" s="15">
        <f>+INDICES!G50/INDICES!M46</f>
        <v>1.1372663972869614</v>
      </c>
      <c r="K157" s="14">
        <f t="shared" si="17"/>
        <v>118150.35328827632</v>
      </c>
      <c r="L157" s="14">
        <v>240000</v>
      </c>
      <c r="M157" s="14">
        <f t="shared" si="18"/>
        <v>121849.64671172368</v>
      </c>
      <c r="N157" s="14">
        <v>87643.8</v>
      </c>
      <c r="O157" s="14">
        <f t="shared" si="19"/>
        <v>34205.846711723672</v>
      </c>
      <c r="P157" s="14">
        <f t="shared" si="20"/>
        <v>6841.169342344735</v>
      </c>
      <c r="Q157" s="38"/>
      <c r="R157" s="36"/>
    </row>
    <row r="158" spans="1:18" x14ac:dyDescent="0.2">
      <c r="A158" s="51">
        <v>153</v>
      </c>
      <c r="B158" s="49">
        <v>760</v>
      </c>
      <c r="C158" s="37" t="s">
        <v>189</v>
      </c>
      <c r="D158" s="34">
        <v>41570</v>
      </c>
      <c r="E158" s="93">
        <v>42916</v>
      </c>
      <c r="F158" s="98">
        <f t="shared" si="14"/>
        <v>44.866666666666667</v>
      </c>
      <c r="G158" s="97">
        <f t="shared" si="15"/>
        <v>1.6666666666666666E-2</v>
      </c>
      <c r="H158" s="14">
        <v>143600</v>
      </c>
      <c r="I158" s="14">
        <f t="shared" si="16"/>
        <v>36219.111111111109</v>
      </c>
      <c r="J158" s="15">
        <f>+INDICES!G50/INDICES!L46</f>
        <v>1.147867963003423</v>
      </c>
      <c r="K158" s="14">
        <f t="shared" si="17"/>
        <v>41574.75729290575</v>
      </c>
      <c r="L158" s="14">
        <v>92000</v>
      </c>
      <c r="M158" s="14">
        <f t="shared" si="18"/>
        <v>50425.24270709425</v>
      </c>
      <c r="N158" s="14">
        <v>87643.8</v>
      </c>
      <c r="O158" s="14">
        <f t="shared" si="19"/>
        <v>-37218.557292905753</v>
      </c>
      <c r="P158" s="14">
        <f t="shared" si="20"/>
        <v>0</v>
      </c>
      <c r="Q158" s="38"/>
      <c r="R158" s="36"/>
    </row>
    <row r="159" spans="1:18" x14ac:dyDescent="0.2">
      <c r="A159" s="51">
        <v>154</v>
      </c>
      <c r="B159" s="49">
        <v>761</v>
      </c>
      <c r="C159" s="37" t="s">
        <v>190</v>
      </c>
      <c r="D159" s="34">
        <v>41984</v>
      </c>
      <c r="E159" s="93">
        <v>42923</v>
      </c>
      <c r="F159" s="98">
        <f t="shared" si="14"/>
        <v>31.3</v>
      </c>
      <c r="G159" s="97">
        <f t="shared" si="15"/>
        <v>1.6666666666666666E-2</v>
      </c>
      <c r="H159" s="14">
        <v>143000</v>
      </c>
      <c r="I159" s="14">
        <f t="shared" si="16"/>
        <v>68401.666666666657</v>
      </c>
      <c r="J159" s="15">
        <f>+INDICES!H50/INDICES!N47</f>
        <v>1.089170163451348</v>
      </c>
      <c r="K159" s="14">
        <f t="shared" si="17"/>
        <v>74501.054463677938</v>
      </c>
      <c r="L159" s="14">
        <v>97000</v>
      </c>
      <c r="M159" s="14">
        <f t="shared" si="18"/>
        <v>22498.945536322062</v>
      </c>
      <c r="N159" s="14">
        <v>87643.8</v>
      </c>
      <c r="O159" s="14">
        <f t="shared" si="19"/>
        <v>-65144.854463677941</v>
      </c>
      <c r="P159" s="14">
        <f t="shared" si="20"/>
        <v>0</v>
      </c>
      <c r="Q159" s="38"/>
      <c r="R159" s="36"/>
    </row>
    <row r="160" spans="1:18" x14ac:dyDescent="0.2">
      <c r="A160" s="51">
        <v>155</v>
      </c>
      <c r="B160" s="49">
        <v>762</v>
      </c>
      <c r="C160" s="37" t="s">
        <v>191</v>
      </c>
      <c r="D160" s="34">
        <v>41776</v>
      </c>
      <c r="E160" s="93">
        <v>42926</v>
      </c>
      <c r="F160" s="98">
        <f t="shared" si="14"/>
        <v>38.333333333333336</v>
      </c>
      <c r="G160" s="97">
        <f t="shared" si="15"/>
        <v>1.6666666666666666E-2</v>
      </c>
      <c r="H160" s="14">
        <v>177700</v>
      </c>
      <c r="I160" s="14">
        <f t="shared" si="16"/>
        <v>64169.444444444438</v>
      </c>
      <c r="J160" s="15">
        <f>+INDICES!H50/INDICES!G47</f>
        <v>1.1233570609720334</v>
      </c>
      <c r="K160" s="14">
        <f t="shared" si="17"/>
        <v>72085.19851531928</v>
      </c>
      <c r="L160" s="14">
        <v>113000</v>
      </c>
      <c r="M160" s="14">
        <f t="shared" si="18"/>
        <v>40914.80148468072</v>
      </c>
      <c r="N160" s="14">
        <v>87643.8</v>
      </c>
      <c r="O160" s="14">
        <f t="shared" si="19"/>
        <v>-46728.998515319283</v>
      </c>
      <c r="P160" s="14">
        <f t="shared" si="20"/>
        <v>0</v>
      </c>
      <c r="Q160" s="38"/>
      <c r="R160" s="36"/>
    </row>
    <row r="161" spans="1:18" x14ac:dyDescent="0.2">
      <c r="A161" s="51">
        <v>156</v>
      </c>
      <c r="B161" s="49">
        <v>763</v>
      </c>
      <c r="C161" s="37" t="s">
        <v>192</v>
      </c>
      <c r="D161" s="34">
        <v>42166</v>
      </c>
      <c r="E161" s="93">
        <v>42926</v>
      </c>
      <c r="F161" s="98">
        <f t="shared" si="14"/>
        <v>25.333333333333332</v>
      </c>
      <c r="G161" s="97">
        <f t="shared" si="15"/>
        <v>1.6666666666666666E-2</v>
      </c>
      <c r="H161" s="14">
        <v>161400</v>
      </c>
      <c r="I161" s="14">
        <f t="shared" si="16"/>
        <v>93253.333333333343</v>
      </c>
      <c r="J161" s="15">
        <f>+INDICES!H50/INDICES!H48</f>
        <v>1.0901188361303231</v>
      </c>
      <c r="K161" s="14">
        <f t="shared" si="17"/>
        <v>101657.21519860641</v>
      </c>
      <c r="L161" s="14">
        <v>114000</v>
      </c>
      <c r="M161" s="14">
        <f t="shared" si="18"/>
        <v>12342.784801393587</v>
      </c>
      <c r="N161" s="14">
        <v>87643.8</v>
      </c>
      <c r="O161" s="14">
        <f t="shared" si="19"/>
        <v>-75301.015198606416</v>
      </c>
      <c r="P161" s="14">
        <f t="shared" si="20"/>
        <v>0</v>
      </c>
      <c r="Q161" s="38"/>
      <c r="R161" s="36"/>
    </row>
    <row r="162" spans="1:18" x14ac:dyDescent="0.2">
      <c r="A162" s="51">
        <v>157</v>
      </c>
      <c r="B162" s="49">
        <v>764</v>
      </c>
      <c r="C162" s="37" t="s">
        <v>194</v>
      </c>
      <c r="D162" s="34">
        <v>42311</v>
      </c>
      <c r="E162" s="93">
        <v>42927</v>
      </c>
      <c r="F162" s="98">
        <f t="shared" si="14"/>
        <v>20.533333333333335</v>
      </c>
      <c r="G162" s="97">
        <f t="shared" si="15"/>
        <v>1.6666666666666666E-2</v>
      </c>
      <c r="H162" s="14">
        <v>368900</v>
      </c>
      <c r="I162" s="14">
        <f t="shared" si="16"/>
        <v>242654.22222222222</v>
      </c>
      <c r="J162" s="15">
        <f>+INDICES!H50/INDICES!M48</f>
        <v>1.0707914375990037</v>
      </c>
      <c r="K162" s="14">
        <f t="shared" si="17"/>
        <v>259832.06345280146</v>
      </c>
      <c r="L162" s="14">
        <v>137000</v>
      </c>
      <c r="M162" s="14">
        <f t="shared" si="18"/>
        <v>-122832.06345280146</v>
      </c>
      <c r="N162" s="14">
        <v>87643.8</v>
      </c>
      <c r="O162" s="14">
        <f t="shared" si="19"/>
        <v>-210475.86345280148</v>
      </c>
      <c r="P162" s="14">
        <f t="shared" si="20"/>
        <v>0</v>
      </c>
      <c r="Q162" s="38"/>
      <c r="R162" s="36"/>
    </row>
    <row r="163" spans="1:18" x14ac:dyDescent="0.2">
      <c r="A163" s="51">
        <v>158</v>
      </c>
      <c r="B163" s="49">
        <v>765</v>
      </c>
      <c r="C163" s="37" t="s">
        <v>195</v>
      </c>
      <c r="D163" s="34">
        <v>42088</v>
      </c>
      <c r="E163" s="93">
        <v>42936</v>
      </c>
      <c r="F163" s="98">
        <f t="shared" si="14"/>
        <v>28.266666666666666</v>
      </c>
      <c r="G163" s="97">
        <f t="shared" si="15"/>
        <v>1.6666666666666666E-2</v>
      </c>
      <c r="H163" s="14">
        <v>188900</v>
      </c>
      <c r="I163" s="14">
        <f t="shared" si="16"/>
        <v>99907.111111111109</v>
      </c>
      <c r="J163" s="15">
        <f>+INDICES!H50/INDICES!E48</f>
        <v>1.083679820312567</v>
      </c>
      <c r="K163" s="14">
        <f t="shared" si="17"/>
        <v>108267.32021683655</v>
      </c>
      <c r="L163" s="14">
        <v>156000</v>
      </c>
      <c r="M163" s="14">
        <f t="shared" si="18"/>
        <v>47732.679783163447</v>
      </c>
      <c r="N163" s="14">
        <v>87643.8</v>
      </c>
      <c r="O163" s="14">
        <f t="shared" si="19"/>
        <v>-39911.120216836556</v>
      </c>
      <c r="P163" s="14">
        <f t="shared" si="20"/>
        <v>0</v>
      </c>
      <c r="Q163" s="38"/>
      <c r="R163" s="36"/>
    </row>
    <row r="164" spans="1:18" x14ac:dyDescent="0.2">
      <c r="A164" s="51">
        <v>159</v>
      </c>
      <c r="B164" s="49">
        <v>766</v>
      </c>
      <c r="C164" s="37" t="s">
        <v>196</v>
      </c>
      <c r="D164" s="34">
        <v>41226</v>
      </c>
      <c r="E164" s="93">
        <v>42935</v>
      </c>
      <c r="F164" s="98">
        <f t="shared" si="14"/>
        <v>56.966666666666669</v>
      </c>
      <c r="G164" s="97">
        <f t="shared" si="15"/>
        <v>1.6666666666666666E-2</v>
      </c>
      <c r="H164" s="14">
        <v>287100</v>
      </c>
      <c r="I164" s="14">
        <f t="shared" si="16"/>
        <v>14514.5</v>
      </c>
      <c r="J164" s="15">
        <f>+INDICES!H50/INDICES!M45</f>
        <v>1.1813831775700934</v>
      </c>
      <c r="K164" s="14">
        <f t="shared" si="17"/>
        <v>17147.186130841121</v>
      </c>
      <c r="L164" s="14">
        <v>137000</v>
      </c>
      <c r="M164" s="14">
        <f t="shared" si="18"/>
        <v>119852.81386915888</v>
      </c>
      <c r="N164" s="14">
        <v>87643.8</v>
      </c>
      <c r="O164" s="14">
        <f t="shared" si="19"/>
        <v>32209.01386915888</v>
      </c>
      <c r="P164" s="14">
        <f t="shared" si="20"/>
        <v>6441.802773831776</v>
      </c>
      <c r="Q164" s="38"/>
      <c r="R164" s="36"/>
    </row>
    <row r="165" spans="1:18" x14ac:dyDescent="0.2">
      <c r="A165" s="51">
        <v>160</v>
      </c>
      <c r="B165" s="49">
        <v>767</v>
      </c>
      <c r="C165" s="37" t="s">
        <v>197</v>
      </c>
      <c r="D165" s="34">
        <v>41820</v>
      </c>
      <c r="E165" s="93">
        <v>42934</v>
      </c>
      <c r="F165" s="98">
        <f t="shared" si="14"/>
        <v>37.133333333333333</v>
      </c>
      <c r="G165" s="97">
        <f t="shared" si="15"/>
        <v>1.6666666666666666E-2</v>
      </c>
      <c r="H165" s="14">
        <v>136800</v>
      </c>
      <c r="I165" s="14">
        <f t="shared" si="16"/>
        <v>52136</v>
      </c>
      <c r="J165" s="15">
        <f>+INDICES!H50/INDICES!H47</f>
        <v>1.1214137435460692</v>
      </c>
      <c r="K165" s="14">
        <f t="shared" si="17"/>
        <v>58466.02693351786</v>
      </c>
      <c r="L165" s="14">
        <v>86000</v>
      </c>
      <c r="M165" s="14">
        <f t="shared" si="18"/>
        <v>27533.97306648214</v>
      </c>
      <c r="N165" s="14">
        <v>87643.8</v>
      </c>
      <c r="O165" s="14">
        <f t="shared" si="19"/>
        <v>-60109.826933517863</v>
      </c>
      <c r="P165" s="14">
        <f t="shared" si="20"/>
        <v>0</v>
      </c>
      <c r="Q165" s="38"/>
      <c r="R165" s="36"/>
    </row>
    <row r="166" spans="1:18" x14ac:dyDescent="0.2">
      <c r="A166" s="51">
        <v>161</v>
      </c>
      <c r="B166" s="49">
        <v>768</v>
      </c>
      <c r="C166" s="37" t="s">
        <v>198</v>
      </c>
      <c r="D166" s="34">
        <v>42031</v>
      </c>
      <c r="E166" s="93">
        <v>42928</v>
      </c>
      <c r="F166" s="98">
        <f t="shared" si="14"/>
        <v>29.9</v>
      </c>
      <c r="G166" s="97">
        <f t="shared" si="15"/>
        <v>1.6666666666666666E-2</v>
      </c>
      <c r="H166" s="14">
        <v>165500</v>
      </c>
      <c r="I166" s="14">
        <f t="shared" si="16"/>
        <v>83025.833333333328</v>
      </c>
      <c r="J166" s="15">
        <f>+INDICES!H50/INDICES!C48</f>
        <v>1.0901564413474309</v>
      </c>
      <c r="K166" s="14">
        <f t="shared" si="17"/>
        <v>90511.147006571569</v>
      </c>
      <c r="L166" s="14">
        <v>116000</v>
      </c>
      <c r="M166" s="14">
        <f t="shared" si="18"/>
        <v>25488.852993428431</v>
      </c>
      <c r="N166" s="14">
        <v>87643.8</v>
      </c>
      <c r="O166" s="14">
        <f t="shared" si="19"/>
        <v>-62154.947006571572</v>
      </c>
      <c r="P166" s="14">
        <f t="shared" si="20"/>
        <v>0</v>
      </c>
      <c r="Q166" s="38"/>
      <c r="R166" s="36"/>
    </row>
    <row r="167" spans="1:18" x14ac:dyDescent="0.2">
      <c r="A167" s="51">
        <v>162</v>
      </c>
      <c r="B167" s="49">
        <v>769</v>
      </c>
      <c r="C167" s="37" t="s">
        <v>199</v>
      </c>
      <c r="D167" s="34">
        <v>42739</v>
      </c>
      <c r="E167" s="93">
        <v>42929</v>
      </c>
      <c r="F167" s="98">
        <f t="shared" si="14"/>
        <v>6.333333333333333</v>
      </c>
      <c r="G167" s="97">
        <f t="shared" si="15"/>
        <v>1.6666666666666666E-2</v>
      </c>
      <c r="H167" s="14">
        <v>165000</v>
      </c>
      <c r="I167" s="14">
        <f t="shared" si="16"/>
        <v>147583.33333333334</v>
      </c>
      <c r="J167" s="15">
        <f>+INDICES!H50/INDICES!C50</f>
        <v>1.0145267179248463</v>
      </c>
      <c r="K167" s="14">
        <f t="shared" si="17"/>
        <v>149727.23478707523</v>
      </c>
      <c r="L167" s="14">
        <v>127000</v>
      </c>
      <c r="M167" s="14">
        <f t="shared" si="18"/>
        <v>-22727.234787075227</v>
      </c>
      <c r="N167" s="14">
        <v>87643.8</v>
      </c>
      <c r="O167" s="14">
        <f t="shared" si="19"/>
        <v>-110371.03478707523</v>
      </c>
      <c r="P167" s="14">
        <f t="shared" si="20"/>
        <v>0</v>
      </c>
      <c r="Q167" s="38"/>
      <c r="R167" s="36"/>
    </row>
    <row r="168" spans="1:18" x14ac:dyDescent="0.2">
      <c r="A168" s="51">
        <v>163</v>
      </c>
      <c r="B168" s="49">
        <v>770</v>
      </c>
      <c r="C168" s="37" t="s">
        <v>200</v>
      </c>
      <c r="D168" s="34">
        <v>40991</v>
      </c>
      <c r="E168" s="93">
        <v>42929</v>
      </c>
      <c r="F168" s="98">
        <f t="shared" si="14"/>
        <v>64.599999999999994</v>
      </c>
      <c r="G168" s="97">
        <f t="shared" si="15"/>
        <v>1.6666666666666666E-2</v>
      </c>
      <c r="H168" s="14">
        <v>145000</v>
      </c>
      <c r="I168" s="14">
        <f t="shared" si="16"/>
        <v>-11116.666666666657</v>
      </c>
      <c r="J168" s="15"/>
      <c r="K168" s="14">
        <f t="shared" si="17"/>
        <v>0</v>
      </c>
      <c r="L168" s="14">
        <v>74000</v>
      </c>
      <c r="M168" s="14">
        <f t="shared" si="18"/>
        <v>74000</v>
      </c>
      <c r="N168" s="14">
        <v>87643.8</v>
      </c>
      <c r="O168" s="14">
        <f t="shared" si="19"/>
        <v>-13643.800000000003</v>
      </c>
      <c r="P168" s="14">
        <f t="shared" si="20"/>
        <v>0</v>
      </c>
      <c r="Q168" s="38"/>
      <c r="R168" s="36"/>
    </row>
    <row r="169" spans="1:18" x14ac:dyDescent="0.2">
      <c r="A169" s="51">
        <v>164</v>
      </c>
      <c r="B169" s="49">
        <v>772</v>
      </c>
      <c r="C169" s="37" t="s">
        <v>201</v>
      </c>
      <c r="D169" s="34">
        <v>41271</v>
      </c>
      <c r="E169" s="93">
        <v>42934</v>
      </c>
      <c r="F169" s="98">
        <f t="shared" si="14"/>
        <v>55.43333333333333</v>
      </c>
      <c r="G169" s="97">
        <f t="shared" si="15"/>
        <v>1.6666666666666666E-2</v>
      </c>
      <c r="H169" s="14">
        <v>199800</v>
      </c>
      <c r="I169" s="14">
        <f t="shared" si="16"/>
        <v>15207</v>
      </c>
      <c r="J169" s="15">
        <f>+INDICES!H50/INDICES!N45</f>
        <v>1.1786733304738639</v>
      </c>
      <c r="K169" s="14">
        <f t="shared" si="17"/>
        <v>17924.085336516047</v>
      </c>
      <c r="L169" s="14">
        <v>109000</v>
      </c>
      <c r="M169" s="14">
        <f t="shared" si="18"/>
        <v>91075.914663483956</v>
      </c>
      <c r="N169" s="14">
        <v>87643.8</v>
      </c>
      <c r="O169" s="14">
        <f t="shared" si="19"/>
        <v>3432.1146634839533</v>
      </c>
      <c r="P169" s="14">
        <f t="shared" si="20"/>
        <v>686.42293269679067</v>
      </c>
      <c r="Q169" s="38"/>
      <c r="R169" s="36"/>
    </row>
    <row r="170" spans="1:18" x14ac:dyDescent="0.2">
      <c r="A170" s="51">
        <v>165</v>
      </c>
      <c r="B170" s="49">
        <v>773</v>
      </c>
      <c r="C170" s="37" t="s">
        <v>202</v>
      </c>
      <c r="D170" s="34">
        <v>41908</v>
      </c>
      <c r="E170" s="93">
        <v>42934</v>
      </c>
      <c r="F170" s="98">
        <f t="shared" si="14"/>
        <v>34.200000000000003</v>
      </c>
      <c r="G170" s="97">
        <f t="shared" si="15"/>
        <v>1.6666666666666666E-2</v>
      </c>
      <c r="H170" s="14">
        <v>302200</v>
      </c>
      <c r="I170" s="14">
        <f t="shared" si="16"/>
        <v>129945.99999999997</v>
      </c>
      <c r="J170" s="15">
        <f>+INDICES!H50/INDICES!K47</f>
        <v>1.1094357507087127</v>
      </c>
      <c r="K170" s="14">
        <f t="shared" si="17"/>
        <v>144166.73806159434</v>
      </c>
      <c r="L170" s="14">
        <v>185000</v>
      </c>
      <c r="M170" s="14">
        <f t="shared" si="18"/>
        <v>40833.26193840566</v>
      </c>
      <c r="N170" s="14">
        <v>87643.8</v>
      </c>
      <c r="O170" s="14">
        <f t="shared" si="19"/>
        <v>-46810.538061594343</v>
      </c>
      <c r="P170" s="14">
        <f t="shared" si="20"/>
        <v>0</v>
      </c>
      <c r="Q170" s="38"/>
      <c r="R170" s="36"/>
    </row>
    <row r="171" spans="1:18" x14ac:dyDescent="0.2">
      <c r="A171" s="51">
        <v>166</v>
      </c>
      <c r="B171" s="49">
        <v>774</v>
      </c>
      <c r="C171" s="37" t="s">
        <v>203</v>
      </c>
      <c r="D171" s="34">
        <v>42697</v>
      </c>
      <c r="E171" s="93">
        <v>42942</v>
      </c>
      <c r="F171" s="98">
        <f t="shared" si="14"/>
        <v>8.1666666666666661</v>
      </c>
      <c r="G171" s="97">
        <f t="shared" si="15"/>
        <v>1.6666666666666666E-2</v>
      </c>
      <c r="H171" s="14">
        <v>295900</v>
      </c>
      <c r="I171" s="14">
        <f t="shared" si="16"/>
        <v>255624.72222222222</v>
      </c>
      <c r="J171" s="15">
        <f>+INDICES!H50/INDICES!M49</f>
        <v>1.0365304666551869</v>
      </c>
      <c r="K171" s="14">
        <f t="shared" si="17"/>
        <v>264962.81261360249</v>
      </c>
      <c r="L171" s="14">
        <v>207000</v>
      </c>
      <c r="M171" s="14">
        <f t="shared" si="18"/>
        <v>-57962.812613602495</v>
      </c>
      <c r="N171" s="14">
        <v>87643.8</v>
      </c>
      <c r="O171" s="14">
        <f t="shared" si="19"/>
        <v>-145606.61261360248</v>
      </c>
      <c r="P171" s="14">
        <f t="shared" si="20"/>
        <v>0</v>
      </c>
      <c r="Q171" s="38"/>
      <c r="R171" s="36"/>
    </row>
    <row r="172" spans="1:18" x14ac:dyDescent="0.2">
      <c r="A172" s="51">
        <v>167</v>
      </c>
      <c r="B172" s="49">
        <v>775</v>
      </c>
      <c r="C172" s="37" t="s">
        <v>204</v>
      </c>
      <c r="D172" s="34">
        <v>42338</v>
      </c>
      <c r="E172" s="93">
        <v>42935</v>
      </c>
      <c r="F172" s="98">
        <f t="shared" si="14"/>
        <v>19.899999999999999</v>
      </c>
      <c r="G172" s="97">
        <f t="shared" si="15"/>
        <v>1.6666666666666666E-2</v>
      </c>
      <c r="H172" s="14">
        <v>221900</v>
      </c>
      <c r="I172" s="14">
        <f t="shared" si="16"/>
        <v>148303.16666666669</v>
      </c>
      <c r="J172" s="15">
        <f>+INDICES!H50/INDICES!M48</f>
        <v>1.0707914375990037</v>
      </c>
      <c r="K172" s="14">
        <f t="shared" si="17"/>
        <v>158801.76103548467</v>
      </c>
      <c r="L172" s="14">
        <v>174000</v>
      </c>
      <c r="M172" s="14">
        <f t="shared" si="18"/>
        <v>15198.238964515331</v>
      </c>
      <c r="N172" s="14">
        <v>87643.8</v>
      </c>
      <c r="O172" s="14">
        <f t="shared" si="19"/>
        <v>-72445.561035484672</v>
      </c>
      <c r="P172" s="14">
        <f t="shared" si="20"/>
        <v>0</v>
      </c>
      <c r="Q172" s="38"/>
      <c r="R172" s="36"/>
    </row>
    <row r="173" spans="1:18" x14ac:dyDescent="0.2">
      <c r="A173" s="51">
        <v>168</v>
      </c>
      <c r="B173" s="49">
        <v>776</v>
      </c>
      <c r="C173" s="37" t="s">
        <v>205</v>
      </c>
      <c r="D173" s="34">
        <v>41346</v>
      </c>
      <c r="E173" s="93">
        <v>42937</v>
      </c>
      <c r="F173" s="98">
        <f t="shared" si="14"/>
        <v>53.033333333333331</v>
      </c>
      <c r="G173" s="97">
        <f t="shared" si="15"/>
        <v>1.6666666666666666E-2</v>
      </c>
      <c r="H173" s="14">
        <v>125100</v>
      </c>
      <c r="I173" s="14">
        <f t="shared" si="16"/>
        <v>14525.5</v>
      </c>
      <c r="J173" s="15">
        <f>+INDICES!H50/INDICES!E46</f>
        <v>1.1596851433918645</v>
      </c>
      <c r="K173" s="14">
        <f t="shared" si="17"/>
        <v>16845.006550338527</v>
      </c>
      <c r="L173" s="14">
        <v>72000</v>
      </c>
      <c r="M173" s="14">
        <f t="shared" si="18"/>
        <v>55154.993449661473</v>
      </c>
      <c r="N173" s="14">
        <v>87643.8</v>
      </c>
      <c r="O173" s="14">
        <f t="shared" si="19"/>
        <v>-32488.80655033853</v>
      </c>
      <c r="P173" s="14">
        <f t="shared" si="20"/>
        <v>0</v>
      </c>
      <c r="Q173" s="38"/>
      <c r="R173" s="36"/>
    </row>
    <row r="174" spans="1:18" x14ac:dyDescent="0.2">
      <c r="A174" s="51">
        <v>169</v>
      </c>
      <c r="B174" s="49">
        <v>777</v>
      </c>
      <c r="C174" s="37" t="s">
        <v>206</v>
      </c>
      <c r="D174" s="34">
        <v>42440</v>
      </c>
      <c r="E174" s="93">
        <v>42940</v>
      </c>
      <c r="F174" s="98">
        <f t="shared" si="14"/>
        <v>16.666666666666668</v>
      </c>
      <c r="G174" s="97">
        <f t="shared" si="15"/>
        <v>1.6666666666666666E-2</v>
      </c>
      <c r="H174" s="14">
        <v>470100</v>
      </c>
      <c r="I174" s="14">
        <f t="shared" si="16"/>
        <v>339516.66666666663</v>
      </c>
      <c r="J174" s="15">
        <f>+INDICES!H50/INDICES!E49</f>
        <v>1.0562077522747972</v>
      </c>
      <c r="K174" s="14">
        <f t="shared" si="17"/>
        <v>358600.13535983156</v>
      </c>
      <c r="L174" s="14">
        <v>340000</v>
      </c>
      <c r="M174" s="14">
        <f t="shared" si="18"/>
        <v>-18600.135359831562</v>
      </c>
      <c r="N174" s="14">
        <v>87643.8</v>
      </c>
      <c r="O174" s="14">
        <f t="shared" si="19"/>
        <v>-106243.93535983156</v>
      </c>
      <c r="P174" s="14">
        <f t="shared" si="20"/>
        <v>0</v>
      </c>
      <c r="Q174" s="38"/>
      <c r="R174" s="36"/>
    </row>
    <row r="175" spans="1:18" x14ac:dyDescent="0.2">
      <c r="A175" s="51">
        <v>170</v>
      </c>
      <c r="B175" s="49">
        <v>778</v>
      </c>
      <c r="C175" s="37" t="s">
        <v>207</v>
      </c>
      <c r="D175" s="34">
        <v>41883</v>
      </c>
      <c r="E175" s="93">
        <v>42940</v>
      </c>
      <c r="F175" s="98">
        <f t="shared" si="14"/>
        <v>35.233333333333334</v>
      </c>
      <c r="G175" s="97">
        <f t="shared" si="15"/>
        <v>1.6666666666666666E-2</v>
      </c>
      <c r="H175" s="14">
        <v>226100</v>
      </c>
      <c r="I175" s="14">
        <f t="shared" si="16"/>
        <v>93329.055555555533</v>
      </c>
      <c r="J175" s="15">
        <f>+INDICES!H50/INDICES!K47</f>
        <v>1.1094357507087127</v>
      </c>
      <c r="K175" s="14">
        <f t="shared" si="17"/>
        <v>103542.59081321291</v>
      </c>
      <c r="L175" s="14">
        <v>132000</v>
      </c>
      <c r="M175" s="14">
        <f t="shared" si="18"/>
        <v>28457.409186787088</v>
      </c>
      <c r="N175" s="14">
        <v>87643.8</v>
      </c>
      <c r="O175" s="14">
        <f t="shared" si="19"/>
        <v>-59186.390813212915</v>
      </c>
      <c r="P175" s="14">
        <f t="shared" si="20"/>
        <v>0</v>
      </c>
      <c r="Q175" s="38"/>
      <c r="R175" s="36"/>
    </row>
    <row r="176" spans="1:18" x14ac:dyDescent="0.2">
      <c r="A176" s="51">
        <v>171</v>
      </c>
      <c r="B176" s="49">
        <v>780</v>
      </c>
      <c r="C176" s="37" t="s">
        <v>208</v>
      </c>
      <c r="D176" s="34">
        <v>42093</v>
      </c>
      <c r="E176" s="93">
        <v>42941</v>
      </c>
      <c r="F176" s="98">
        <f t="shared" si="14"/>
        <v>28.266666666666666</v>
      </c>
      <c r="G176" s="97">
        <f t="shared" si="15"/>
        <v>1.6666666666666666E-2</v>
      </c>
      <c r="H176" s="14">
        <v>142761</v>
      </c>
      <c r="I176" s="14">
        <f t="shared" si="16"/>
        <v>75504.706666666665</v>
      </c>
      <c r="J176" s="15">
        <f>+INDICES!H50/INDICES!E48</f>
        <v>1.083679820312567</v>
      </c>
      <c r="K176" s="14">
        <f t="shared" si="17"/>
        <v>81822.926953286413</v>
      </c>
      <c r="L176" s="14">
        <v>112400</v>
      </c>
      <c r="M176" s="14">
        <f t="shared" si="18"/>
        <v>30577.073046713587</v>
      </c>
      <c r="N176" s="14">
        <v>87643.8</v>
      </c>
      <c r="O176" s="14">
        <f t="shared" si="19"/>
        <v>-57066.726953286416</v>
      </c>
      <c r="P176" s="14">
        <f t="shared" si="20"/>
        <v>0</v>
      </c>
      <c r="Q176" s="38"/>
      <c r="R176" s="36"/>
    </row>
    <row r="177" spans="1:18" x14ac:dyDescent="0.2">
      <c r="A177" s="51">
        <v>172</v>
      </c>
      <c r="B177" s="49">
        <v>782</v>
      </c>
      <c r="C177" s="37" t="s">
        <v>209</v>
      </c>
      <c r="D177" s="34">
        <v>42234</v>
      </c>
      <c r="E177" s="93">
        <v>42941</v>
      </c>
      <c r="F177" s="98">
        <f t="shared" si="14"/>
        <v>23.566666666666666</v>
      </c>
      <c r="G177" s="97">
        <f t="shared" si="15"/>
        <v>1.6666666666666666E-2</v>
      </c>
      <c r="H177" s="14">
        <v>136800</v>
      </c>
      <c r="I177" s="14">
        <f t="shared" si="16"/>
        <v>83068</v>
      </c>
      <c r="J177" s="15">
        <f>+INDICES!H50/INDICES!J48</f>
        <v>1.0862313423216725</v>
      </c>
      <c r="K177" s="14">
        <f t="shared" si="17"/>
        <v>90231.065143976695</v>
      </c>
      <c r="L177" s="14">
        <v>97000</v>
      </c>
      <c r="M177" s="14">
        <f t="shared" si="18"/>
        <v>6768.9348560233047</v>
      </c>
      <c r="N177" s="14">
        <v>87643.8</v>
      </c>
      <c r="O177" s="14">
        <f t="shared" si="19"/>
        <v>-80874.865143976698</v>
      </c>
      <c r="P177" s="14">
        <f t="shared" si="20"/>
        <v>0</v>
      </c>
      <c r="Q177" s="38"/>
      <c r="R177" s="36"/>
    </row>
    <row r="178" spans="1:18" x14ac:dyDescent="0.2">
      <c r="A178" s="51">
        <v>173</v>
      </c>
      <c r="B178" s="49">
        <v>784</v>
      </c>
      <c r="C178" s="37" t="s">
        <v>210</v>
      </c>
      <c r="D178" s="34">
        <v>41697</v>
      </c>
      <c r="E178" s="93">
        <v>42947</v>
      </c>
      <c r="F178" s="98">
        <f t="shared" si="14"/>
        <v>41.666666666666664</v>
      </c>
      <c r="G178" s="97">
        <f t="shared" si="15"/>
        <v>1.6666666666666666E-2</v>
      </c>
      <c r="H178" s="14">
        <v>176000</v>
      </c>
      <c r="I178" s="14">
        <f t="shared" si="16"/>
        <v>53777.777777777781</v>
      </c>
      <c r="J178" s="15">
        <f>+INDICES!H50/INDICES!D47</f>
        <v>1.1207376540473446</v>
      </c>
      <c r="K178" s="14">
        <f t="shared" si="17"/>
        <v>60270.780506546093</v>
      </c>
      <c r="L178" s="14">
        <v>96000</v>
      </c>
      <c r="M178" s="14">
        <f t="shared" si="18"/>
        <v>35729.219493453907</v>
      </c>
      <c r="N178" s="14">
        <v>87643.8</v>
      </c>
      <c r="O178" s="14">
        <f t="shared" si="19"/>
        <v>-51914.580506546095</v>
      </c>
      <c r="P178" s="14">
        <f t="shared" si="20"/>
        <v>0</v>
      </c>
      <c r="Q178" s="38"/>
      <c r="R178" s="36"/>
    </row>
    <row r="179" spans="1:18" x14ac:dyDescent="0.2">
      <c r="A179" s="51">
        <v>174</v>
      </c>
      <c r="B179" s="49">
        <v>785</v>
      </c>
      <c r="C179" s="37" t="s">
        <v>211</v>
      </c>
      <c r="D179" s="34">
        <v>41942</v>
      </c>
      <c r="E179" s="93">
        <v>42948</v>
      </c>
      <c r="F179" s="98">
        <f t="shared" si="14"/>
        <v>33.533333333333331</v>
      </c>
      <c r="G179" s="97">
        <f t="shared" si="15"/>
        <v>1.6666666666666666E-2</v>
      </c>
      <c r="H179" s="14">
        <v>138000</v>
      </c>
      <c r="I179" s="14">
        <f t="shared" si="16"/>
        <v>60873.333333333343</v>
      </c>
      <c r="J179" s="15">
        <f>+INDICES!I50/INDICES!L47</f>
        <v>1.1075072663635015</v>
      </c>
      <c r="K179" s="14">
        <f t="shared" si="17"/>
        <v>67417.658994434227</v>
      </c>
      <c r="L179" s="14">
        <v>112400</v>
      </c>
      <c r="M179" s="14">
        <f t="shared" si="18"/>
        <v>44982.341005565773</v>
      </c>
      <c r="N179" s="14">
        <v>87643.8</v>
      </c>
      <c r="O179" s="14">
        <f t="shared" si="19"/>
        <v>-42661.45899443423</v>
      </c>
      <c r="P179" s="14">
        <f t="shared" si="20"/>
        <v>0</v>
      </c>
      <c r="Q179" s="38"/>
      <c r="R179" s="36"/>
    </row>
    <row r="180" spans="1:18" x14ac:dyDescent="0.2">
      <c r="A180" s="51">
        <v>175</v>
      </c>
      <c r="B180" s="49">
        <v>786</v>
      </c>
      <c r="C180" s="37" t="s">
        <v>212</v>
      </c>
      <c r="D180" s="34">
        <v>41934</v>
      </c>
      <c r="E180" s="93">
        <v>42949</v>
      </c>
      <c r="F180" s="98">
        <f t="shared" si="14"/>
        <v>33.833333333333336</v>
      </c>
      <c r="G180" s="97">
        <f t="shared" si="15"/>
        <v>1.6666666666666666E-2</v>
      </c>
      <c r="H180" s="14">
        <v>169400</v>
      </c>
      <c r="I180" s="14">
        <f t="shared" si="16"/>
        <v>73877.222222222204</v>
      </c>
      <c r="J180" s="15">
        <f>+INDICES!I50/INDICES!L47</f>
        <v>1.1075072663635015</v>
      </c>
      <c r="K180" s="14">
        <f t="shared" si="17"/>
        <v>81819.560429862235</v>
      </c>
      <c r="L180" s="14">
        <v>112000</v>
      </c>
      <c r="M180" s="14">
        <f t="shared" si="18"/>
        <v>30180.439570137765</v>
      </c>
      <c r="N180" s="14">
        <v>87643.8</v>
      </c>
      <c r="O180" s="14">
        <f t="shared" si="19"/>
        <v>-57463.360429862238</v>
      </c>
      <c r="P180" s="14">
        <f t="shared" si="20"/>
        <v>0</v>
      </c>
      <c r="Q180" s="38"/>
      <c r="R180" s="36"/>
    </row>
    <row r="181" spans="1:18" x14ac:dyDescent="0.2">
      <c r="A181" s="51">
        <v>176</v>
      </c>
      <c r="B181" s="49">
        <v>787</v>
      </c>
      <c r="C181" s="37" t="s">
        <v>213</v>
      </c>
      <c r="D181" s="34">
        <v>42160</v>
      </c>
      <c r="E181" s="93">
        <v>42951</v>
      </c>
      <c r="F181" s="98">
        <f t="shared" si="14"/>
        <v>26.366666666666667</v>
      </c>
      <c r="G181" s="97">
        <f t="shared" si="15"/>
        <v>1.6666666666666666E-2</v>
      </c>
      <c r="H181" s="14">
        <v>371900</v>
      </c>
      <c r="I181" s="14">
        <f t="shared" si="16"/>
        <v>208470.61111111112</v>
      </c>
      <c r="J181" s="15">
        <f>+INDICES!I50/INDICES!H48</f>
        <v>1.0942410182997291</v>
      </c>
      <c r="K181" s="14">
        <f t="shared" si="17"/>
        <v>228117.09378778905</v>
      </c>
      <c r="L181" s="14">
        <v>267000</v>
      </c>
      <c r="M181" s="14">
        <f t="shared" si="18"/>
        <v>38882.906212210946</v>
      </c>
      <c r="N181" s="14">
        <v>87643.8</v>
      </c>
      <c r="O181" s="14">
        <f t="shared" si="19"/>
        <v>-48760.893787789057</v>
      </c>
      <c r="P181" s="14">
        <f t="shared" si="20"/>
        <v>0</v>
      </c>
      <c r="Q181" s="38"/>
      <c r="R181" s="36"/>
    </row>
    <row r="182" spans="1:18" x14ac:dyDescent="0.2">
      <c r="A182" s="51">
        <v>177</v>
      </c>
      <c r="B182" s="49">
        <v>788</v>
      </c>
      <c r="C182" s="37" t="s">
        <v>214</v>
      </c>
      <c r="D182" s="34">
        <v>42412</v>
      </c>
      <c r="E182" s="93">
        <v>42956</v>
      </c>
      <c r="F182" s="98">
        <f t="shared" si="14"/>
        <v>18.133333333333333</v>
      </c>
      <c r="G182" s="97">
        <f t="shared" si="15"/>
        <v>1.6666666666666666E-2</v>
      </c>
      <c r="H182" s="14">
        <v>157100</v>
      </c>
      <c r="I182" s="14">
        <f t="shared" si="16"/>
        <v>109620.88888888889</v>
      </c>
      <c r="J182" s="15">
        <f>+INDICES!I50/INDICES!D49</f>
        <v>1.0617631061461863</v>
      </c>
      <c r="K182" s="14">
        <f t="shared" si="17"/>
        <v>116391.41548517263</v>
      </c>
      <c r="L182" s="14">
        <v>110000</v>
      </c>
      <c r="M182" s="14">
        <f t="shared" si="18"/>
        <v>-6391.4154851726344</v>
      </c>
      <c r="N182" s="14">
        <v>87643.8</v>
      </c>
      <c r="O182" s="14">
        <f t="shared" si="19"/>
        <v>-94035.215485172637</v>
      </c>
      <c r="P182" s="14">
        <f t="shared" si="20"/>
        <v>0</v>
      </c>
      <c r="Q182" s="38"/>
      <c r="R182" s="36"/>
    </row>
    <row r="183" spans="1:18" x14ac:dyDescent="0.2">
      <c r="A183" s="51">
        <v>178</v>
      </c>
      <c r="B183" s="49">
        <v>789</v>
      </c>
      <c r="C183" s="37" t="s">
        <v>215</v>
      </c>
      <c r="D183" s="34">
        <v>42298</v>
      </c>
      <c r="E183" s="93">
        <v>42958</v>
      </c>
      <c r="F183" s="98">
        <f t="shared" si="14"/>
        <v>22</v>
      </c>
      <c r="G183" s="97">
        <f t="shared" si="15"/>
        <v>1.6666666666666666E-2</v>
      </c>
      <c r="H183" s="14">
        <v>149900</v>
      </c>
      <c r="I183" s="14">
        <f t="shared" si="16"/>
        <v>94936.666666666657</v>
      </c>
      <c r="J183" s="15">
        <f>+INDICES!I50/INDICES!L48</f>
        <v>1.0807086278851887</v>
      </c>
      <c r="K183" s="14">
        <f t="shared" si="17"/>
        <v>102598.87476932685</v>
      </c>
      <c r="L183" s="14">
        <v>110000</v>
      </c>
      <c r="M183" s="14">
        <f t="shared" si="18"/>
        <v>7401.1252306731476</v>
      </c>
      <c r="N183" s="14">
        <v>87643.8</v>
      </c>
      <c r="O183" s="14">
        <f t="shared" si="19"/>
        <v>-80242.674769326855</v>
      </c>
      <c r="P183" s="14">
        <f t="shared" si="20"/>
        <v>0</v>
      </c>
      <c r="Q183" s="38"/>
      <c r="R183" s="36"/>
    </row>
    <row r="184" spans="1:18" x14ac:dyDescent="0.2">
      <c r="A184" s="51">
        <v>179</v>
      </c>
      <c r="B184" s="49">
        <v>790</v>
      </c>
      <c r="C184" s="37" t="s">
        <v>216</v>
      </c>
      <c r="D184" s="34">
        <v>42020</v>
      </c>
      <c r="E184" s="93">
        <v>42959</v>
      </c>
      <c r="F184" s="98">
        <f t="shared" si="14"/>
        <v>31.3</v>
      </c>
      <c r="G184" s="97">
        <f t="shared" si="15"/>
        <v>1.6666666666666666E-2</v>
      </c>
      <c r="H184" s="14">
        <v>148300</v>
      </c>
      <c r="I184" s="14">
        <f t="shared" si="16"/>
        <v>70936.833333333343</v>
      </c>
      <c r="J184" s="15">
        <f>+INDICES!I50/INDICES!C48</f>
        <v>1.0942787657174398</v>
      </c>
      <c r="K184" s="14">
        <f t="shared" si="17"/>
        <v>77624.67042390375</v>
      </c>
      <c r="L184" s="14">
        <v>94000</v>
      </c>
      <c r="M184" s="14">
        <f t="shared" si="18"/>
        <v>16375.32957609625</v>
      </c>
      <c r="N184" s="14">
        <v>87643.8</v>
      </c>
      <c r="O184" s="14">
        <f t="shared" si="19"/>
        <v>-71268.470423903753</v>
      </c>
      <c r="P184" s="14">
        <f t="shared" si="20"/>
        <v>0</v>
      </c>
      <c r="Q184" s="38"/>
      <c r="R184" s="36"/>
    </row>
    <row r="185" spans="1:18" x14ac:dyDescent="0.2">
      <c r="A185" s="51">
        <v>180</v>
      </c>
      <c r="B185" s="49">
        <v>791</v>
      </c>
      <c r="C185" s="37" t="s">
        <v>218</v>
      </c>
      <c r="D185" s="34">
        <v>41883</v>
      </c>
      <c r="E185" s="93">
        <v>42961</v>
      </c>
      <c r="F185" s="98">
        <f t="shared" si="14"/>
        <v>35.93333333333333</v>
      </c>
      <c r="G185" s="97">
        <f t="shared" si="15"/>
        <v>1.6666666666666666E-2</v>
      </c>
      <c r="H185" s="14">
        <v>148100</v>
      </c>
      <c r="I185" s="14">
        <f t="shared" si="16"/>
        <v>59404.555555555562</v>
      </c>
      <c r="J185" s="15">
        <f>+INDICES!I50/INDICES!K47</f>
        <v>1.1136309779794451</v>
      </c>
      <c r="K185" s="14">
        <f t="shared" si="17"/>
        <v>66154.753299767617</v>
      </c>
      <c r="L185" s="14">
        <v>100000</v>
      </c>
      <c r="M185" s="14">
        <f t="shared" si="18"/>
        <v>33845.246700232383</v>
      </c>
      <c r="N185" s="14">
        <v>87643.8</v>
      </c>
      <c r="O185" s="14">
        <f t="shared" si="19"/>
        <v>-53798.55329976762</v>
      </c>
      <c r="P185" s="14">
        <f t="shared" si="20"/>
        <v>0</v>
      </c>
      <c r="Q185" s="38"/>
      <c r="R185" s="36"/>
    </row>
    <row r="186" spans="1:18" x14ac:dyDescent="0.2">
      <c r="A186" s="51">
        <v>181</v>
      </c>
      <c r="B186" s="49">
        <v>792</v>
      </c>
      <c r="C186" s="37" t="s">
        <v>219</v>
      </c>
      <c r="D186" s="34">
        <v>42491</v>
      </c>
      <c r="E186" s="93">
        <v>42961</v>
      </c>
      <c r="F186" s="98">
        <f t="shared" si="14"/>
        <v>15.666666666666666</v>
      </c>
      <c r="G186" s="97">
        <f t="shared" si="15"/>
        <v>1.6666666666666666E-2</v>
      </c>
      <c r="H186" s="14">
        <v>238600</v>
      </c>
      <c r="I186" s="14">
        <f t="shared" si="16"/>
        <v>176298.88888888888</v>
      </c>
      <c r="J186" s="15">
        <f>+INDICES!I50/INDICES!G49</f>
        <v>1.0683337543150628</v>
      </c>
      <c r="K186" s="14">
        <f t="shared" si="17"/>
        <v>188346.05384824076</v>
      </c>
      <c r="L186" s="14">
        <v>153000</v>
      </c>
      <c r="M186" s="14">
        <f t="shared" si="18"/>
        <v>-35346.053848240757</v>
      </c>
      <c r="N186" s="14">
        <v>87643.8</v>
      </c>
      <c r="O186" s="14">
        <f t="shared" si="19"/>
        <v>-122989.85384824076</v>
      </c>
      <c r="P186" s="14">
        <f t="shared" si="20"/>
        <v>0</v>
      </c>
      <c r="Q186" s="38"/>
      <c r="R186" s="36"/>
    </row>
    <row r="187" spans="1:18" x14ac:dyDescent="0.2">
      <c r="A187" s="51">
        <v>182</v>
      </c>
      <c r="B187" s="49">
        <v>793</v>
      </c>
      <c r="C187" s="37" t="s">
        <v>220</v>
      </c>
      <c r="D187" s="34">
        <v>42279</v>
      </c>
      <c r="E187" s="93">
        <v>42961</v>
      </c>
      <c r="F187" s="98">
        <f t="shared" si="14"/>
        <v>22.733333333333334</v>
      </c>
      <c r="G187" s="97">
        <f t="shared" si="15"/>
        <v>1.6666666666666666E-2</v>
      </c>
      <c r="H187" s="14">
        <v>331500</v>
      </c>
      <c r="I187" s="14">
        <f t="shared" si="16"/>
        <v>205898.33333333331</v>
      </c>
      <c r="J187" s="15">
        <f>+INDICES!I50/INDICES!L48</f>
        <v>1.0807086278851887</v>
      </c>
      <c r="K187" s="14">
        <f t="shared" si="17"/>
        <v>222516.10530051385</v>
      </c>
      <c r="L187" s="14">
        <v>285000</v>
      </c>
      <c r="M187" s="14">
        <f t="shared" si="18"/>
        <v>62483.894699486147</v>
      </c>
      <c r="N187" s="14">
        <v>87643.8</v>
      </c>
      <c r="O187" s="14">
        <f t="shared" si="19"/>
        <v>-25159.905300513856</v>
      </c>
      <c r="P187" s="14">
        <f t="shared" si="20"/>
        <v>0</v>
      </c>
      <c r="Q187" s="38"/>
      <c r="R187" s="36"/>
    </row>
    <row r="188" spans="1:18" x14ac:dyDescent="0.2">
      <c r="A188" s="51">
        <v>183</v>
      </c>
      <c r="B188" s="49">
        <v>794</v>
      </c>
      <c r="C188" s="37" t="s">
        <v>222</v>
      </c>
      <c r="D188" s="34">
        <v>41302</v>
      </c>
      <c r="E188" s="93">
        <v>42964</v>
      </c>
      <c r="F188" s="98">
        <f t="shared" si="14"/>
        <v>55.4</v>
      </c>
      <c r="G188" s="97">
        <f t="shared" si="15"/>
        <v>1.6666666666666666E-2</v>
      </c>
      <c r="H188" s="14">
        <v>425400</v>
      </c>
      <c r="I188" s="14">
        <f t="shared" si="16"/>
        <v>32614</v>
      </c>
      <c r="J188" s="15">
        <f>+INDICES!I50/INDICES!C46</f>
        <v>1.1783836995486543</v>
      </c>
      <c r="K188" s="14">
        <f t="shared" si="17"/>
        <v>38431.805977079814</v>
      </c>
      <c r="L188" s="14">
        <v>215000</v>
      </c>
      <c r="M188" s="14">
        <f t="shared" si="18"/>
        <v>176568.19402292019</v>
      </c>
      <c r="N188" s="14">
        <v>87643.8</v>
      </c>
      <c r="O188" s="14">
        <f t="shared" si="19"/>
        <v>88924.394022920183</v>
      </c>
      <c r="P188" s="14">
        <f t="shared" si="20"/>
        <v>17784.878804584037</v>
      </c>
      <c r="Q188" s="38"/>
      <c r="R188" s="36"/>
    </row>
    <row r="189" spans="1:18" x14ac:dyDescent="0.2">
      <c r="A189" s="51">
        <v>184</v>
      </c>
      <c r="B189" s="49">
        <v>795</v>
      </c>
      <c r="C189" s="37" t="s">
        <v>221</v>
      </c>
      <c r="D189" s="34">
        <v>41360</v>
      </c>
      <c r="E189" s="93">
        <v>42965</v>
      </c>
      <c r="F189" s="98">
        <f t="shared" si="14"/>
        <v>53.5</v>
      </c>
      <c r="G189" s="97">
        <f t="shared" si="15"/>
        <v>1.6666666666666666E-2</v>
      </c>
      <c r="H189" s="14">
        <v>191400</v>
      </c>
      <c r="I189" s="14">
        <f t="shared" si="16"/>
        <v>20735</v>
      </c>
      <c r="J189" s="15">
        <f>+INDICES!I50/INDICES!E46</f>
        <v>1.1640703840296509</v>
      </c>
      <c r="K189" s="14">
        <f t="shared" si="17"/>
        <v>24136.999412854813</v>
      </c>
      <c r="L189" s="14">
        <v>106000</v>
      </c>
      <c r="M189" s="14">
        <f t="shared" si="18"/>
        <v>81863.000587145187</v>
      </c>
      <c r="N189" s="14">
        <v>87643.8</v>
      </c>
      <c r="O189" s="14">
        <f t="shared" si="19"/>
        <v>-5780.7994128548162</v>
      </c>
      <c r="P189" s="14">
        <f t="shared" si="20"/>
        <v>0</v>
      </c>
      <c r="Q189" s="38"/>
      <c r="R189" s="36"/>
    </row>
    <row r="190" spans="1:18" x14ac:dyDescent="0.2">
      <c r="A190" s="51">
        <v>185</v>
      </c>
      <c r="B190" s="49">
        <v>796</v>
      </c>
      <c r="C190" s="83" t="s">
        <v>223</v>
      </c>
      <c r="D190" s="34">
        <v>42443</v>
      </c>
      <c r="E190" s="93">
        <v>42965</v>
      </c>
      <c r="F190" s="98">
        <f t="shared" si="14"/>
        <v>17.399999999999999</v>
      </c>
      <c r="G190" s="97">
        <f t="shared" si="15"/>
        <v>1.6666666666666666E-2</v>
      </c>
      <c r="H190" s="14">
        <v>128800</v>
      </c>
      <c r="I190" s="14">
        <f t="shared" si="16"/>
        <v>91448</v>
      </c>
      <c r="J190" s="15">
        <f>+INDICES!I50/INDICES!E49</f>
        <v>1.0602017028601032</v>
      </c>
      <c r="K190" s="14">
        <f t="shared" si="17"/>
        <v>96953.325323150711</v>
      </c>
      <c r="L190" s="14">
        <v>96000</v>
      </c>
      <c r="M190" s="14">
        <f t="shared" si="18"/>
        <v>-953.32532315071148</v>
      </c>
      <c r="N190" s="14">
        <v>87643.8</v>
      </c>
      <c r="O190" s="14">
        <f t="shared" si="19"/>
        <v>-88597.125323150714</v>
      </c>
      <c r="P190" s="14">
        <f t="shared" si="20"/>
        <v>0</v>
      </c>
      <c r="Q190" s="38"/>
      <c r="R190" s="36"/>
    </row>
    <row r="191" spans="1:18" x14ac:dyDescent="0.2">
      <c r="A191" s="51">
        <v>186</v>
      </c>
      <c r="B191" s="49">
        <v>797</v>
      </c>
      <c r="C191" s="37" t="s">
        <v>224</v>
      </c>
      <c r="D191" s="34">
        <v>42571</v>
      </c>
      <c r="E191" s="93">
        <v>42968</v>
      </c>
      <c r="F191" s="98">
        <f t="shared" si="14"/>
        <v>13.233333333333333</v>
      </c>
      <c r="G191" s="97">
        <f t="shared" si="15"/>
        <v>1.6666666666666666E-2</v>
      </c>
      <c r="H191" s="14">
        <v>160400</v>
      </c>
      <c r="I191" s="14">
        <f t="shared" si="16"/>
        <v>125022.88888888889</v>
      </c>
      <c r="J191" s="15">
        <f>+INDICES!I50/INDICES!I49</f>
        <v>1.0643816426336496</v>
      </c>
      <c r="K191" s="14">
        <f t="shared" si="17"/>
        <v>133072.06784235983</v>
      </c>
      <c r="L191" s="14">
        <v>124000</v>
      </c>
      <c r="M191" s="14">
        <f t="shared" si="18"/>
        <v>-9072.0678423598292</v>
      </c>
      <c r="N191" s="14">
        <v>87643.8</v>
      </c>
      <c r="O191" s="14">
        <f t="shared" si="19"/>
        <v>-96715.867842359832</v>
      </c>
      <c r="P191" s="14">
        <f t="shared" si="20"/>
        <v>0</v>
      </c>
      <c r="Q191" s="38"/>
      <c r="R191" s="36"/>
    </row>
    <row r="192" spans="1:18" x14ac:dyDescent="0.2">
      <c r="A192" s="51">
        <v>187</v>
      </c>
      <c r="B192" s="49">
        <v>799</v>
      </c>
      <c r="C192" s="37" t="s">
        <v>225</v>
      </c>
      <c r="D192" s="34">
        <v>42313</v>
      </c>
      <c r="E192" s="93">
        <v>42970</v>
      </c>
      <c r="F192" s="98">
        <f t="shared" si="14"/>
        <v>21.9</v>
      </c>
      <c r="G192" s="97">
        <f t="shared" si="15"/>
        <v>1.6666666666666666E-2</v>
      </c>
      <c r="H192" s="14">
        <v>455000</v>
      </c>
      <c r="I192" s="14">
        <f t="shared" si="16"/>
        <v>288925</v>
      </c>
      <c r="J192" s="15">
        <f>+INDICES!I50/INDICES!M48</f>
        <v>1.0748405350229986</v>
      </c>
      <c r="K192" s="14">
        <f t="shared" si="17"/>
        <v>310548.30158151989</v>
      </c>
      <c r="L192" s="14">
        <v>305000</v>
      </c>
      <c r="M192" s="14">
        <f t="shared" si="18"/>
        <v>-5548.3015815198887</v>
      </c>
      <c r="N192" s="14">
        <v>87643.8</v>
      </c>
      <c r="O192" s="14">
        <f t="shared" si="19"/>
        <v>-93192.101581519892</v>
      </c>
      <c r="P192" s="14">
        <f t="shared" si="20"/>
        <v>0</v>
      </c>
      <c r="Q192" s="38"/>
      <c r="R192" s="36"/>
    </row>
    <row r="193" spans="1:18" x14ac:dyDescent="0.2">
      <c r="A193" s="51">
        <v>188</v>
      </c>
      <c r="B193" s="49">
        <v>800</v>
      </c>
      <c r="C193" s="37" t="s">
        <v>226</v>
      </c>
      <c r="D193" s="34">
        <v>42606</v>
      </c>
      <c r="E193" s="93">
        <v>42983</v>
      </c>
      <c r="F193" s="98">
        <f t="shared" si="14"/>
        <v>12.566666666666666</v>
      </c>
      <c r="G193" s="97">
        <f t="shared" si="15"/>
        <v>1.6666666666666666E-2</v>
      </c>
      <c r="H193" s="14">
        <v>176800</v>
      </c>
      <c r="I193" s="14">
        <f t="shared" si="16"/>
        <v>139770.22222222222</v>
      </c>
      <c r="J193" s="15">
        <f>+INDICES!J50/INDICES!J49</f>
        <v>1.0666348800053536</v>
      </c>
      <c r="K193" s="14">
        <f t="shared" si="17"/>
        <v>149083.7942083216</v>
      </c>
      <c r="L193" s="14">
        <v>130000</v>
      </c>
      <c r="M193" s="14">
        <f t="shared" si="18"/>
        <v>-19083.794208321604</v>
      </c>
      <c r="N193" s="14">
        <v>87643.8</v>
      </c>
      <c r="O193" s="14">
        <f t="shared" si="19"/>
        <v>-106727.59420832161</v>
      </c>
      <c r="P193" s="14">
        <f t="shared" si="20"/>
        <v>0</v>
      </c>
      <c r="Q193" s="38"/>
      <c r="R193" s="36"/>
    </row>
    <row r="194" spans="1:18" x14ac:dyDescent="0.2">
      <c r="A194" s="51">
        <v>189</v>
      </c>
      <c r="B194" s="49">
        <v>801</v>
      </c>
      <c r="C194" s="37" t="s">
        <v>228</v>
      </c>
      <c r="D194" s="34">
        <v>40871</v>
      </c>
      <c r="E194" s="93">
        <v>42971</v>
      </c>
      <c r="F194" s="98">
        <f t="shared" si="14"/>
        <v>70</v>
      </c>
      <c r="G194" s="97">
        <f t="shared" si="15"/>
        <v>1.6666666666666666E-2</v>
      </c>
      <c r="H194" s="14">
        <v>111800</v>
      </c>
      <c r="I194" s="14">
        <f t="shared" si="16"/>
        <v>-18633.333333333328</v>
      </c>
      <c r="J194" s="15"/>
      <c r="K194" s="14">
        <f t="shared" si="17"/>
        <v>0</v>
      </c>
      <c r="L194" s="14">
        <v>57000</v>
      </c>
      <c r="M194" s="14">
        <f t="shared" si="18"/>
        <v>57000</v>
      </c>
      <c r="N194" s="14">
        <v>87643.8</v>
      </c>
      <c r="O194" s="14">
        <f t="shared" si="19"/>
        <v>-30643.800000000003</v>
      </c>
      <c r="P194" s="14">
        <f t="shared" si="20"/>
        <v>0</v>
      </c>
      <c r="Q194" s="38"/>
      <c r="R194" s="36"/>
    </row>
    <row r="195" spans="1:18" x14ac:dyDescent="0.2">
      <c r="A195" s="51">
        <v>190</v>
      </c>
      <c r="B195" s="49">
        <v>802</v>
      </c>
      <c r="C195" s="37" t="s">
        <v>227</v>
      </c>
      <c r="D195" s="34">
        <v>41453</v>
      </c>
      <c r="E195" s="93">
        <v>42971</v>
      </c>
      <c r="F195" s="98">
        <f t="shared" si="14"/>
        <v>50.6</v>
      </c>
      <c r="G195" s="97">
        <f t="shared" si="15"/>
        <v>1.6666666666666666E-2</v>
      </c>
      <c r="H195" s="14">
        <v>165500</v>
      </c>
      <c r="I195" s="14">
        <f t="shared" si="16"/>
        <v>25928.333333333314</v>
      </c>
      <c r="J195" s="15">
        <f>+INDICES!I50/INDICES!H46</f>
        <v>1.1678954392747021</v>
      </c>
      <c r="K195" s="14">
        <f t="shared" si="17"/>
        <v>30281.582247994211</v>
      </c>
      <c r="L195" s="14">
        <v>90000</v>
      </c>
      <c r="M195" s="14">
        <f t="shared" si="18"/>
        <v>59718.417752005786</v>
      </c>
      <c r="N195" s="14">
        <v>87643.8</v>
      </c>
      <c r="O195" s="14">
        <f t="shared" si="19"/>
        <v>-27925.382247994217</v>
      </c>
      <c r="P195" s="14">
        <f t="shared" si="20"/>
        <v>0</v>
      </c>
      <c r="Q195" s="38"/>
      <c r="R195" s="36"/>
    </row>
    <row r="196" spans="1:18" x14ac:dyDescent="0.2">
      <c r="A196" s="51">
        <v>191</v>
      </c>
      <c r="B196" s="49">
        <v>803</v>
      </c>
      <c r="C196" s="37" t="s">
        <v>229</v>
      </c>
      <c r="D196" s="34">
        <v>41800</v>
      </c>
      <c r="E196" s="93">
        <v>42971</v>
      </c>
      <c r="F196" s="98">
        <f t="shared" si="14"/>
        <v>39.033333333333331</v>
      </c>
      <c r="G196" s="97">
        <f t="shared" si="15"/>
        <v>1.6666666666666666E-2</v>
      </c>
      <c r="H196" s="14">
        <v>170000</v>
      </c>
      <c r="I196" s="14">
        <f t="shared" si="16"/>
        <v>59405.555555555562</v>
      </c>
      <c r="J196" s="15">
        <f>+INDICES!I50/INDICES!H47</f>
        <v>1.1256542644736609</v>
      </c>
      <c r="K196" s="14">
        <f t="shared" si="17"/>
        <v>66870.116944538095</v>
      </c>
      <c r="L196" s="14">
        <v>140000</v>
      </c>
      <c r="M196" s="14">
        <f t="shared" si="18"/>
        <v>73129.883055461905</v>
      </c>
      <c r="N196" s="14">
        <v>87643.8</v>
      </c>
      <c r="O196" s="14">
        <f t="shared" si="19"/>
        <v>-14513.916944538098</v>
      </c>
      <c r="P196" s="14">
        <f t="shared" si="20"/>
        <v>0</v>
      </c>
      <c r="Q196" s="38"/>
      <c r="R196" s="36"/>
    </row>
    <row r="197" spans="1:18" x14ac:dyDescent="0.2">
      <c r="A197" s="51">
        <v>192</v>
      </c>
      <c r="B197" s="49">
        <v>804</v>
      </c>
      <c r="C197" s="37" t="s">
        <v>230</v>
      </c>
      <c r="D197" s="34">
        <v>41470</v>
      </c>
      <c r="E197" s="93">
        <v>42972</v>
      </c>
      <c r="F197" s="98">
        <f t="shared" si="14"/>
        <v>50.06666666666667</v>
      </c>
      <c r="G197" s="97">
        <f t="shared" si="15"/>
        <v>1.6666666666666666E-2</v>
      </c>
      <c r="H197" s="14">
        <v>275500</v>
      </c>
      <c r="I197" s="14">
        <f t="shared" si="16"/>
        <v>45610.555555555533</v>
      </c>
      <c r="J197" s="15">
        <f>+INDICES!I50/INDICES!I46</f>
        <v>1.1682825548527287</v>
      </c>
      <c r="K197" s="14">
        <f t="shared" si="17"/>
        <v>53286.016372696737</v>
      </c>
      <c r="L197" s="14">
        <v>140000</v>
      </c>
      <c r="M197" s="14">
        <f t="shared" si="18"/>
        <v>86713.983627303271</v>
      </c>
      <c r="N197" s="14">
        <v>87643.8</v>
      </c>
      <c r="O197" s="14">
        <f t="shared" si="19"/>
        <v>-929.81637269673229</v>
      </c>
      <c r="P197" s="14">
        <f t="shared" si="20"/>
        <v>0</v>
      </c>
      <c r="Q197" s="38"/>
      <c r="R197" s="36"/>
    </row>
    <row r="198" spans="1:18" x14ac:dyDescent="0.2">
      <c r="A198" s="51">
        <v>193</v>
      </c>
      <c r="B198" s="49">
        <v>805</v>
      </c>
      <c r="C198" s="37" t="s">
        <v>231</v>
      </c>
      <c r="D198" s="34">
        <v>42144</v>
      </c>
      <c r="E198" s="93">
        <v>42972</v>
      </c>
      <c r="F198" s="98">
        <f t="shared" si="14"/>
        <v>27.6</v>
      </c>
      <c r="G198" s="97">
        <f t="shared" si="15"/>
        <v>1.6666666666666666E-2</v>
      </c>
      <c r="H198" s="14">
        <v>160100</v>
      </c>
      <c r="I198" s="14">
        <f t="shared" si="16"/>
        <v>86453.999999999985</v>
      </c>
      <c r="J198" s="15">
        <f>+INDICES!I50/INDICES!G48</f>
        <v>1.0960747728136553</v>
      </c>
      <c r="K198" s="14">
        <f t="shared" si="17"/>
        <v>94760.048408831732</v>
      </c>
      <c r="L198" s="14">
        <v>107000</v>
      </c>
      <c r="M198" s="14">
        <f t="shared" si="18"/>
        <v>12239.951591168268</v>
      </c>
      <c r="N198" s="14">
        <v>87643.8</v>
      </c>
      <c r="O198" s="14">
        <f t="shared" si="19"/>
        <v>-75403.848408831735</v>
      </c>
      <c r="P198" s="14">
        <f t="shared" si="20"/>
        <v>0</v>
      </c>
      <c r="Q198" s="38"/>
      <c r="R198" s="36"/>
    </row>
    <row r="199" spans="1:18" x14ac:dyDescent="0.2">
      <c r="A199" s="51">
        <v>194</v>
      </c>
      <c r="B199" s="49">
        <v>809</v>
      </c>
      <c r="C199" s="37" t="s">
        <v>232</v>
      </c>
      <c r="D199" s="34">
        <v>42093</v>
      </c>
      <c r="E199" s="93">
        <v>42984</v>
      </c>
      <c r="F199" s="98">
        <f t="shared" ref="F199:F277" si="21">(E199-D199)/30</f>
        <v>29.7</v>
      </c>
      <c r="G199" s="97">
        <f t="shared" ref="G199:G277" si="22">0.2/12</f>
        <v>1.6666666666666666E-2</v>
      </c>
      <c r="H199" s="14">
        <v>165000</v>
      </c>
      <c r="I199" s="14">
        <f t="shared" ref="I199:I277" si="23">H199-(H199*G199*F199)</f>
        <v>83325</v>
      </c>
      <c r="J199" s="15">
        <f>+INDICES!J50/INDICES!E48</f>
        <v>1.0931528457654289</v>
      </c>
      <c r="K199" s="14">
        <f t="shared" ref="K199:K277" si="24">+I199*J199</f>
        <v>91086.960873404372</v>
      </c>
      <c r="L199" s="14">
        <v>136100</v>
      </c>
      <c r="M199" s="14">
        <f t="shared" ref="M199:M277" si="25">+L199-K199</f>
        <v>45013.039126595628</v>
      </c>
      <c r="N199" s="14">
        <v>87643.8</v>
      </c>
      <c r="O199" s="14">
        <f t="shared" ref="O199:O277" si="26">+M199-N199</f>
        <v>-42630.760873404375</v>
      </c>
      <c r="P199" s="14">
        <f t="shared" ref="P199:P277" si="27">IF(O199&gt;1,O199*0.2,0)</f>
        <v>0</v>
      </c>
      <c r="Q199" s="38"/>
      <c r="R199" s="36"/>
    </row>
    <row r="200" spans="1:18" x14ac:dyDescent="0.2">
      <c r="A200" s="51">
        <v>195</v>
      </c>
      <c r="B200" s="49">
        <v>810</v>
      </c>
      <c r="C200" s="37" t="s">
        <v>233</v>
      </c>
      <c r="D200" s="34">
        <v>41989</v>
      </c>
      <c r="E200" s="93">
        <v>42978</v>
      </c>
      <c r="F200" s="98">
        <f t="shared" si="21"/>
        <v>32.966666666666669</v>
      </c>
      <c r="G200" s="97">
        <f t="shared" si="22"/>
        <v>1.6666666666666666E-2</v>
      </c>
      <c r="H200" s="14">
        <v>250500</v>
      </c>
      <c r="I200" s="14">
        <f t="shared" si="23"/>
        <v>112864.16666666666</v>
      </c>
      <c r="J200" s="15">
        <f>+INDICES!I50/INDICES!N47</f>
        <v>1.0932887583039661</v>
      </c>
      <c r="K200" s="14">
        <f t="shared" si="24"/>
        <v>123393.12463201187</v>
      </c>
      <c r="L200" s="14">
        <v>165000</v>
      </c>
      <c r="M200" s="14">
        <f t="shared" si="25"/>
        <v>41606.875367988134</v>
      </c>
      <c r="N200" s="14">
        <v>87643.8</v>
      </c>
      <c r="O200" s="14">
        <f t="shared" si="26"/>
        <v>-46036.924632011869</v>
      </c>
      <c r="P200" s="14">
        <f t="shared" si="27"/>
        <v>0</v>
      </c>
      <c r="Q200" s="38"/>
      <c r="R200" s="36"/>
    </row>
    <row r="201" spans="1:18" x14ac:dyDescent="0.2">
      <c r="A201" s="51">
        <v>196</v>
      </c>
      <c r="B201" s="49">
        <v>811</v>
      </c>
      <c r="C201" s="37" t="s">
        <v>234</v>
      </c>
      <c r="D201" s="34">
        <v>42195</v>
      </c>
      <c r="E201" s="93">
        <v>42978</v>
      </c>
      <c r="F201" s="98">
        <f t="shared" si="21"/>
        <v>26.1</v>
      </c>
      <c r="G201" s="97">
        <f t="shared" si="22"/>
        <v>1.6666666666666666E-2</v>
      </c>
      <c r="H201" s="14">
        <v>228500</v>
      </c>
      <c r="I201" s="14">
        <f t="shared" si="23"/>
        <v>129102.49999999999</v>
      </c>
      <c r="J201" s="15">
        <f>+INDICES!I50/INDICES!I48</f>
        <v>1.0926391567925047</v>
      </c>
      <c r="K201" s="14">
        <f t="shared" si="24"/>
        <v>141062.44673980432</v>
      </c>
      <c r="L201" s="14">
        <v>153000</v>
      </c>
      <c r="M201" s="14">
        <f t="shared" si="25"/>
        <v>11937.55326019568</v>
      </c>
      <c r="N201" s="14">
        <v>87643.8</v>
      </c>
      <c r="O201" s="14">
        <f t="shared" si="26"/>
        <v>-75706.246739804323</v>
      </c>
      <c r="P201" s="14">
        <f t="shared" si="27"/>
        <v>0</v>
      </c>
      <c r="Q201" s="38"/>
      <c r="R201" s="36"/>
    </row>
    <row r="202" spans="1:18" x14ac:dyDescent="0.2">
      <c r="A202" s="51">
        <v>197</v>
      </c>
      <c r="B202" s="49">
        <v>812</v>
      </c>
      <c r="C202" s="37" t="s">
        <v>235</v>
      </c>
      <c r="D202" s="34">
        <v>41409</v>
      </c>
      <c r="E202" s="93">
        <v>42983</v>
      </c>
      <c r="F202" s="98">
        <f t="shared" si="21"/>
        <v>52.466666666666669</v>
      </c>
      <c r="G202" s="97">
        <f t="shared" si="22"/>
        <v>1.6666666666666666E-2</v>
      </c>
      <c r="H202" s="14">
        <v>202900</v>
      </c>
      <c r="I202" s="14">
        <f t="shared" si="23"/>
        <v>25475.222222222219</v>
      </c>
      <c r="J202" s="15">
        <f>+INDICES!J50/INDICES!G46</f>
        <v>1.1729539788981795</v>
      </c>
      <c r="K202" s="14">
        <f t="shared" si="24"/>
        <v>29881.263268870876</v>
      </c>
      <c r="L202" s="14">
        <v>96000</v>
      </c>
      <c r="M202" s="14">
        <f t="shared" si="25"/>
        <v>66118.736731129116</v>
      </c>
      <c r="N202" s="14">
        <v>87643.8</v>
      </c>
      <c r="O202" s="14">
        <f t="shared" si="26"/>
        <v>-21525.063268870887</v>
      </c>
      <c r="P202" s="14">
        <f t="shared" si="27"/>
        <v>0</v>
      </c>
      <c r="Q202" s="38"/>
      <c r="R202" s="36"/>
    </row>
    <row r="203" spans="1:18" x14ac:dyDescent="0.2">
      <c r="A203" s="51">
        <v>198</v>
      </c>
      <c r="B203" s="49">
        <v>813</v>
      </c>
      <c r="C203" s="37" t="s">
        <v>236</v>
      </c>
      <c r="D203" s="34">
        <v>42395</v>
      </c>
      <c r="E203" s="93">
        <v>42984</v>
      </c>
      <c r="F203" s="98">
        <f t="shared" si="21"/>
        <v>19.633333333333333</v>
      </c>
      <c r="G203" s="97">
        <f t="shared" si="22"/>
        <v>1.6666666666666666E-2</v>
      </c>
      <c r="H203" s="14">
        <v>172100</v>
      </c>
      <c r="I203" s="14">
        <f t="shared" si="23"/>
        <v>115785.05555555556</v>
      </c>
      <c r="J203" s="15">
        <f>+INDICES!J50/INDICES!C49</f>
        <v>1.0717179357875273</v>
      </c>
      <c r="K203" s="14">
        <f t="shared" si="24"/>
        <v>124088.92073504417</v>
      </c>
      <c r="L203" s="14">
        <v>120000</v>
      </c>
      <c r="M203" s="14">
        <f t="shared" si="25"/>
        <v>-4088.920735044172</v>
      </c>
      <c r="N203" s="14">
        <v>87643.8</v>
      </c>
      <c r="O203" s="14">
        <f t="shared" si="26"/>
        <v>-91732.720735044175</v>
      </c>
      <c r="P203" s="14">
        <f t="shared" si="27"/>
        <v>0</v>
      </c>
      <c r="Q203" s="38"/>
      <c r="R203" s="36"/>
    </row>
    <row r="204" spans="1:18" x14ac:dyDescent="0.2">
      <c r="A204" s="51">
        <v>199</v>
      </c>
      <c r="B204" s="49">
        <v>814</v>
      </c>
      <c r="C204" s="37" t="s">
        <v>237</v>
      </c>
      <c r="D204" s="34">
        <v>42305</v>
      </c>
      <c r="E204" s="93">
        <v>42986</v>
      </c>
      <c r="F204" s="98">
        <f t="shared" si="21"/>
        <v>22.7</v>
      </c>
      <c r="G204" s="97">
        <f t="shared" si="22"/>
        <v>1.6666666666666666E-2</v>
      </c>
      <c r="H204" s="14">
        <v>418900</v>
      </c>
      <c r="I204" s="14">
        <f t="shared" si="23"/>
        <v>260416.16666666666</v>
      </c>
      <c r="J204" s="15">
        <f>+INDICES!J50/INDICES!L48</f>
        <v>1.0860488885103485</v>
      </c>
      <c r="K204" s="14">
        <f t="shared" si="24"/>
        <v>282824.68835845898</v>
      </c>
      <c r="L204" s="14">
        <v>281000</v>
      </c>
      <c r="M204" s="14">
        <f t="shared" si="25"/>
        <v>-1824.6883584589814</v>
      </c>
      <c r="N204" s="14">
        <v>87643.8</v>
      </c>
      <c r="O204" s="14">
        <f t="shared" si="26"/>
        <v>-89468.488358458984</v>
      </c>
      <c r="P204" s="14">
        <f t="shared" si="27"/>
        <v>0</v>
      </c>
      <c r="Q204" s="38"/>
      <c r="R204" s="36"/>
    </row>
    <row r="205" spans="1:18" x14ac:dyDescent="0.2">
      <c r="A205" s="51">
        <v>200</v>
      </c>
      <c r="B205" s="49">
        <v>815</v>
      </c>
      <c r="C205" s="37" t="s">
        <v>238</v>
      </c>
      <c r="D205" s="34">
        <v>42416</v>
      </c>
      <c r="E205" s="93">
        <v>42989</v>
      </c>
      <c r="F205" s="98">
        <f t="shared" si="21"/>
        <v>19.100000000000001</v>
      </c>
      <c r="G205" s="97">
        <f t="shared" si="22"/>
        <v>1.6666666666666666E-2</v>
      </c>
      <c r="H205" s="14">
        <v>128300</v>
      </c>
      <c r="I205" s="14">
        <f t="shared" si="23"/>
        <v>87457.833333333328</v>
      </c>
      <c r="J205" s="15">
        <f>+INDICES!J50/INDICES!D49</f>
        <v>1.0670097485460861</v>
      </c>
      <c r="K205" s="14">
        <f t="shared" si="24"/>
        <v>93318.360753385496</v>
      </c>
      <c r="L205" s="14">
        <v>98000</v>
      </c>
      <c r="M205" s="14">
        <f t="shared" si="25"/>
        <v>4681.6392466145044</v>
      </c>
      <c r="N205" s="14">
        <v>87643.8</v>
      </c>
      <c r="O205" s="14">
        <f t="shared" si="26"/>
        <v>-82962.160753385499</v>
      </c>
      <c r="P205" s="14">
        <f t="shared" si="27"/>
        <v>0</v>
      </c>
      <c r="Q205" s="38"/>
      <c r="R205" s="36"/>
    </row>
    <row r="206" spans="1:18" x14ac:dyDescent="0.2">
      <c r="A206" s="51">
        <v>201</v>
      </c>
      <c r="B206" s="49">
        <v>816</v>
      </c>
      <c r="C206" s="37" t="s">
        <v>239</v>
      </c>
      <c r="D206" s="34">
        <v>42093</v>
      </c>
      <c r="E206" s="93">
        <v>42996</v>
      </c>
      <c r="F206" s="98">
        <f t="shared" si="21"/>
        <v>30.1</v>
      </c>
      <c r="G206" s="97">
        <f t="shared" si="22"/>
        <v>1.6666666666666666E-2</v>
      </c>
      <c r="H206" s="14">
        <v>177900</v>
      </c>
      <c r="I206" s="14">
        <f t="shared" si="23"/>
        <v>88653.5</v>
      </c>
      <c r="J206" s="15">
        <f>+INDICES!J50/INDICES!E48</f>
        <v>1.0931528457654289</v>
      </c>
      <c r="K206" s="14">
        <f t="shared" si="24"/>
        <v>96911.82581206545</v>
      </c>
      <c r="L206" s="14">
        <v>114000</v>
      </c>
      <c r="M206" s="14">
        <f t="shared" si="25"/>
        <v>17088.17418793455</v>
      </c>
      <c r="N206" s="14">
        <v>87643.8</v>
      </c>
      <c r="O206" s="14">
        <f t="shared" si="26"/>
        <v>-70555.625812065453</v>
      </c>
      <c r="P206" s="14">
        <f t="shared" si="27"/>
        <v>0</v>
      </c>
      <c r="Q206" s="38"/>
      <c r="R206" s="36"/>
    </row>
    <row r="207" spans="1:18" x14ac:dyDescent="0.2">
      <c r="A207" s="51">
        <v>202</v>
      </c>
      <c r="B207" s="49">
        <v>817</v>
      </c>
      <c r="C207" s="37" t="s">
        <v>240</v>
      </c>
      <c r="D207" s="34">
        <v>40847</v>
      </c>
      <c r="E207" s="93">
        <v>42997</v>
      </c>
      <c r="F207" s="98">
        <f t="shared" si="21"/>
        <v>71.666666666666671</v>
      </c>
      <c r="G207" s="97">
        <f t="shared" si="22"/>
        <v>1.6666666666666666E-2</v>
      </c>
      <c r="H207" s="14">
        <v>222400</v>
      </c>
      <c r="I207" s="14">
        <f t="shared" si="23"/>
        <v>-43244.444444444438</v>
      </c>
      <c r="J207" s="15"/>
      <c r="K207" s="14">
        <f t="shared" si="24"/>
        <v>0</v>
      </c>
      <c r="L207" s="14">
        <v>106000</v>
      </c>
      <c r="M207" s="14">
        <f t="shared" si="25"/>
        <v>106000</v>
      </c>
      <c r="N207" s="14">
        <v>87643.8</v>
      </c>
      <c r="O207" s="14">
        <f t="shared" si="26"/>
        <v>18356.199999999997</v>
      </c>
      <c r="P207" s="14">
        <f t="shared" si="27"/>
        <v>3671.24</v>
      </c>
      <c r="Q207" s="38"/>
      <c r="R207" s="36"/>
    </row>
    <row r="208" spans="1:18" x14ac:dyDescent="0.2">
      <c r="A208" s="51">
        <v>203</v>
      </c>
      <c r="B208" s="49">
        <v>818</v>
      </c>
      <c r="C208" s="37" t="s">
        <v>241</v>
      </c>
      <c r="D208" s="34">
        <v>41271</v>
      </c>
      <c r="E208" s="93">
        <v>42990</v>
      </c>
      <c r="F208" s="98">
        <f t="shared" si="21"/>
        <v>57.3</v>
      </c>
      <c r="G208" s="97">
        <f t="shared" si="22"/>
        <v>1.6666666666666666E-2</v>
      </c>
      <c r="H208" s="14">
        <v>122000</v>
      </c>
      <c r="I208" s="14">
        <f t="shared" si="23"/>
        <v>5490.0000000000146</v>
      </c>
      <c r="J208" s="15">
        <f>+INDICES!J50/INDICES!N45</f>
        <v>1.1889767450534288</v>
      </c>
      <c r="K208" s="14">
        <f t="shared" si="24"/>
        <v>6527.4823303433413</v>
      </c>
      <c r="L208" s="14">
        <v>110000</v>
      </c>
      <c r="M208" s="14">
        <f t="shared" si="25"/>
        <v>103472.51766965666</v>
      </c>
      <c r="N208" s="14">
        <v>87643.8</v>
      </c>
      <c r="O208" s="14">
        <f t="shared" si="26"/>
        <v>15828.71766965666</v>
      </c>
      <c r="P208" s="14">
        <f t="shared" si="27"/>
        <v>3165.7435339313324</v>
      </c>
      <c r="Q208" s="38"/>
      <c r="R208" s="36"/>
    </row>
    <row r="209" spans="1:18" x14ac:dyDescent="0.2">
      <c r="A209" s="51">
        <v>204</v>
      </c>
      <c r="B209" s="49">
        <v>819</v>
      </c>
      <c r="C209" s="37" t="s">
        <v>242</v>
      </c>
      <c r="D209" s="34">
        <v>41683</v>
      </c>
      <c r="E209" s="93">
        <v>42990</v>
      </c>
      <c r="F209" s="98">
        <f t="shared" si="21"/>
        <v>43.56666666666667</v>
      </c>
      <c r="G209" s="97">
        <f t="shared" si="22"/>
        <v>1.6666666666666666E-2</v>
      </c>
      <c r="H209" s="14">
        <v>167000</v>
      </c>
      <c r="I209" s="14">
        <f t="shared" si="23"/>
        <v>45739.444444444423</v>
      </c>
      <c r="J209" s="15">
        <f>+INDICES!J50/INDICES!D47</f>
        <v>1.1305346218636403</v>
      </c>
      <c r="K209" s="14">
        <f t="shared" si="24"/>
        <v>51710.025529252962</v>
      </c>
      <c r="L209" s="14">
        <v>90000</v>
      </c>
      <c r="M209" s="14">
        <f t="shared" si="25"/>
        <v>38289.974470747038</v>
      </c>
      <c r="N209" s="14">
        <v>87643.8</v>
      </c>
      <c r="O209" s="14">
        <f t="shared" si="26"/>
        <v>-49353.825529252965</v>
      </c>
      <c r="P209" s="14">
        <f t="shared" si="27"/>
        <v>0</v>
      </c>
      <c r="Q209" s="38"/>
      <c r="R209" s="36"/>
    </row>
    <row r="210" spans="1:18" x14ac:dyDescent="0.2">
      <c r="A210" s="51">
        <v>205</v>
      </c>
      <c r="B210" s="49">
        <v>820</v>
      </c>
      <c r="C210" s="37" t="s">
        <v>243</v>
      </c>
      <c r="D210" s="34">
        <v>42173</v>
      </c>
      <c r="E210" s="93">
        <v>42993</v>
      </c>
      <c r="F210" s="98">
        <f t="shared" ref="F210:F215" si="28">(E210-D210)/30</f>
        <v>27.333333333333332</v>
      </c>
      <c r="G210" s="97">
        <f t="shared" si="22"/>
        <v>1.6666666666666666E-2</v>
      </c>
      <c r="H210" s="14">
        <v>184730</v>
      </c>
      <c r="I210" s="14">
        <f t="shared" ref="I210:I215" si="29">H210-(H210*G210*F210)</f>
        <v>100575.22222222222</v>
      </c>
      <c r="J210" s="15">
        <f>+INDICES!J50/INDICES!H48</f>
        <v>1.0996481484675487</v>
      </c>
      <c r="K210" s="14">
        <f t="shared" ref="K210:K215" si="30">+I210*J210</f>
        <v>110597.35689837892</v>
      </c>
      <c r="L210" s="14">
        <v>133000</v>
      </c>
      <c r="M210" s="14">
        <f t="shared" ref="M210:M215" si="31">+L210-K210</f>
        <v>22402.643101621084</v>
      </c>
      <c r="N210" s="14">
        <v>87643.8</v>
      </c>
      <c r="O210" s="14">
        <f t="shared" ref="O210:O215" si="32">+M210-N210</f>
        <v>-65241.156898378918</v>
      </c>
      <c r="P210" s="14">
        <f t="shared" ref="P210:P215" si="33">IF(O210&gt;1,O210*0.2,0)</f>
        <v>0</v>
      </c>
      <c r="Q210" s="38"/>
      <c r="R210" s="36"/>
    </row>
    <row r="211" spans="1:18" x14ac:dyDescent="0.2">
      <c r="A211" s="51">
        <v>206</v>
      </c>
      <c r="B211" s="49">
        <v>821</v>
      </c>
      <c r="C211" s="37" t="s">
        <v>244</v>
      </c>
      <c r="D211" s="34">
        <v>41578</v>
      </c>
      <c r="E211" s="93">
        <v>42997</v>
      </c>
      <c r="F211" s="98">
        <f t="shared" si="28"/>
        <v>47.3</v>
      </c>
      <c r="G211" s="97">
        <f t="shared" si="22"/>
        <v>1.6666666666666666E-2</v>
      </c>
      <c r="H211" s="14">
        <v>130400</v>
      </c>
      <c r="I211" s="14">
        <f t="shared" si="29"/>
        <v>27601.333333333328</v>
      </c>
      <c r="J211" s="15">
        <f>+INDICES!J50/INDICES!L46</f>
        <v>1.1608131235889594</v>
      </c>
      <c r="K211" s="14">
        <f t="shared" si="30"/>
        <v>32039.989961886724</v>
      </c>
      <c r="L211" s="14">
        <v>76000</v>
      </c>
      <c r="M211" s="14">
        <f t="shared" si="31"/>
        <v>43960.01003811328</v>
      </c>
      <c r="N211" s="14">
        <v>87643.8</v>
      </c>
      <c r="O211" s="14">
        <f t="shared" si="32"/>
        <v>-43683.789961886723</v>
      </c>
      <c r="P211" s="14">
        <f t="shared" si="33"/>
        <v>0</v>
      </c>
      <c r="Q211" s="38"/>
      <c r="R211" s="36"/>
    </row>
    <row r="212" spans="1:18" x14ac:dyDescent="0.2">
      <c r="A212" s="51">
        <v>207</v>
      </c>
      <c r="B212" s="49">
        <v>822</v>
      </c>
      <c r="C212" s="37" t="s">
        <v>245</v>
      </c>
      <c r="D212" s="34">
        <v>42570</v>
      </c>
      <c r="E212" s="93">
        <v>43000</v>
      </c>
      <c r="F212" s="98">
        <f t="shared" si="28"/>
        <v>14.333333333333334</v>
      </c>
      <c r="G212" s="97">
        <f t="shared" si="22"/>
        <v>1.6666666666666666E-2</v>
      </c>
      <c r="H212" s="14">
        <v>150400</v>
      </c>
      <c r="I212" s="14">
        <f t="shared" si="29"/>
        <v>114471.11111111111</v>
      </c>
      <c r="J212" s="15">
        <f>+INDICES!J50/INDICES!I49</f>
        <v>1.0696412243836559</v>
      </c>
      <c r="K212" s="14">
        <f t="shared" si="30"/>
        <v>122443.01944544641</v>
      </c>
      <c r="L212" s="14">
        <v>110000</v>
      </c>
      <c r="M212" s="14">
        <f t="shared" si="31"/>
        <v>-12443.019445446407</v>
      </c>
      <c r="N212" s="14">
        <v>87643.8</v>
      </c>
      <c r="O212" s="14">
        <f t="shared" si="32"/>
        <v>-100086.81944544641</v>
      </c>
      <c r="P212" s="14">
        <f t="shared" si="33"/>
        <v>0</v>
      </c>
      <c r="Q212" s="38"/>
      <c r="R212" s="36"/>
    </row>
    <row r="213" spans="1:18" x14ac:dyDescent="0.2">
      <c r="A213" s="51">
        <v>208</v>
      </c>
      <c r="B213" s="49">
        <v>823</v>
      </c>
      <c r="C213" s="37" t="s">
        <v>246</v>
      </c>
      <c r="D213" s="34">
        <v>42184</v>
      </c>
      <c r="E213" s="93">
        <v>43000</v>
      </c>
      <c r="F213" s="98">
        <f t="shared" si="28"/>
        <v>27.2</v>
      </c>
      <c r="G213" s="97">
        <f t="shared" si="22"/>
        <v>1.6666666666666666E-2</v>
      </c>
      <c r="H213" s="14">
        <v>160100</v>
      </c>
      <c r="I213" s="14">
        <f t="shared" si="29"/>
        <v>87521.333333333328</v>
      </c>
      <c r="J213" s="15">
        <f>+INDICES!J50/INDICES!H48</f>
        <v>1.0996481484675487</v>
      </c>
      <c r="K213" s="14">
        <f t="shared" si="30"/>
        <v>96242.672151411141</v>
      </c>
      <c r="L213" s="14">
        <v>109400</v>
      </c>
      <c r="M213" s="14">
        <f t="shared" si="31"/>
        <v>13157.327848588859</v>
      </c>
      <c r="N213" s="14">
        <v>87643.8</v>
      </c>
      <c r="O213" s="14">
        <f t="shared" si="32"/>
        <v>-74486.472151411144</v>
      </c>
      <c r="P213" s="14">
        <f t="shared" si="33"/>
        <v>0</v>
      </c>
      <c r="Q213" s="38"/>
      <c r="R213" s="36"/>
    </row>
    <row r="214" spans="1:18" x14ac:dyDescent="0.2">
      <c r="A214" s="51">
        <v>209</v>
      </c>
      <c r="B214" s="49">
        <v>824</v>
      </c>
      <c r="C214" s="37" t="s">
        <v>247</v>
      </c>
      <c r="D214" s="34">
        <v>42517</v>
      </c>
      <c r="E214" s="93">
        <v>43000</v>
      </c>
      <c r="F214" s="98">
        <f t="shared" si="28"/>
        <v>16.100000000000001</v>
      </c>
      <c r="G214" s="97">
        <f t="shared" si="22"/>
        <v>1.6666666666666666E-2</v>
      </c>
      <c r="H214" s="14">
        <v>212100</v>
      </c>
      <c r="I214" s="14">
        <f t="shared" si="29"/>
        <v>155186.5</v>
      </c>
      <c r="J214" s="15">
        <f>+INDICES!J50/INDICES!G49</f>
        <v>1.0736128652016503</v>
      </c>
      <c r="K214" s="14">
        <f t="shared" si="30"/>
        <v>166610.2229056159</v>
      </c>
      <c r="L214" s="14">
        <v>163000</v>
      </c>
      <c r="M214" s="14">
        <f t="shared" si="31"/>
        <v>-3610.2229056158976</v>
      </c>
      <c r="N214" s="14">
        <v>87643.8</v>
      </c>
      <c r="O214" s="14">
        <f t="shared" si="32"/>
        <v>-91254.022905615901</v>
      </c>
      <c r="P214" s="14">
        <f t="shared" si="33"/>
        <v>0</v>
      </c>
      <c r="Q214" s="38"/>
      <c r="R214" s="36"/>
    </row>
    <row r="215" spans="1:18" x14ac:dyDescent="0.2">
      <c r="A215" s="51">
        <v>210</v>
      </c>
      <c r="B215" s="49">
        <v>825</v>
      </c>
      <c r="C215" s="37" t="s">
        <v>248</v>
      </c>
      <c r="D215" s="34">
        <v>42476</v>
      </c>
      <c r="E215" s="93">
        <v>43039</v>
      </c>
      <c r="F215" s="98">
        <f t="shared" si="28"/>
        <v>18.766666666666666</v>
      </c>
      <c r="G215" s="97">
        <f t="shared" si="22"/>
        <v>1.6666666666666666E-2</v>
      </c>
      <c r="H215" s="14">
        <v>185000</v>
      </c>
      <c r="I215" s="14">
        <f t="shared" si="29"/>
        <v>127136.11111111111</v>
      </c>
      <c r="J215" s="15">
        <f>+INDICES!K50/INDICES!F49</f>
        <v>1.0721697875978609</v>
      </c>
      <c r="K215" s="14">
        <f t="shared" si="30"/>
        <v>136311.49724601803</v>
      </c>
      <c r="L215" s="14">
        <v>119000</v>
      </c>
      <c r="M215" s="14">
        <f t="shared" si="31"/>
        <v>-17311.497246018029</v>
      </c>
      <c r="N215" s="14">
        <v>87643.8</v>
      </c>
      <c r="O215" s="14">
        <f t="shared" si="32"/>
        <v>-104955.29724601803</v>
      </c>
      <c r="P215" s="14">
        <f t="shared" si="33"/>
        <v>0</v>
      </c>
      <c r="Q215" s="38"/>
      <c r="R215" s="36"/>
    </row>
    <row r="216" spans="1:18" x14ac:dyDescent="0.2">
      <c r="A216" s="51">
        <v>211</v>
      </c>
      <c r="B216" s="49">
        <v>826</v>
      </c>
      <c r="C216" s="37" t="s">
        <v>249</v>
      </c>
      <c r="D216" s="34">
        <v>41303</v>
      </c>
      <c r="E216" s="93">
        <v>43006</v>
      </c>
      <c r="F216" s="98">
        <f t="shared" si="21"/>
        <v>56.766666666666666</v>
      </c>
      <c r="G216" s="97">
        <f t="shared" si="22"/>
        <v>1.6666666666666666E-2</v>
      </c>
      <c r="H216" s="14">
        <v>189655</v>
      </c>
      <c r="I216" s="14">
        <f t="shared" si="23"/>
        <v>10220.297222222231</v>
      </c>
      <c r="J216" s="15">
        <f>+INDICES!J50/INDICES!C46</f>
        <v>1.184206616021843</v>
      </c>
      <c r="K216" s="14">
        <f t="shared" si="24"/>
        <v>12102.943588265229</v>
      </c>
      <c r="L216" s="14">
        <v>100000</v>
      </c>
      <c r="M216" s="14">
        <f t="shared" si="25"/>
        <v>87897.056411734768</v>
      </c>
      <c r="N216" s="14">
        <v>87643.8</v>
      </c>
      <c r="O216" s="14">
        <f t="shared" si="26"/>
        <v>253.2564117347647</v>
      </c>
      <c r="P216" s="14">
        <f t="shared" si="27"/>
        <v>50.651282346952939</v>
      </c>
      <c r="Q216" s="38"/>
      <c r="R216" s="36"/>
    </row>
    <row r="217" spans="1:18" x14ac:dyDescent="0.2">
      <c r="A217" s="51">
        <v>212</v>
      </c>
      <c r="B217" s="49">
        <v>827</v>
      </c>
      <c r="C217" s="37" t="s">
        <v>250</v>
      </c>
      <c r="D217" s="34">
        <v>41851</v>
      </c>
      <c r="E217" s="93">
        <v>43006</v>
      </c>
      <c r="F217" s="98">
        <f t="shared" ref="F217:F221" si="34">(E217-D217)/30</f>
        <v>38.5</v>
      </c>
      <c r="G217" s="97">
        <f t="shared" si="22"/>
        <v>1.6666666666666666E-2</v>
      </c>
      <c r="H217" s="14">
        <v>137000</v>
      </c>
      <c r="I217" s="14">
        <f t="shared" ref="I217:I221" si="35">H217-(H217*G217*F217)</f>
        <v>49091.666666666657</v>
      </c>
      <c r="J217" s="15">
        <f>+INDICES!J50/INDICES!I47</f>
        <v>1.1281141623611013</v>
      </c>
      <c r="K217" s="14">
        <f t="shared" ref="K217:K221" si="36">+I217*J217</f>
        <v>55381.004420577054</v>
      </c>
      <c r="L217" s="14">
        <v>89000</v>
      </c>
      <c r="M217" s="14">
        <f t="shared" ref="M217:M221" si="37">+L217-K217</f>
        <v>33618.995579422946</v>
      </c>
      <c r="N217" s="14">
        <v>87643.8</v>
      </c>
      <c r="O217" s="14">
        <f t="shared" ref="O217:O221" si="38">+M217-N217</f>
        <v>-54024.804420577057</v>
      </c>
      <c r="P217" s="14">
        <f t="shared" ref="P217:P221" si="39">IF(O217&gt;1,O217*0.2,0)</f>
        <v>0</v>
      </c>
      <c r="Q217" s="38"/>
      <c r="R217" s="36"/>
    </row>
    <row r="218" spans="1:18" x14ac:dyDescent="0.2">
      <c r="A218" s="51">
        <v>213</v>
      </c>
      <c r="B218" s="49">
        <v>828</v>
      </c>
      <c r="C218" s="37" t="s">
        <v>251</v>
      </c>
      <c r="D218" s="34">
        <v>41338</v>
      </c>
      <c r="E218" s="93">
        <v>43007</v>
      </c>
      <c r="F218" s="98">
        <f t="shared" si="34"/>
        <v>55.633333333333333</v>
      </c>
      <c r="G218" s="97">
        <f t="shared" si="22"/>
        <v>1.6666666666666666E-2</v>
      </c>
      <c r="H218" s="14">
        <v>487600</v>
      </c>
      <c r="I218" s="14">
        <f t="shared" si="35"/>
        <v>35486.444444444438</v>
      </c>
      <c r="J218" s="15">
        <f>+INDICES!J50/INDICES!E46</f>
        <v>1.1698225720628981</v>
      </c>
      <c r="K218" s="14">
        <f t="shared" si="36"/>
        <v>41512.843713367132</v>
      </c>
      <c r="L218" s="14">
        <v>236000</v>
      </c>
      <c r="M218" s="14">
        <f t="shared" si="37"/>
        <v>194487.15628663287</v>
      </c>
      <c r="N218" s="14">
        <v>87643.8</v>
      </c>
      <c r="O218" s="14">
        <f t="shared" si="38"/>
        <v>106843.35628663287</v>
      </c>
      <c r="P218" s="14">
        <f t="shared" si="39"/>
        <v>21368.671257326576</v>
      </c>
      <c r="Q218" s="38"/>
      <c r="R218" s="36"/>
    </row>
    <row r="219" spans="1:18" x14ac:dyDescent="0.2">
      <c r="A219" s="51">
        <v>214</v>
      </c>
      <c r="B219" s="49">
        <v>829</v>
      </c>
      <c r="C219" s="37" t="s">
        <v>252</v>
      </c>
      <c r="D219" s="34">
        <v>41759</v>
      </c>
      <c r="E219" s="93">
        <v>43010</v>
      </c>
      <c r="F219" s="98">
        <f t="shared" si="34"/>
        <v>41.7</v>
      </c>
      <c r="G219" s="97">
        <f t="shared" si="22"/>
        <v>1.6666666666666666E-2</v>
      </c>
      <c r="H219" s="14">
        <v>152800</v>
      </c>
      <c r="I219" s="14">
        <f t="shared" si="35"/>
        <v>46604</v>
      </c>
      <c r="J219" s="15">
        <f>+INDICES!K50/INDICES!F47</f>
        <v>1.1330876621075756</v>
      </c>
      <c r="K219" s="14">
        <f t="shared" si="36"/>
        <v>52806.417404861451</v>
      </c>
      <c r="L219" s="14">
        <v>97000</v>
      </c>
      <c r="M219" s="14">
        <f t="shared" si="37"/>
        <v>44193.582595138549</v>
      </c>
      <c r="N219" s="14">
        <v>87643.8</v>
      </c>
      <c r="O219" s="14">
        <f t="shared" si="38"/>
        <v>-43450.217404861454</v>
      </c>
      <c r="P219" s="14">
        <f t="shared" si="39"/>
        <v>0</v>
      </c>
      <c r="Q219" s="38"/>
      <c r="R219" s="36"/>
    </row>
    <row r="220" spans="1:18" x14ac:dyDescent="0.2">
      <c r="A220" s="51">
        <v>215</v>
      </c>
      <c r="B220" s="49">
        <v>830</v>
      </c>
      <c r="C220" s="37" t="s">
        <v>253</v>
      </c>
      <c r="D220" s="34">
        <v>42509</v>
      </c>
      <c r="E220" s="93">
        <v>43010</v>
      </c>
      <c r="F220" s="98">
        <f t="shared" si="34"/>
        <v>16.7</v>
      </c>
      <c r="G220" s="97">
        <f t="shared" si="22"/>
        <v>1.6666666666666666E-2</v>
      </c>
      <c r="H220" s="14">
        <v>149900</v>
      </c>
      <c r="I220" s="14">
        <f t="shared" si="35"/>
        <v>108177.83333333334</v>
      </c>
      <c r="J220" s="15">
        <f>+INDICES!K50/INDICES!G49</f>
        <v>1.076972299402206</v>
      </c>
      <c r="K220" s="14">
        <f t="shared" si="36"/>
        <v>116504.52990934861</v>
      </c>
      <c r="L220" s="14">
        <v>113400</v>
      </c>
      <c r="M220" s="14">
        <f t="shared" si="37"/>
        <v>-3104.5299093486101</v>
      </c>
      <c r="N220" s="14">
        <v>87643.8</v>
      </c>
      <c r="O220" s="14">
        <f t="shared" si="38"/>
        <v>-90748.329909348613</v>
      </c>
      <c r="P220" s="14">
        <f t="shared" si="39"/>
        <v>0</v>
      </c>
      <c r="Q220" s="38"/>
      <c r="R220" s="36"/>
    </row>
    <row r="221" spans="1:18" x14ac:dyDescent="0.2">
      <c r="A221" s="51">
        <v>216</v>
      </c>
      <c r="B221" s="49">
        <v>831</v>
      </c>
      <c r="C221" s="37" t="s">
        <v>254</v>
      </c>
      <c r="D221" s="34">
        <v>42286</v>
      </c>
      <c r="E221" s="93">
        <v>43011</v>
      </c>
      <c r="F221" s="98">
        <f t="shared" si="34"/>
        <v>24.166666666666668</v>
      </c>
      <c r="G221" s="97">
        <f t="shared" si="22"/>
        <v>1.6666666666666666E-2</v>
      </c>
      <c r="H221" s="14">
        <v>251900</v>
      </c>
      <c r="I221" s="14">
        <f t="shared" si="35"/>
        <v>150440.27777777778</v>
      </c>
      <c r="J221" s="15">
        <f>+INDICES!K50/INDICES!L48</f>
        <v>1.0894472361809047</v>
      </c>
      <c r="K221" s="14">
        <f t="shared" si="36"/>
        <v>163896.74483528757</v>
      </c>
      <c r="L221" s="14">
        <v>185000</v>
      </c>
      <c r="M221" s="14">
        <f t="shared" si="37"/>
        <v>21103.255164712435</v>
      </c>
      <c r="N221" s="14">
        <v>87643.8</v>
      </c>
      <c r="O221" s="14">
        <f t="shared" si="38"/>
        <v>-66540.544835287568</v>
      </c>
      <c r="P221" s="14">
        <f t="shared" si="39"/>
        <v>0</v>
      </c>
      <c r="Q221" s="38"/>
      <c r="R221" s="36"/>
    </row>
    <row r="222" spans="1:18" x14ac:dyDescent="0.2">
      <c r="A222" s="51">
        <v>217</v>
      </c>
      <c r="B222" s="49">
        <v>832</v>
      </c>
      <c r="C222" s="37" t="s">
        <v>255</v>
      </c>
      <c r="D222" s="34">
        <v>42185</v>
      </c>
      <c r="E222" s="93">
        <v>43012</v>
      </c>
      <c r="F222" s="98">
        <f t="shared" ref="F222" si="40">(E222-D222)/30</f>
        <v>27.566666666666666</v>
      </c>
      <c r="G222" s="97">
        <f t="shared" si="22"/>
        <v>1.6666666666666666E-2</v>
      </c>
      <c r="H222" s="14">
        <v>383325</v>
      </c>
      <c r="I222" s="14">
        <f t="shared" ref="I222" si="41">H222-(H222*G222*F222)</f>
        <v>207208.45833333334</v>
      </c>
      <c r="J222" s="15">
        <f>+INDICES!K50/INDICES!H48</f>
        <v>1.1030890494834338</v>
      </c>
      <c r="K222" s="14">
        <f t="shared" ref="K222" si="42">+I222*J222</f>
        <v>228569.38134784438</v>
      </c>
      <c r="L222" s="14">
        <v>293000</v>
      </c>
      <c r="M222" s="14">
        <f t="shared" ref="M222" si="43">+L222-K222</f>
        <v>64430.618652155623</v>
      </c>
      <c r="N222" s="14">
        <v>87643.8</v>
      </c>
      <c r="O222" s="14">
        <f t="shared" ref="O222" si="44">+M222-N222</f>
        <v>-23213.18134784438</v>
      </c>
      <c r="P222" s="14">
        <f t="shared" ref="P222" si="45">IF(O222&gt;1,O222*0.2,0)</f>
        <v>0</v>
      </c>
      <c r="Q222" s="38"/>
      <c r="R222" s="36"/>
    </row>
    <row r="223" spans="1:18" x14ac:dyDescent="0.2">
      <c r="A223" s="51">
        <v>218</v>
      </c>
      <c r="B223" s="49">
        <v>833</v>
      </c>
      <c r="C223" s="37" t="s">
        <v>256</v>
      </c>
      <c r="D223" s="34">
        <v>42692</v>
      </c>
      <c r="E223" s="93">
        <v>43012</v>
      </c>
      <c r="F223" s="98">
        <f t="shared" si="21"/>
        <v>10.666666666666666</v>
      </c>
      <c r="G223" s="97">
        <f t="shared" si="22"/>
        <v>1.6666666666666666E-2</v>
      </c>
      <c r="H223" s="14">
        <v>154559</v>
      </c>
      <c r="I223" s="14">
        <f t="shared" si="23"/>
        <v>127081.84444444445</v>
      </c>
      <c r="J223" s="15">
        <f>+INDICES!K50/INDICES!M49</f>
        <v>1.0488630865989357</v>
      </c>
      <c r="K223" s="14">
        <f t="shared" si="24"/>
        <v>133291.45561468581</v>
      </c>
      <c r="L223" s="14">
        <v>141000</v>
      </c>
      <c r="M223" s="14">
        <f t="shared" si="25"/>
        <v>7708.5443853141915</v>
      </c>
      <c r="N223" s="14">
        <v>87643.8</v>
      </c>
      <c r="O223" s="14">
        <f t="shared" si="26"/>
        <v>-79935.255614685811</v>
      </c>
      <c r="P223" s="14">
        <f t="shared" si="27"/>
        <v>0</v>
      </c>
      <c r="Q223" s="38"/>
      <c r="R223" s="36"/>
    </row>
    <row r="224" spans="1:18" x14ac:dyDescent="0.2">
      <c r="A224" s="51">
        <v>219</v>
      </c>
      <c r="B224" s="49">
        <v>834</v>
      </c>
      <c r="C224" s="37" t="s">
        <v>257</v>
      </c>
      <c r="D224" s="34">
        <v>42311</v>
      </c>
      <c r="E224" s="93">
        <v>43012</v>
      </c>
      <c r="F224" s="98">
        <f t="shared" ref="F224" si="46">(E224-D224)/30</f>
        <v>23.366666666666667</v>
      </c>
      <c r="G224" s="97">
        <f t="shared" si="22"/>
        <v>1.6666666666666666E-2</v>
      </c>
      <c r="H224" s="14">
        <v>140912</v>
      </c>
      <c r="I224" s="14">
        <f t="shared" ref="I224" si="47">H224-(H224*G224*F224)</f>
        <v>86034.604444444441</v>
      </c>
      <c r="J224" s="15">
        <f>+INDICES!K50/INDICES!M48</f>
        <v>1.0835316939288953</v>
      </c>
      <c r="K224" s="14">
        <f t="shared" ref="K224" si="48">+I224*J224</f>
        <v>93221.220690191345</v>
      </c>
      <c r="L224" s="14">
        <v>126000</v>
      </c>
      <c r="M224" s="14">
        <f t="shared" ref="M224" si="49">+L224-K224</f>
        <v>32778.779309808655</v>
      </c>
      <c r="N224" s="14">
        <v>87643.8</v>
      </c>
      <c r="O224" s="14">
        <f t="shared" ref="O224" si="50">+M224-N224</f>
        <v>-54865.020690191348</v>
      </c>
      <c r="P224" s="14">
        <f t="shared" ref="P224" si="51">IF(O224&gt;1,O224*0.2,0)</f>
        <v>0</v>
      </c>
      <c r="Q224" s="38"/>
      <c r="R224" s="36"/>
    </row>
    <row r="225" spans="1:18" x14ac:dyDescent="0.2">
      <c r="A225" s="51">
        <v>220</v>
      </c>
      <c r="B225" s="49">
        <v>835</v>
      </c>
      <c r="C225" s="37" t="s">
        <v>258</v>
      </c>
      <c r="D225" s="34">
        <v>41677</v>
      </c>
      <c r="E225" s="93">
        <v>43013</v>
      </c>
      <c r="F225" s="98">
        <f t="shared" si="21"/>
        <v>44.533333333333331</v>
      </c>
      <c r="G225" s="97">
        <f t="shared" si="22"/>
        <v>1.6666666666666666E-2</v>
      </c>
      <c r="H225" s="14">
        <v>222800</v>
      </c>
      <c r="I225" s="14">
        <f t="shared" si="23"/>
        <v>57432.888888888876</v>
      </c>
      <c r="J225" s="15">
        <f>+INDICES!K50/INDICES!D47</f>
        <v>1.1340721695185743</v>
      </c>
      <c r="K225" s="14">
        <f t="shared" si="24"/>
        <v>65133.040903941423</v>
      </c>
      <c r="L225" s="14">
        <v>129000</v>
      </c>
      <c r="M225" s="14">
        <f t="shared" si="25"/>
        <v>63866.959096058577</v>
      </c>
      <c r="N225" s="14">
        <v>87643.8</v>
      </c>
      <c r="O225" s="14">
        <f t="shared" si="26"/>
        <v>-23776.840903941425</v>
      </c>
      <c r="P225" s="14">
        <f t="shared" si="27"/>
        <v>0</v>
      </c>
      <c r="Q225" s="38"/>
      <c r="R225" s="36"/>
    </row>
    <row r="226" spans="1:18" x14ac:dyDescent="0.2">
      <c r="A226" s="51">
        <v>221</v>
      </c>
      <c r="B226" s="49">
        <v>836</v>
      </c>
      <c r="C226" s="37" t="s">
        <v>259</v>
      </c>
      <c r="D226" s="34">
        <v>41843</v>
      </c>
      <c r="E226" s="93">
        <v>43014</v>
      </c>
      <c r="F226" s="98">
        <f t="shared" ref="F226:F276" si="52">(E226-D226)/30</f>
        <v>39.033333333333331</v>
      </c>
      <c r="G226" s="97">
        <f t="shared" si="22"/>
        <v>1.6666666666666666E-2</v>
      </c>
      <c r="H226" s="14">
        <v>170100</v>
      </c>
      <c r="I226" s="14">
        <f t="shared" ref="I226:I276" si="53">H226-(H226*G226*F226)</f>
        <v>59440.5</v>
      </c>
      <c r="J226" s="15">
        <f>+INDICES!K50/INDICES!I47</f>
        <v>1.131644136173827</v>
      </c>
      <c r="K226" s="14">
        <f t="shared" ref="K226:K276" si="54">+I226*J226</f>
        <v>67265.493276240362</v>
      </c>
      <c r="L226" s="14">
        <v>103000</v>
      </c>
      <c r="M226" s="14">
        <f t="shared" ref="M226:M276" si="55">+L226-K226</f>
        <v>35734.506723759638</v>
      </c>
      <c r="N226" s="14">
        <v>87643.8</v>
      </c>
      <c r="O226" s="14">
        <f t="shared" ref="O226:O276" si="56">+M226-N226</f>
        <v>-51909.293276240365</v>
      </c>
      <c r="P226" s="14">
        <f t="shared" ref="P226:P276" si="57">IF(O226&gt;1,O226*0.2,0)</f>
        <v>0</v>
      </c>
      <c r="Q226" s="38"/>
      <c r="R226" s="36"/>
    </row>
    <row r="227" spans="1:18" x14ac:dyDescent="0.2">
      <c r="A227" s="51">
        <v>222</v>
      </c>
      <c r="B227" s="49">
        <v>837</v>
      </c>
      <c r="C227" s="37" t="s">
        <v>260</v>
      </c>
      <c r="D227" s="34">
        <v>41509</v>
      </c>
      <c r="E227" s="93">
        <v>43015</v>
      </c>
      <c r="F227" s="98">
        <f t="shared" ref="F227:F240" si="58">(E227-D227)/30</f>
        <v>50.2</v>
      </c>
      <c r="G227" s="97">
        <f t="shared" si="22"/>
        <v>1.6666666666666666E-2</v>
      </c>
      <c r="H227" s="14">
        <v>360900</v>
      </c>
      <c r="I227" s="14">
        <f t="shared" ref="I227:I240" si="59">H227-(H227*G227*F227)</f>
        <v>58947</v>
      </c>
      <c r="J227" s="15">
        <f>+INDICES!K50/INDICES!J46</f>
        <v>1.1743880717604069</v>
      </c>
      <c r="K227" s="14">
        <f t="shared" ref="K227:K240" si="60">+I227*J227</f>
        <v>69226.653666060709</v>
      </c>
      <c r="L227" s="14">
        <v>182000</v>
      </c>
      <c r="M227" s="14">
        <f t="shared" ref="M227:M240" si="61">+L227-K227</f>
        <v>112773.34633393929</v>
      </c>
      <c r="N227" s="14">
        <v>87643.8</v>
      </c>
      <c r="O227" s="14">
        <f t="shared" ref="O227:O240" si="62">+M227-N227</f>
        <v>25129.546333939288</v>
      </c>
      <c r="P227" s="14">
        <f t="shared" ref="P227:P240" si="63">IF(O227&gt;1,O227*0.2,0)</f>
        <v>5025.9092667878576</v>
      </c>
      <c r="Q227" s="38"/>
      <c r="R227" s="36"/>
    </row>
    <row r="228" spans="1:18" x14ac:dyDescent="0.2">
      <c r="A228" s="51">
        <v>223</v>
      </c>
      <c r="B228" s="49">
        <v>838</v>
      </c>
      <c r="C228" s="37" t="s">
        <v>261</v>
      </c>
      <c r="D228" s="34">
        <v>42535</v>
      </c>
      <c r="E228" s="93">
        <v>43017</v>
      </c>
      <c r="F228" s="98">
        <f t="shared" si="58"/>
        <v>16.066666666666666</v>
      </c>
      <c r="G228" s="97">
        <f t="shared" si="22"/>
        <v>1.6666666666666666E-2</v>
      </c>
      <c r="H228" s="14">
        <v>189900</v>
      </c>
      <c r="I228" s="14">
        <f t="shared" si="59"/>
        <v>139049</v>
      </c>
      <c r="J228" s="15">
        <f>+INDICES!K50/INDICES!H49</f>
        <v>1.0757857377145694</v>
      </c>
      <c r="K228" s="14">
        <f t="shared" si="60"/>
        <v>149586.93104347316</v>
      </c>
      <c r="L228" s="14">
        <v>145000</v>
      </c>
      <c r="M228" s="14">
        <f t="shared" si="61"/>
        <v>-4586.9310434731597</v>
      </c>
      <c r="N228" s="14">
        <v>87643.8</v>
      </c>
      <c r="O228" s="14">
        <f t="shared" si="62"/>
        <v>-92230.731043473163</v>
      </c>
      <c r="P228" s="14">
        <f t="shared" si="63"/>
        <v>0</v>
      </c>
      <c r="Q228" s="38"/>
      <c r="R228" s="36"/>
    </row>
    <row r="229" spans="1:18" x14ac:dyDescent="0.2">
      <c r="A229" s="51">
        <v>224</v>
      </c>
      <c r="B229" s="49">
        <v>840</v>
      </c>
      <c r="C229" s="37" t="s">
        <v>262</v>
      </c>
      <c r="D229" s="34">
        <v>42717</v>
      </c>
      <c r="E229" s="93">
        <v>43024</v>
      </c>
      <c r="F229" s="98">
        <f t="shared" si="58"/>
        <v>10.233333333333333</v>
      </c>
      <c r="G229" s="97">
        <f t="shared" si="22"/>
        <v>1.6666666666666666E-2</v>
      </c>
      <c r="H229" s="14">
        <v>121400</v>
      </c>
      <c r="I229" s="14">
        <f t="shared" si="59"/>
        <v>100694.55555555556</v>
      </c>
      <c r="J229" s="15">
        <f>+INDICES!K50/INDICES!N49</f>
        <v>1.0440517487654573</v>
      </c>
      <c r="K229" s="14">
        <f t="shared" si="60"/>
        <v>105130.32681893828</v>
      </c>
      <c r="L229" s="14">
        <v>105000</v>
      </c>
      <c r="M229" s="14">
        <f t="shared" si="61"/>
        <v>-130.32681893827976</v>
      </c>
      <c r="N229" s="14">
        <v>87643.8</v>
      </c>
      <c r="O229" s="14">
        <f t="shared" si="62"/>
        <v>-87774.126818938283</v>
      </c>
      <c r="P229" s="14">
        <f t="shared" si="63"/>
        <v>0</v>
      </c>
      <c r="Q229" s="38"/>
      <c r="R229" s="36"/>
    </row>
    <row r="230" spans="1:18" x14ac:dyDescent="0.2">
      <c r="A230" s="51">
        <v>225</v>
      </c>
      <c r="B230" s="49">
        <v>841</v>
      </c>
      <c r="C230" s="37" t="s">
        <v>263</v>
      </c>
      <c r="D230" s="34">
        <v>42492</v>
      </c>
      <c r="E230" s="93">
        <v>43025</v>
      </c>
      <c r="F230" s="98">
        <f t="shared" si="58"/>
        <v>17.766666666666666</v>
      </c>
      <c r="G230" s="97">
        <f t="shared" si="22"/>
        <v>1.6666666666666666E-2</v>
      </c>
      <c r="H230" s="14">
        <v>175000</v>
      </c>
      <c r="I230" s="14">
        <f t="shared" si="59"/>
        <v>123180.55555555556</v>
      </c>
      <c r="J230" s="15">
        <f>+INDICES!K50/INDICES!G49</f>
        <v>1.076972299402206</v>
      </c>
      <c r="K230" s="14">
        <f t="shared" si="60"/>
        <v>132662.04615830784</v>
      </c>
      <c r="L230" s="14">
        <v>142000</v>
      </c>
      <c r="M230" s="14">
        <f t="shared" si="61"/>
        <v>9337.9538416921569</v>
      </c>
      <c r="N230" s="14">
        <v>87643.8</v>
      </c>
      <c r="O230" s="14">
        <f t="shared" si="62"/>
        <v>-78305.846158307846</v>
      </c>
      <c r="P230" s="14">
        <f t="shared" si="63"/>
        <v>0</v>
      </c>
      <c r="Q230" s="38"/>
      <c r="R230" s="36"/>
    </row>
    <row r="231" spans="1:18" x14ac:dyDescent="0.2">
      <c r="A231" s="51">
        <v>226</v>
      </c>
      <c r="B231" s="49">
        <v>843</v>
      </c>
      <c r="C231" s="37" t="s">
        <v>264</v>
      </c>
      <c r="D231" s="34">
        <v>42214</v>
      </c>
      <c r="E231" s="93">
        <v>43026</v>
      </c>
      <c r="F231" s="98">
        <f t="shared" si="58"/>
        <v>27.066666666666666</v>
      </c>
      <c r="G231" s="97">
        <f t="shared" si="22"/>
        <v>1.6666666666666666E-2</v>
      </c>
      <c r="H231" s="14">
        <v>160100</v>
      </c>
      <c r="I231" s="14">
        <f t="shared" si="59"/>
        <v>87877.111111111109</v>
      </c>
      <c r="J231" s="15">
        <f>+INDICES!K50/INDICES!I48</f>
        <v>1.1014742353265363</v>
      </c>
      <c r="K231" s="14">
        <f t="shared" si="60"/>
        <v>96794.373763816184</v>
      </c>
      <c r="L231" s="14">
        <v>106000</v>
      </c>
      <c r="M231" s="14">
        <f t="shared" si="61"/>
        <v>9205.6262361838162</v>
      </c>
      <c r="N231" s="14">
        <v>87643.8</v>
      </c>
      <c r="O231" s="14">
        <f t="shared" si="62"/>
        <v>-78438.173763816187</v>
      </c>
      <c r="P231" s="14">
        <f t="shared" si="63"/>
        <v>0</v>
      </c>
      <c r="Q231" s="38"/>
      <c r="R231" s="36"/>
    </row>
    <row r="232" spans="1:18" x14ac:dyDescent="0.2">
      <c r="A232" s="51">
        <v>227</v>
      </c>
      <c r="B232" s="49">
        <v>845</v>
      </c>
      <c r="C232" s="37" t="s">
        <v>265</v>
      </c>
      <c r="D232" s="34">
        <v>40648</v>
      </c>
      <c r="E232" s="93">
        <v>43028</v>
      </c>
      <c r="F232" s="98">
        <f t="shared" si="58"/>
        <v>79.333333333333329</v>
      </c>
      <c r="G232" s="97">
        <f t="shared" si="22"/>
        <v>1.6666666666666666E-2</v>
      </c>
      <c r="H232" s="14">
        <v>252000</v>
      </c>
      <c r="I232" s="14">
        <f t="shared" si="59"/>
        <v>-81200</v>
      </c>
      <c r="J232" s="15"/>
      <c r="K232" s="14">
        <f t="shared" si="60"/>
        <v>0</v>
      </c>
      <c r="L232" s="14">
        <v>99000</v>
      </c>
      <c r="M232" s="14">
        <f t="shared" si="61"/>
        <v>99000</v>
      </c>
      <c r="N232" s="14">
        <v>87643.8</v>
      </c>
      <c r="O232" s="14">
        <f t="shared" si="62"/>
        <v>11356.199999999997</v>
      </c>
      <c r="P232" s="14">
        <f t="shared" si="63"/>
        <v>2271.2399999999993</v>
      </c>
      <c r="Q232" s="38"/>
      <c r="R232" s="36"/>
    </row>
    <row r="233" spans="1:18" x14ac:dyDescent="0.2">
      <c r="A233" s="51">
        <v>228</v>
      </c>
      <c r="B233" s="49">
        <v>846</v>
      </c>
      <c r="C233" s="37" t="s">
        <v>266</v>
      </c>
      <c r="D233" s="34">
        <v>42172</v>
      </c>
      <c r="E233" s="93">
        <v>43031</v>
      </c>
      <c r="F233" s="98">
        <f t="shared" si="58"/>
        <v>28.633333333333333</v>
      </c>
      <c r="G233" s="97">
        <f t="shared" si="22"/>
        <v>1.6666666666666666E-2</v>
      </c>
      <c r="H233" s="14">
        <v>479900</v>
      </c>
      <c r="I233" s="14">
        <f t="shared" si="59"/>
        <v>250881.05555555556</v>
      </c>
      <c r="J233" s="15">
        <f>+INDICES!K50/INDICES!H48</f>
        <v>1.1030890494834338</v>
      </c>
      <c r="K233" s="14">
        <f t="shared" si="60"/>
        <v>276744.1451061783</v>
      </c>
      <c r="L233" s="14">
        <v>330800</v>
      </c>
      <c r="M233" s="14">
        <f t="shared" si="61"/>
        <v>54055.854893821699</v>
      </c>
      <c r="N233" s="14">
        <v>87643.8</v>
      </c>
      <c r="O233" s="14">
        <f t="shared" si="62"/>
        <v>-33587.945106178304</v>
      </c>
      <c r="P233" s="14">
        <f t="shared" si="63"/>
        <v>0</v>
      </c>
      <c r="Q233" s="38"/>
      <c r="R233" s="36"/>
    </row>
    <row r="234" spans="1:18" x14ac:dyDescent="0.2">
      <c r="A234" s="51">
        <v>229</v>
      </c>
      <c r="B234" s="49">
        <v>847</v>
      </c>
      <c r="C234" s="37" t="s">
        <v>267</v>
      </c>
      <c r="D234" s="34">
        <v>42756</v>
      </c>
      <c r="E234" s="93">
        <v>43046</v>
      </c>
      <c r="F234" s="98">
        <f t="shared" si="58"/>
        <v>9.6666666666666661</v>
      </c>
      <c r="G234" s="97">
        <f t="shared" si="22"/>
        <v>1.6666666666666666E-2</v>
      </c>
      <c r="H234" s="14">
        <v>183900</v>
      </c>
      <c r="I234" s="14">
        <f t="shared" si="59"/>
        <v>154271.66666666666</v>
      </c>
      <c r="J234" s="15">
        <f>+INDICES!L50/INDICES!C50</f>
        <v>1.0330583155427857</v>
      </c>
      <c r="K234" s="14">
        <f t="shared" si="60"/>
        <v>159371.62810264478</v>
      </c>
      <c r="L234" s="14">
        <v>140000</v>
      </c>
      <c r="M234" s="14">
        <f t="shared" si="61"/>
        <v>-19371.628102644783</v>
      </c>
      <c r="N234" s="14">
        <v>87643.8</v>
      </c>
      <c r="O234" s="14">
        <f t="shared" si="62"/>
        <v>-107015.42810264479</v>
      </c>
      <c r="P234" s="14">
        <f t="shared" si="63"/>
        <v>0</v>
      </c>
      <c r="Q234" s="38"/>
      <c r="R234" s="36"/>
    </row>
    <row r="235" spans="1:18" x14ac:dyDescent="0.2">
      <c r="A235" s="51">
        <v>230</v>
      </c>
      <c r="B235" s="49">
        <v>848</v>
      </c>
      <c r="C235" s="37" t="s">
        <v>268</v>
      </c>
      <c r="D235" s="34">
        <v>42373</v>
      </c>
      <c r="E235" s="93">
        <v>43034</v>
      </c>
      <c r="F235" s="98">
        <f t="shared" si="58"/>
        <v>22.033333333333335</v>
      </c>
      <c r="G235" s="97">
        <f t="shared" si="22"/>
        <v>1.6666666666666666E-2</v>
      </c>
      <c r="H235" s="14">
        <v>170200</v>
      </c>
      <c r="I235" s="14">
        <f t="shared" si="59"/>
        <v>107698.77777777778</v>
      </c>
      <c r="J235" s="15">
        <f>+INDICES!K50/INDICES!C49</f>
        <v>1.0750714405782484</v>
      </c>
      <c r="K235" s="14">
        <f t="shared" si="60"/>
        <v>115783.88017407221</v>
      </c>
      <c r="L235" s="14">
        <v>125900</v>
      </c>
      <c r="M235" s="14">
        <f t="shared" si="61"/>
        <v>10116.119825927788</v>
      </c>
      <c r="N235" s="14">
        <v>87643.8</v>
      </c>
      <c r="O235" s="14">
        <f t="shared" si="62"/>
        <v>-77527.680174072215</v>
      </c>
      <c r="P235" s="14">
        <f t="shared" si="63"/>
        <v>0</v>
      </c>
      <c r="Q235" s="38"/>
      <c r="R235" s="36"/>
    </row>
    <row r="236" spans="1:18" x14ac:dyDescent="0.2">
      <c r="A236" s="51">
        <v>231</v>
      </c>
      <c r="B236" s="49">
        <v>849</v>
      </c>
      <c r="C236" s="37" t="s">
        <v>269</v>
      </c>
      <c r="D236" s="34">
        <v>40933</v>
      </c>
      <c r="E236" s="93">
        <v>43035</v>
      </c>
      <c r="F236" s="98">
        <f t="shared" si="58"/>
        <v>70.066666666666663</v>
      </c>
      <c r="G236" s="97">
        <f t="shared" si="22"/>
        <v>1.6666666666666666E-2</v>
      </c>
      <c r="H236" s="14">
        <v>186600</v>
      </c>
      <c r="I236" s="14">
        <f t="shared" si="59"/>
        <v>-31307.333333333314</v>
      </c>
      <c r="J236" s="15"/>
      <c r="K236" s="14">
        <f t="shared" si="60"/>
        <v>0</v>
      </c>
      <c r="L236" s="14">
        <v>93000</v>
      </c>
      <c r="M236" s="14">
        <f t="shared" si="61"/>
        <v>93000</v>
      </c>
      <c r="N236" s="14">
        <v>87643.8</v>
      </c>
      <c r="O236" s="14">
        <f t="shared" si="62"/>
        <v>5356.1999999999971</v>
      </c>
      <c r="P236" s="14">
        <f t="shared" si="63"/>
        <v>1071.2399999999996</v>
      </c>
      <c r="Q236" s="38"/>
      <c r="R236" s="36"/>
    </row>
    <row r="237" spans="1:18" x14ac:dyDescent="0.2">
      <c r="A237" s="51">
        <v>232</v>
      </c>
      <c r="B237" s="49">
        <v>850</v>
      </c>
      <c r="C237" s="37" t="s">
        <v>270</v>
      </c>
      <c r="D237" s="34">
        <v>42565</v>
      </c>
      <c r="E237" s="93">
        <v>43038</v>
      </c>
      <c r="F237" s="98">
        <f t="shared" si="58"/>
        <v>15.766666666666667</v>
      </c>
      <c r="G237" s="97">
        <f t="shared" si="22"/>
        <v>1.6666666666666666E-2</v>
      </c>
      <c r="H237" s="14">
        <v>160400</v>
      </c>
      <c r="I237" s="14">
        <f t="shared" si="59"/>
        <v>118250.44444444444</v>
      </c>
      <c r="J237" s="15">
        <f>+INDICES!K50/INDICES!I49</f>
        <v>1.0729882309518417</v>
      </c>
      <c r="K237" s="14">
        <f t="shared" si="60"/>
        <v>126881.33519371347</v>
      </c>
      <c r="L237" s="14">
        <v>120000</v>
      </c>
      <c r="M237" s="14">
        <f t="shared" si="61"/>
        <v>-6881.3351937134721</v>
      </c>
      <c r="N237" s="14">
        <v>87643.8</v>
      </c>
      <c r="O237" s="14">
        <f t="shared" si="62"/>
        <v>-94525.135193713475</v>
      </c>
      <c r="P237" s="14">
        <f t="shared" si="63"/>
        <v>0</v>
      </c>
      <c r="Q237" s="38"/>
      <c r="R237" s="36"/>
    </row>
    <row r="238" spans="1:18" x14ac:dyDescent="0.2">
      <c r="A238" s="51">
        <v>233</v>
      </c>
      <c r="B238" s="49">
        <v>851</v>
      </c>
      <c r="C238" s="37" t="s">
        <v>271</v>
      </c>
      <c r="D238" s="34">
        <v>42613</v>
      </c>
      <c r="E238" s="93">
        <v>43042</v>
      </c>
      <c r="F238" s="98">
        <f t="shared" si="58"/>
        <v>14.3</v>
      </c>
      <c r="G238" s="97">
        <f t="shared" si="22"/>
        <v>1.6666666666666666E-2</v>
      </c>
      <c r="H238" s="14">
        <v>483400</v>
      </c>
      <c r="I238" s="14">
        <f t="shared" si="59"/>
        <v>368189.66666666663</v>
      </c>
      <c r="J238" s="15">
        <f>+INDICES!L50/INDICES!J49</f>
        <v>1.0767062326950907</v>
      </c>
      <c r="K238" s="14">
        <f t="shared" si="60"/>
        <v>396432.10891392786</v>
      </c>
      <c r="L238" s="14">
        <v>306400</v>
      </c>
      <c r="M238" s="14">
        <f t="shared" si="61"/>
        <v>-90032.108913927863</v>
      </c>
      <c r="N238" s="14">
        <v>87643.8</v>
      </c>
      <c r="O238" s="14">
        <f t="shared" si="62"/>
        <v>-177675.90891392785</v>
      </c>
      <c r="P238" s="14">
        <f t="shared" si="63"/>
        <v>0</v>
      </c>
      <c r="Q238" s="38"/>
      <c r="R238" s="36"/>
    </row>
    <row r="239" spans="1:18" x14ac:dyDescent="0.2">
      <c r="A239" s="51">
        <v>234</v>
      </c>
      <c r="B239" s="49">
        <v>852</v>
      </c>
      <c r="C239" s="37" t="s">
        <v>270</v>
      </c>
      <c r="D239" s="34">
        <v>41300</v>
      </c>
      <c r="E239" s="93">
        <v>43039</v>
      </c>
      <c r="F239" s="98">
        <f t="shared" si="58"/>
        <v>57.966666666666669</v>
      </c>
      <c r="G239" s="97">
        <f t="shared" si="22"/>
        <v>1.6666666666666666E-2</v>
      </c>
      <c r="H239" s="14">
        <v>187200</v>
      </c>
      <c r="I239" s="14">
        <f t="shared" si="59"/>
        <v>6344</v>
      </c>
      <c r="J239" s="15">
        <f>+INDICES!K50/INDICES!C46</f>
        <v>1.1879121083229629</v>
      </c>
      <c r="K239" s="14">
        <f t="shared" si="60"/>
        <v>7536.1144152008765</v>
      </c>
      <c r="L239" s="14">
        <v>107000</v>
      </c>
      <c r="M239" s="14">
        <f t="shared" si="61"/>
        <v>99463.885584799122</v>
      </c>
      <c r="N239" s="14">
        <v>87643.8</v>
      </c>
      <c r="O239" s="14">
        <f t="shared" si="62"/>
        <v>11820.085584799119</v>
      </c>
      <c r="P239" s="14">
        <f t="shared" si="63"/>
        <v>2364.0171169598239</v>
      </c>
      <c r="Q239" s="38"/>
      <c r="R239" s="36"/>
    </row>
    <row r="240" spans="1:18" x14ac:dyDescent="0.2">
      <c r="A240" s="51">
        <v>235</v>
      </c>
      <c r="B240" s="49">
        <v>854</v>
      </c>
      <c r="C240" s="37" t="s">
        <v>272</v>
      </c>
      <c r="D240" s="34">
        <v>42604</v>
      </c>
      <c r="E240" s="93">
        <v>43039</v>
      </c>
      <c r="F240" s="98">
        <f t="shared" si="58"/>
        <v>14.5</v>
      </c>
      <c r="G240" s="97">
        <f t="shared" si="22"/>
        <v>1.6666666666666666E-2</v>
      </c>
      <c r="H240" s="14">
        <v>175000</v>
      </c>
      <c r="I240" s="14">
        <f t="shared" si="59"/>
        <v>132708.33333333334</v>
      </c>
      <c r="J240" s="15">
        <f>+INDICES!K50/INDICES!J49</f>
        <v>1.0699724794432317</v>
      </c>
      <c r="K240" s="14">
        <f t="shared" si="60"/>
        <v>141994.26445944555</v>
      </c>
      <c r="L240" s="14">
        <v>115000</v>
      </c>
      <c r="M240" s="14">
        <f t="shared" si="61"/>
        <v>-26994.264459445549</v>
      </c>
      <c r="N240" s="14">
        <v>87643.8</v>
      </c>
      <c r="O240" s="14">
        <f t="shared" si="62"/>
        <v>-114638.06445944555</v>
      </c>
      <c r="P240" s="14">
        <f t="shared" si="63"/>
        <v>0</v>
      </c>
      <c r="Q240" s="38"/>
      <c r="R240" s="36"/>
    </row>
    <row r="241" spans="1:18" x14ac:dyDescent="0.2">
      <c r="A241" s="51">
        <v>236</v>
      </c>
      <c r="B241" s="49">
        <v>855</v>
      </c>
      <c r="C241" s="37" t="s">
        <v>273</v>
      </c>
      <c r="D241" s="34">
        <v>42509</v>
      </c>
      <c r="E241" s="93">
        <v>43039</v>
      </c>
      <c r="F241" s="98">
        <f t="shared" si="52"/>
        <v>17.666666666666668</v>
      </c>
      <c r="G241" s="97">
        <f t="shared" si="22"/>
        <v>1.6666666666666666E-2</v>
      </c>
      <c r="H241" s="14">
        <v>365200</v>
      </c>
      <c r="I241" s="14">
        <f t="shared" si="53"/>
        <v>257668.88888888888</v>
      </c>
      <c r="J241" s="15">
        <f>+INDICES!K50/INDICES!G49</f>
        <v>1.076972299402206</v>
      </c>
      <c r="K241" s="14">
        <f t="shared" si="54"/>
        <v>277502.25575107819</v>
      </c>
      <c r="L241" s="14">
        <v>250000</v>
      </c>
      <c r="M241" s="14">
        <f t="shared" si="55"/>
        <v>-27502.255751078192</v>
      </c>
      <c r="N241" s="14">
        <v>87643.8</v>
      </c>
      <c r="O241" s="14">
        <f t="shared" si="56"/>
        <v>-115146.05575107819</v>
      </c>
      <c r="P241" s="14">
        <f t="shared" si="57"/>
        <v>0</v>
      </c>
      <c r="Q241" s="38"/>
      <c r="R241" s="36"/>
    </row>
    <row r="242" spans="1:18" x14ac:dyDescent="0.2">
      <c r="A242" s="51">
        <v>237</v>
      </c>
      <c r="B242" s="49">
        <v>856</v>
      </c>
      <c r="C242" s="37" t="s">
        <v>274</v>
      </c>
      <c r="D242" s="34">
        <v>41954</v>
      </c>
      <c r="E242" s="93">
        <v>43039</v>
      </c>
      <c r="F242" s="98">
        <f t="shared" si="52"/>
        <v>36.166666666666664</v>
      </c>
      <c r="G242" s="97">
        <f t="shared" si="22"/>
        <v>1.6666666666666666E-2</v>
      </c>
      <c r="H242" s="14">
        <v>499097.38</v>
      </c>
      <c r="I242" s="14">
        <f t="shared" si="53"/>
        <v>198252.57038888888</v>
      </c>
      <c r="J242" s="15">
        <f>+INDICES!K50/INDICES!M47</f>
        <v>1.1075303265132952</v>
      </c>
      <c r="K242" s="14">
        <f t="shared" si="54"/>
        <v>219570.73401490613</v>
      </c>
      <c r="L242" s="14">
        <v>360000</v>
      </c>
      <c r="M242" s="14">
        <f t="shared" si="55"/>
        <v>140429.26598509387</v>
      </c>
      <c r="N242" s="14">
        <v>87643.8</v>
      </c>
      <c r="O242" s="14">
        <f t="shared" si="56"/>
        <v>52785.465985093862</v>
      </c>
      <c r="P242" s="14">
        <f t="shared" si="57"/>
        <v>10557.093197018774</v>
      </c>
      <c r="Q242" s="38"/>
      <c r="R242" s="36"/>
    </row>
    <row r="243" spans="1:18" x14ac:dyDescent="0.2">
      <c r="A243" s="51">
        <v>238</v>
      </c>
      <c r="B243" s="49">
        <v>858</v>
      </c>
      <c r="C243" s="37" t="s">
        <v>275</v>
      </c>
      <c r="D243" s="34">
        <v>42732</v>
      </c>
      <c r="E243" s="93">
        <v>43046</v>
      </c>
      <c r="F243" s="98">
        <f t="shared" ref="F243:F254" si="64">(E243-D243)/30</f>
        <v>10.466666666666667</v>
      </c>
      <c r="G243" s="97">
        <f t="shared" si="22"/>
        <v>1.6666666666666666E-2</v>
      </c>
      <c r="H243" s="14">
        <v>179400</v>
      </c>
      <c r="I243" s="14">
        <f t="shared" ref="I243:I254" si="65">H243-(H243*G243*F243)</f>
        <v>148104.66666666666</v>
      </c>
      <c r="J243" s="15">
        <f>+INDICES!L50/INDICES!N49</f>
        <v>1.0506223727706812</v>
      </c>
      <c r="K243" s="14">
        <f t="shared" ref="K243:K254" si="66">+I243*J243</f>
        <v>155602.07631174414</v>
      </c>
      <c r="L243" s="14">
        <v>140000</v>
      </c>
      <c r="M243" s="14">
        <f t="shared" ref="M243:M254" si="67">+L243-K243</f>
        <v>-15602.076311744138</v>
      </c>
      <c r="N243" s="14">
        <v>87643.8</v>
      </c>
      <c r="O243" s="14">
        <f t="shared" ref="O243:O254" si="68">+M243-N243</f>
        <v>-103245.87631174414</v>
      </c>
      <c r="P243" s="14">
        <f t="shared" ref="P243:P254" si="69">IF(O243&gt;1,O243*0.2,0)</f>
        <v>0</v>
      </c>
      <c r="Q243" s="38"/>
      <c r="R243" s="36"/>
    </row>
    <row r="244" spans="1:18" x14ac:dyDescent="0.2">
      <c r="A244" s="51">
        <v>239</v>
      </c>
      <c r="B244" s="49">
        <v>859</v>
      </c>
      <c r="C244" s="37" t="s">
        <v>276</v>
      </c>
      <c r="D244" s="34">
        <v>42732</v>
      </c>
      <c r="E244" s="93">
        <v>43046</v>
      </c>
      <c r="F244" s="98">
        <f t="shared" si="64"/>
        <v>10.466666666666667</v>
      </c>
      <c r="G244" s="97">
        <f t="shared" si="22"/>
        <v>1.6666666666666666E-2</v>
      </c>
      <c r="H244" s="14">
        <v>179400</v>
      </c>
      <c r="I244" s="14">
        <f t="shared" si="65"/>
        <v>148104.66666666666</v>
      </c>
      <c r="J244" s="15">
        <f>+INDICES!L50/INDICES!N49</f>
        <v>1.0506223727706812</v>
      </c>
      <c r="K244" s="14">
        <f t="shared" si="66"/>
        <v>155602.07631174414</v>
      </c>
      <c r="L244" s="14">
        <v>140000</v>
      </c>
      <c r="M244" s="14">
        <f t="shared" si="67"/>
        <v>-15602.076311744138</v>
      </c>
      <c r="N244" s="14">
        <v>87643.8</v>
      </c>
      <c r="O244" s="14">
        <f t="shared" si="68"/>
        <v>-103245.87631174414</v>
      </c>
      <c r="P244" s="14">
        <f t="shared" si="69"/>
        <v>0</v>
      </c>
      <c r="Q244" s="38"/>
      <c r="R244" s="36"/>
    </row>
    <row r="245" spans="1:18" x14ac:dyDescent="0.2">
      <c r="A245" s="51">
        <v>240</v>
      </c>
      <c r="B245" s="49">
        <v>860</v>
      </c>
      <c r="C245" s="37" t="s">
        <v>277</v>
      </c>
      <c r="D245" s="34">
        <v>41296</v>
      </c>
      <c r="E245" s="93">
        <v>43049</v>
      </c>
      <c r="F245" s="98">
        <f t="shared" si="64"/>
        <v>58.43333333333333</v>
      </c>
      <c r="G245" s="97">
        <f t="shared" si="22"/>
        <v>1.6666666666666666E-2</v>
      </c>
      <c r="H245" s="14">
        <v>165000</v>
      </c>
      <c r="I245" s="14">
        <f t="shared" si="65"/>
        <v>4308.333333333343</v>
      </c>
      <c r="J245" s="15">
        <f>+INDICES!L50/INDICES!C46</f>
        <v>1.1953881015620649</v>
      </c>
      <c r="K245" s="14">
        <f t="shared" si="66"/>
        <v>5150.130404229908</v>
      </c>
      <c r="L245" s="14">
        <v>88000</v>
      </c>
      <c r="M245" s="14">
        <f t="shared" si="67"/>
        <v>82849.869595770098</v>
      </c>
      <c r="N245" s="14">
        <v>87643.8</v>
      </c>
      <c r="O245" s="14">
        <f t="shared" si="68"/>
        <v>-4793.9304042299045</v>
      </c>
      <c r="P245" s="14">
        <f t="shared" si="69"/>
        <v>0</v>
      </c>
      <c r="Q245" s="38"/>
      <c r="R245" s="36"/>
    </row>
    <row r="246" spans="1:18" x14ac:dyDescent="0.2">
      <c r="A246" s="51">
        <v>241</v>
      </c>
      <c r="B246" s="49">
        <v>861</v>
      </c>
      <c r="C246" s="37" t="s">
        <v>278</v>
      </c>
      <c r="D246" s="34">
        <v>41879</v>
      </c>
      <c r="E246" s="93">
        <v>43049</v>
      </c>
      <c r="F246" s="98">
        <f t="shared" si="64"/>
        <v>39</v>
      </c>
      <c r="G246" s="97">
        <f t="shared" si="22"/>
        <v>1.6666666666666666E-2</v>
      </c>
      <c r="H246" s="14">
        <v>181125</v>
      </c>
      <c r="I246" s="14">
        <f t="shared" si="65"/>
        <v>63393.75</v>
      </c>
      <c r="J246" s="15">
        <f>+INDICES!L50/INDICES!J47</f>
        <v>1.1346903154145878</v>
      </c>
      <c r="K246" s="14">
        <f t="shared" si="66"/>
        <v>71932.274182813519</v>
      </c>
      <c r="L246" s="14">
        <v>118000</v>
      </c>
      <c r="M246" s="14">
        <f t="shared" si="67"/>
        <v>46067.725817186481</v>
      </c>
      <c r="N246" s="14">
        <v>87643.8</v>
      </c>
      <c r="O246" s="14">
        <f t="shared" si="68"/>
        <v>-41576.074182813521</v>
      </c>
      <c r="P246" s="14">
        <f t="shared" si="69"/>
        <v>0</v>
      </c>
      <c r="Q246" s="38"/>
      <c r="R246" s="36"/>
    </row>
    <row r="247" spans="1:18" x14ac:dyDescent="0.2">
      <c r="A247" s="51">
        <v>242</v>
      </c>
      <c r="B247" s="49">
        <v>864</v>
      </c>
      <c r="C247" s="37" t="s">
        <v>279</v>
      </c>
      <c r="D247" s="34">
        <v>42732</v>
      </c>
      <c r="E247" s="93">
        <v>43054</v>
      </c>
      <c r="F247" s="98">
        <f t="shared" si="64"/>
        <v>10.733333333333333</v>
      </c>
      <c r="G247" s="97">
        <f t="shared" si="22"/>
        <v>1.6666666666666666E-2</v>
      </c>
      <c r="H247" s="14">
        <v>140400</v>
      </c>
      <c r="I247" s="14">
        <f t="shared" si="65"/>
        <v>115284</v>
      </c>
      <c r="J247" s="15">
        <f>+INDICES!L50/INDICES!N49</f>
        <v>1.0506223727706812</v>
      </c>
      <c r="K247" s="14">
        <f t="shared" si="66"/>
        <v>121119.9496224952</v>
      </c>
      <c r="L247" s="14">
        <v>124000</v>
      </c>
      <c r="M247" s="14">
        <f t="shared" si="67"/>
        <v>2880.0503775047982</v>
      </c>
      <c r="N247" s="14">
        <v>87643.8</v>
      </c>
      <c r="O247" s="14">
        <f t="shared" si="68"/>
        <v>-84763.749622495205</v>
      </c>
      <c r="P247" s="14">
        <f t="shared" si="69"/>
        <v>0</v>
      </c>
      <c r="Q247" s="38"/>
      <c r="R247" s="36"/>
    </row>
    <row r="248" spans="1:18" x14ac:dyDescent="0.2">
      <c r="A248" s="51">
        <v>243</v>
      </c>
      <c r="B248" s="49">
        <v>866</v>
      </c>
      <c r="C248" s="37" t="s">
        <v>280</v>
      </c>
      <c r="D248" s="34">
        <v>42655</v>
      </c>
      <c r="E248" s="93">
        <v>43066</v>
      </c>
      <c r="F248" s="98">
        <f t="shared" si="64"/>
        <v>13.7</v>
      </c>
      <c r="G248" s="97">
        <f t="shared" si="22"/>
        <v>1.6666666666666666E-2</v>
      </c>
      <c r="H248" s="14">
        <v>194900</v>
      </c>
      <c r="I248" s="14">
        <f t="shared" si="65"/>
        <v>150397.83333333334</v>
      </c>
      <c r="J248" s="15">
        <f>+INDICES!L50/INDICES!L49</f>
        <v>1.0637153222540845</v>
      </c>
      <c r="K248" s="14">
        <f t="shared" si="66"/>
        <v>159980.47975048277</v>
      </c>
      <c r="L248" s="14">
        <v>137000</v>
      </c>
      <c r="M248" s="14">
        <f t="shared" si="67"/>
        <v>-22980.479750482773</v>
      </c>
      <c r="N248" s="14">
        <v>87643.8</v>
      </c>
      <c r="O248" s="14">
        <f t="shared" si="68"/>
        <v>-110624.27975048278</v>
      </c>
      <c r="P248" s="14">
        <f t="shared" si="69"/>
        <v>0</v>
      </c>
      <c r="Q248" s="38"/>
      <c r="R248" s="36"/>
    </row>
    <row r="249" spans="1:18" x14ac:dyDescent="0.2">
      <c r="A249" s="51">
        <v>244</v>
      </c>
      <c r="B249" s="49">
        <v>867</v>
      </c>
      <c r="C249" s="37" t="s">
        <v>281</v>
      </c>
      <c r="D249" s="34">
        <v>41323</v>
      </c>
      <c r="E249" s="93">
        <v>43067</v>
      </c>
      <c r="F249" s="98">
        <f t="shared" si="64"/>
        <v>58.133333333333333</v>
      </c>
      <c r="G249" s="97">
        <f t="shared" si="22"/>
        <v>1.6666666666666666E-2</v>
      </c>
      <c r="H249" s="14">
        <v>264000</v>
      </c>
      <c r="I249" s="14">
        <f t="shared" si="65"/>
        <v>8213.333333333343</v>
      </c>
      <c r="J249" s="15">
        <f>+INDICES!L50/INDICES!D46</f>
        <v>1.1895331213958305</v>
      </c>
      <c r="K249" s="14">
        <f t="shared" si="66"/>
        <v>9770.0320370644331</v>
      </c>
      <c r="L249" s="14">
        <v>100000</v>
      </c>
      <c r="M249" s="14">
        <f t="shared" si="67"/>
        <v>90229.967962935567</v>
      </c>
      <c r="N249" s="14">
        <v>87643.8</v>
      </c>
      <c r="O249" s="14">
        <f t="shared" si="68"/>
        <v>2586.167962935564</v>
      </c>
      <c r="P249" s="14">
        <f t="shared" si="69"/>
        <v>517.23359258711287</v>
      </c>
      <c r="Q249" s="38"/>
      <c r="R249" s="36"/>
    </row>
    <row r="250" spans="1:18" x14ac:dyDescent="0.2">
      <c r="A250" s="51">
        <v>245</v>
      </c>
      <c r="B250" s="49">
        <v>868</v>
      </c>
      <c r="C250" s="37" t="s">
        <v>282</v>
      </c>
      <c r="D250" s="34">
        <v>42915</v>
      </c>
      <c r="E250" s="93">
        <v>43096</v>
      </c>
      <c r="F250" s="98">
        <f t="shared" si="64"/>
        <v>6.0333333333333332</v>
      </c>
      <c r="G250" s="97">
        <f t="shared" si="22"/>
        <v>1.6666666666666666E-2</v>
      </c>
      <c r="H250" s="14">
        <v>368700</v>
      </c>
      <c r="I250" s="14">
        <f t="shared" si="65"/>
        <v>331625.16666666669</v>
      </c>
      <c r="J250" s="15">
        <f>+INDICES!M50/INDICES!H50</f>
        <v>1.0287640022783369</v>
      </c>
      <c r="K250" s="14">
        <f t="shared" si="66"/>
        <v>341164.03371622053</v>
      </c>
      <c r="L250" s="14">
        <v>274000</v>
      </c>
      <c r="M250" s="14">
        <f t="shared" si="67"/>
        <v>-67164.033716220525</v>
      </c>
      <c r="N250" s="14">
        <v>87643.8</v>
      </c>
      <c r="O250" s="14">
        <f t="shared" si="68"/>
        <v>-154807.83371622051</v>
      </c>
      <c r="P250" s="14">
        <f t="shared" si="69"/>
        <v>0</v>
      </c>
      <c r="Q250" s="38"/>
      <c r="R250" s="36"/>
    </row>
    <row r="251" spans="1:18" x14ac:dyDescent="0.2">
      <c r="A251" s="51">
        <v>246</v>
      </c>
      <c r="B251" s="49">
        <v>869</v>
      </c>
      <c r="C251" s="37" t="s">
        <v>283</v>
      </c>
      <c r="D251" s="34">
        <v>42093</v>
      </c>
      <c r="E251" s="93">
        <v>43060</v>
      </c>
      <c r="F251" s="98">
        <f t="shared" si="64"/>
        <v>32.233333333333334</v>
      </c>
      <c r="G251" s="97">
        <f t="shared" si="22"/>
        <v>1.6666666666666666E-2</v>
      </c>
      <c r="H251" s="14">
        <v>165900</v>
      </c>
      <c r="I251" s="14">
        <f t="shared" si="65"/>
        <v>76774.833333333328</v>
      </c>
      <c r="J251" s="15">
        <f>+INDICES!L50/INDICES!E48</f>
        <v>1.1034745857158779</v>
      </c>
      <c r="K251" s="14">
        <f t="shared" si="66"/>
        <v>84719.077405905569</v>
      </c>
      <c r="L251" s="14">
        <v>110000</v>
      </c>
      <c r="M251" s="14">
        <f t="shared" si="67"/>
        <v>25280.922594094431</v>
      </c>
      <c r="N251" s="14">
        <v>87643.8</v>
      </c>
      <c r="O251" s="14">
        <f t="shared" si="68"/>
        <v>-62362.877405905572</v>
      </c>
      <c r="P251" s="14">
        <f t="shared" si="69"/>
        <v>0</v>
      </c>
      <c r="Q251" s="38"/>
      <c r="R251" s="36"/>
    </row>
    <row r="252" spans="1:18" x14ac:dyDescent="0.2">
      <c r="A252" s="51">
        <v>247</v>
      </c>
      <c r="B252" s="49">
        <v>870</v>
      </c>
      <c r="C252" s="37" t="s">
        <v>284</v>
      </c>
      <c r="D252" s="34">
        <v>42140</v>
      </c>
      <c r="E252" s="93">
        <v>43062</v>
      </c>
      <c r="F252" s="98">
        <f t="shared" si="64"/>
        <v>30.733333333333334</v>
      </c>
      <c r="G252" s="97">
        <f t="shared" si="22"/>
        <v>1.6666666666666666E-2</v>
      </c>
      <c r="H252" s="14">
        <v>371900</v>
      </c>
      <c r="I252" s="14">
        <f t="shared" si="65"/>
        <v>181404.55555555556</v>
      </c>
      <c r="J252" s="15">
        <f>+INDICES!L50/INDICES!G48</f>
        <v>1.1118914342973638</v>
      </c>
      <c r="K252" s="14">
        <f t="shared" si="66"/>
        <v>201702.17146474248</v>
      </c>
      <c r="L252" s="14">
        <v>260000</v>
      </c>
      <c r="M252" s="14">
        <f t="shared" si="67"/>
        <v>58297.828535257519</v>
      </c>
      <c r="N252" s="14">
        <v>87643.8</v>
      </c>
      <c r="O252" s="14">
        <f t="shared" si="68"/>
        <v>-29345.971464742484</v>
      </c>
      <c r="P252" s="14">
        <f t="shared" si="69"/>
        <v>0</v>
      </c>
      <c r="Q252" s="38"/>
      <c r="R252" s="36"/>
    </row>
    <row r="253" spans="1:18" x14ac:dyDescent="0.2">
      <c r="A253" s="51">
        <v>248</v>
      </c>
      <c r="B253" s="49">
        <v>871</v>
      </c>
      <c r="C253" s="37" t="s">
        <v>285</v>
      </c>
      <c r="D253" s="34">
        <v>41982</v>
      </c>
      <c r="E253" s="93">
        <v>43067</v>
      </c>
      <c r="F253" s="98">
        <f t="shared" si="64"/>
        <v>36.166666666666664</v>
      </c>
      <c r="G253" s="97">
        <f t="shared" si="22"/>
        <v>1.6666666666666666E-2</v>
      </c>
      <c r="H253" s="14">
        <v>275100</v>
      </c>
      <c r="I253" s="14">
        <f t="shared" si="65"/>
        <v>109275.83333333334</v>
      </c>
      <c r="J253" s="15">
        <f>+INDICES!L50/INDICES!N47</f>
        <v>1.1090652168293713</v>
      </c>
      <c r="K253" s="14">
        <f t="shared" si="66"/>
        <v>121194.02579004358</v>
      </c>
      <c r="L253" s="14">
        <v>175000</v>
      </c>
      <c r="M253" s="14">
        <f t="shared" si="67"/>
        <v>53805.974209956417</v>
      </c>
      <c r="N253" s="14">
        <v>87643.8</v>
      </c>
      <c r="O253" s="14">
        <f t="shared" si="68"/>
        <v>-33837.825790043586</v>
      </c>
      <c r="P253" s="14">
        <f t="shared" si="69"/>
        <v>0</v>
      </c>
      <c r="Q253" s="38"/>
      <c r="R253" s="36"/>
    </row>
    <row r="254" spans="1:18" x14ac:dyDescent="0.2">
      <c r="A254" s="51">
        <v>249</v>
      </c>
      <c r="B254" s="49">
        <v>872</v>
      </c>
      <c r="C254" s="37" t="s">
        <v>286</v>
      </c>
      <c r="D254" s="34">
        <v>42646</v>
      </c>
      <c r="E254" s="93">
        <v>43062</v>
      </c>
      <c r="F254" s="98">
        <f t="shared" si="64"/>
        <v>13.866666666666667</v>
      </c>
      <c r="G254" s="97">
        <f t="shared" si="22"/>
        <v>1.6666666666666666E-2</v>
      </c>
      <c r="H254" s="14">
        <v>159900</v>
      </c>
      <c r="I254" s="14">
        <f t="shared" si="65"/>
        <v>122945.33333333333</v>
      </c>
      <c r="J254" s="15">
        <f>+INDICES!L50/INDICES!L49</f>
        <v>1.0637153222540845</v>
      </c>
      <c r="K254" s="14">
        <f t="shared" si="66"/>
        <v>130778.8348663025</v>
      </c>
      <c r="L254" s="14">
        <v>125000</v>
      </c>
      <c r="M254" s="14">
        <f t="shared" si="67"/>
        <v>-5778.8348663024954</v>
      </c>
      <c r="N254" s="14">
        <v>87643.8</v>
      </c>
      <c r="O254" s="14">
        <f t="shared" si="68"/>
        <v>-93422.634866302498</v>
      </c>
      <c r="P254" s="14">
        <f t="shared" si="69"/>
        <v>0</v>
      </c>
      <c r="Q254" s="38"/>
      <c r="R254" s="36"/>
    </row>
    <row r="255" spans="1:18" x14ac:dyDescent="0.2">
      <c r="A255" s="51">
        <v>250</v>
      </c>
      <c r="B255" s="49">
        <v>873</v>
      </c>
      <c r="C255" s="37" t="s">
        <v>287</v>
      </c>
      <c r="D255" s="34">
        <v>42065</v>
      </c>
      <c r="E255" s="93">
        <v>43070</v>
      </c>
      <c r="F255" s="98">
        <f t="shared" ref="F255:F256" si="70">(E255-D255)/30</f>
        <v>33.5</v>
      </c>
      <c r="G255" s="97">
        <f t="shared" si="22"/>
        <v>1.6666666666666666E-2</v>
      </c>
      <c r="H255" s="14">
        <v>104400</v>
      </c>
      <c r="I255" s="14">
        <f t="shared" ref="I255:I256" si="71">H255-(H255*G255*F255)</f>
        <v>46110</v>
      </c>
      <c r="J255" s="15">
        <f>+INDICES!M50/INDICES!E48</f>
        <v>1.1148507891330253</v>
      </c>
      <c r="K255" s="14">
        <f t="shared" ref="K255:K256" si="72">+I255*J255</f>
        <v>51405.769886923794</v>
      </c>
      <c r="L255" s="14">
        <v>81000</v>
      </c>
      <c r="M255" s="14">
        <f t="shared" ref="M255:M256" si="73">+L255-K255</f>
        <v>29594.230113076206</v>
      </c>
      <c r="N255" s="14">
        <v>87643.8</v>
      </c>
      <c r="O255" s="14">
        <f t="shared" ref="O255:O256" si="74">+M255-N255</f>
        <v>-58049.569886923797</v>
      </c>
      <c r="P255" s="14">
        <f t="shared" ref="P255:P256" si="75">IF(O255&gt;1,O255*0.2,0)</f>
        <v>0</v>
      </c>
      <c r="Q255" s="38"/>
      <c r="R255" s="36"/>
    </row>
    <row r="256" spans="1:18" x14ac:dyDescent="0.2">
      <c r="A256" s="51">
        <v>251</v>
      </c>
      <c r="B256" s="49">
        <v>874</v>
      </c>
      <c r="C256" s="37" t="s">
        <v>288</v>
      </c>
      <c r="D256" s="34">
        <v>42521</v>
      </c>
      <c r="E256" s="93">
        <v>43070</v>
      </c>
      <c r="F256" s="98">
        <f t="shared" si="70"/>
        <v>18.3</v>
      </c>
      <c r="G256" s="97">
        <f t="shared" si="22"/>
        <v>1.6666666666666666E-2</v>
      </c>
      <c r="H256" s="14">
        <v>139900</v>
      </c>
      <c r="I256" s="14">
        <f t="shared" si="71"/>
        <v>97230.5</v>
      </c>
      <c r="J256" s="15">
        <f>+INDICES!M50/INDICES!G49</f>
        <v>1.0949229603435213</v>
      </c>
      <c r="K256" s="14">
        <f t="shared" si="72"/>
        <v>106459.90689568075</v>
      </c>
      <c r="L256" s="14">
        <v>105000</v>
      </c>
      <c r="M256" s="14">
        <f t="shared" si="73"/>
        <v>-1459.9068956807459</v>
      </c>
      <c r="N256" s="14">
        <v>87643.8</v>
      </c>
      <c r="O256" s="14">
        <f t="shared" si="74"/>
        <v>-89103.706895680749</v>
      </c>
      <c r="P256" s="14">
        <f t="shared" si="75"/>
        <v>0</v>
      </c>
      <c r="Q256" s="38"/>
      <c r="R256" s="36"/>
    </row>
    <row r="257" spans="1:18" x14ac:dyDescent="0.2">
      <c r="A257" s="51">
        <v>252</v>
      </c>
      <c r="B257" s="49">
        <v>879</v>
      </c>
      <c r="C257" s="37" t="s">
        <v>289</v>
      </c>
      <c r="D257" s="34">
        <v>41694</v>
      </c>
      <c r="E257" s="93">
        <v>43082</v>
      </c>
      <c r="F257" s="98">
        <f t="shared" si="52"/>
        <v>46.266666666666666</v>
      </c>
      <c r="G257" s="97">
        <f t="shared" si="22"/>
        <v>1.6666666666666666E-2</v>
      </c>
      <c r="H257" s="14">
        <v>160000</v>
      </c>
      <c r="I257" s="14">
        <f t="shared" si="53"/>
        <v>36622.222222222234</v>
      </c>
      <c r="J257" s="15">
        <f>+INDICES!M50/INDICES!D47</f>
        <v>1.1529745544817804</v>
      </c>
      <c r="K257" s="14">
        <f t="shared" si="54"/>
        <v>42224.490350799439</v>
      </c>
      <c r="L257" s="14">
        <v>86000</v>
      </c>
      <c r="M257" s="14">
        <f t="shared" si="55"/>
        <v>43775.509649200561</v>
      </c>
      <c r="N257" s="14">
        <v>87643.8</v>
      </c>
      <c r="O257" s="14">
        <f t="shared" si="56"/>
        <v>-43868.290350799442</v>
      </c>
      <c r="P257" s="14">
        <f t="shared" si="57"/>
        <v>0</v>
      </c>
      <c r="Q257" s="38"/>
      <c r="R257" s="36"/>
    </row>
    <row r="258" spans="1:18" x14ac:dyDescent="0.2">
      <c r="A258" s="51">
        <v>253</v>
      </c>
      <c r="B258" s="49">
        <v>880</v>
      </c>
      <c r="C258" s="37" t="s">
        <v>290</v>
      </c>
      <c r="D258" s="34">
        <v>41793</v>
      </c>
      <c r="E258" s="93">
        <v>43068</v>
      </c>
      <c r="F258" s="98">
        <f t="shared" si="52"/>
        <v>42.5</v>
      </c>
      <c r="G258" s="97">
        <f t="shared" si="22"/>
        <v>1.6666666666666666E-2</v>
      </c>
      <c r="H258" s="14">
        <v>211900</v>
      </c>
      <c r="I258" s="14">
        <f t="shared" si="53"/>
        <v>61804.166666666686</v>
      </c>
      <c r="J258" s="15">
        <f>+INDICES!L50/INDICES!H47</f>
        <v>1.1418977661858378</v>
      </c>
      <c r="K258" s="14">
        <f t="shared" si="54"/>
        <v>70574.039857643904</v>
      </c>
      <c r="L258" s="14">
        <v>128000</v>
      </c>
      <c r="M258" s="14">
        <f t="shared" si="55"/>
        <v>57425.960142356096</v>
      </c>
      <c r="N258" s="14">
        <v>87643.8</v>
      </c>
      <c r="O258" s="14">
        <f t="shared" si="56"/>
        <v>-30217.839857643907</v>
      </c>
      <c r="P258" s="14">
        <f t="shared" si="57"/>
        <v>0</v>
      </c>
      <c r="Q258" s="38"/>
      <c r="R258" s="36"/>
    </row>
    <row r="259" spans="1:18" x14ac:dyDescent="0.2">
      <c r="A259" s="51">
        <v>254</v>
      </c>
      <c r="B259" s="49">
        <v>881</v>
      </c>
      <c r="C259" s="37" t="s">
        <v>291</v>
      </c>
      <c r="D259" s="34">
        <v>42266</v>
      </c>
      <c r="E259" s="93">
        <v>43069</v>
      </c>
      <c r="F259" s="98">
        <f t="shared" ref="F259:F260" si="76">(E259-D259)/30</f>
        <v>26.766666666666666</v>
      </c>
      <c r="G259" s="97">
        <f t="shared" si="22"/>
        <v>1.6666666666666666E-2</v>
      </c>
      <c r="H259" s="14">
        <v>412900</v>
      </c>
      <c r="I259" s="14">
        <f t="shared" ref="I259:I260" si="77">H259-(H259*G259*F259)</f>
        <v>228700.72222222222</v>
      </c>
      <c r="J259" s="15">
        <f>+INDICES!L50/INDICES!K48</f>
        <v>1.1019441995051753</v>
      </c>
      <c r="K259" s="14">
        <f t="shared" ref="K259:K260" si="78">+I259*J259</f>
        <v>252015.43427542213</v>
      </c>
      <c r="L259" s="14">
        <v>290000</v>
      </c>
      <c r="M259" s="14">
        <f t="shared" ref="M259:M260" si="79">+L259-K259</f>
        <v>37984.565724577871</v>
      </c>
      <c r="N259" s="14">
        <v>87643.8</v>
      </c>
      <c r="O259" s="14">
        <f t="shared" ref="O259:O260" si="80">+M259-N259</f>
        <v>-49659.234275422132</v>
      </c>
      <c r="P259" s="14">
        <f t="shared" ref="P259:P260" si="81">IF(O259&gt;1,O259*0.2,0)</f>
        <v>0</v>
      </c>
      <c r="Q259" s="38"/>
      <c r="R259" s="36"/>
    </row>
    <row r="260" spans="1:18" x14ac:dyDescent="0.2">
      <c r="A260" s="51">
        <v>255</v>
      </c>
      <c r="B260" s="49">
        <v>882</v>
      </c>
      <c r="C260" s="37" t="s">
        <v>292</v>
      </c>
      <c r="D260" s="34">
        <v>41853</v>
      </c>
      <c r="E260" s="93">
        <v>43075</v>
      </c>
      <c r="F260" s="98">
        <f t="shared" si="76"/>
        <v>40.733333333333334</v>
      </c>
      <c r="G260" s="97">
        <f t="shared" si="22"/>
        <v>1.6666666666666666E-2</v>
      </c>
      <c r="H260" s="14">
        <v>170100</v>
      </c>
      <c r="I260" s="14">
        <f t="shared" si="77"/>
        <v>54621</v>
      </c>
      <c r="J260" s="15">
        <f>+INDICES!M50/INDICES!J47</f>
        <v>1.1463883354784112</v>
      </c>
      <c r="K260" s="14">
        <f t="shared" si="78"/>
        <v>62616.877272166297</v>
      </c>
      <c r="L260" s="14">
        <v>102000</v>
      </c>
      <c r="M260" s="14">
        <f t="shared" si="79"/>
        <v>39383.122727833703</v>
      </c>
      <c r="N260" s="14">
        <v>87643.8</v>
      </c>
      <c r="O260" s="14">
        <f t="shared" si="80"/>
        <v>-48260.6772721663</v>
      </c>
      <c r="P260" s="14">
        <f t="shared" si="81"/>
        <v>0</v>
      </c>
      <c r="Q260" s="38"/>
      <c r="R260" s="36"/>
    </row>
    <row r="261" spans="1:18" x14ac:dyDescent="0.2">
      <c r="A261" s="51">
        <v>256</v>
      </c>
      <c r="B261" s="49">
        <v>883</v>
      </c>
      <c r="C261" s="37" t="s">
        <v>293</v>
      </c>
      <c r="D261" s="34">
        <v>42571</v>
      </c>
      <c r="E261" s="93">
        <v>43069</v>
      </c>
      <c r="F261" s="98">
        <f t="shared" si="52"/>
        <v>16.600000000000001</v>
      </c>
      <c r="G261" s="97">
        <f t="shared" si="22"/>
        <v>1.6666666666666666E-2</v>
      </c>
      <c r="H261" s="14">
        <v>221400</v>
      </c>
      <c r="I261" s="14">
        <f t="shared" si="53"/>
        <v>160146</v>
      </c>
      <c r="J261" s="15">
        <f>+INDICES!L50/INDICES!I49</f>
        <v>1.0797409635016904</v>
      </c>
      <c r="K261" s="14">
        <f t="shared" si="54"/>
        <v>172916.19634094171</v>
      </c>
      <c r="L261" s="14">
        <v>130000</v>
      </c>
      <c r="M261" s="14">
        <f t="shared" si="55"/>
        <v>-42916.196340941708</v>
      </c>
      <c r="N261" s="14">
        <v>87643.8</v>
      </c>
      <c r="O261" s="14">
        <f t="shared" si="56"/>
        <v>-130559.99634094171</v>
      </c>
      <c r="P261" s="14">
        <f t="shared" si="57"/>
        <v>0</v>
      </c>
      <c r="Q261" s="38"/>
      <c r="R261" s="36"/>
    </row>
    <row r="262" spans="1:18" x14ac:dyDescent="0.2">
      <c r="A262" s="51">
        <v>257</v>
      </c>
      <c r="B262" s="49">
        <v>887</v>
      </c>
      <c r="C262" s="37" t="s">
        <v>294</v>
      </c>
      <c r="D262" s="34">
        <v>42431</v>
      </c>
      <c r="E262" s="93">
        <v>43075</v>
      </c>
      <c r="F262" s="98">
        <f t="shared" si="52"/>
        <v>21.466666666666665</v>
      </c>
      <c r="G262" s="97">
        <f t="shared" si="22"/>
        <v>1.6666666666666666E-2</v>
      </c>
      <c r="H262" s="14">
        <v>416900</v>
      </c>
      <c r="I262" s="14">
        <f t="shared" si="53"/>
        <v>267742.4444444445</v>
      </c>
      <c r="J262" s="15">
        <f>+INDICES!M50/INDICES!E49</f>
        <v>1.0865885144676266</v>
      </c>
      <c r="K262" s="14">
        <f t="shared" si="54"/>
        <v>290925.86496882001</v>
      </c>
      <c r="L262" s="14">
        <v>305000</v>
      </c>
      <c r="M262" s="14">
        <f t="shared" si="55"/>
        <v>14074.135031179991</v>
      </c>
      <c r="N262" s="14">
        <v>87643.8</v>
      </c>
      <c r="O262" s="14">
        <f t="shared" si="56"/>
        <v>-73569.664968820012</v>
      </c>
      <c r="P262" s="14">
        <f t="shared" si="57"/>
        <v>0</v>
      </c>
      <c r="Q262" s="38"/>
      <c r="R262" s="36"/>
    </row>
    <row r="263" spans="1:18" x14ac:dyDescent="0.2">
      <c r="A263" s="51">
        <v>258</v>
      </c>
      <c r="B263" s="49">
        <v>890</v>
      </c>
      <c r="C263" s="37" t="s">
        <v>295</v>
      </c>
      <c r="D263" s="34">
        <v>42702</v>
      </c>
      <c r="E263" s="93">
        <v>43076</v>
      </c>
      <c r="F263" s="98">
        <f t="shared" ref="F263:F264" si="82">(E263-D263)/30</f>
        <v>12.466666666666667</v>
      </c>
      <c r="G263" s="97">
        <f t="shared" si="22"/>
        <v>1.6666666666666666E-2</v>
      </c>
      <c r="H263" s="14">
        <v>148800</v>
      </c>
      <c r="I263" s="14">
        <f t="shared" ref="I263:I264" si="83">H263-(H263*G263*F263)</f>
        <v>117882.66666666667</v>
      </c>
      <c r="J263" s="15">
        <f>+INDICES!M50/INDICES!M49</f>
        <v>1.0663452313596222</v>
      </c>
      <c r="K263" s="14">
        <f t="shared" ref="K263:K264" si="84">+I263*J263</f>
        <v>125703.61945995589</v>
      </c>
      <c r="L263" s="14">
        <v>121000</v>
      </c>
      <c r="M263" s="14">
        <f t="shared" ref="M263:M264" si="85">+L263-K263</f>
        <v>-4703.6194599558949</v>
      </c>
      <c r="N263" s="14">
        <v>87643.8</v>
      </c>
      <c r="O263" s="14">
        <f t="shared" ref="O263:O264" si="86">+M263-N263</f>
        <v>-92347.419459955898</v>
      </c>
      <c r="P263" s="14">
        <f t="shared" ref="P263:P264" si="87">IF(O263&gt;1,O263*0.2,0)</f>
        <v>0</v>
      </c>
      <c r="Q263" s="38"/>
      <c r="R263" s="36"/>
    </row>
    <row r="264" spans="1:18" x14ac:dyDescent="0.2">
      <c r="A264" s="51">
        <v>259</v>
      </c>
      <c r="B264" s="49">
        <v>891</v>
      </c>
      <c r="C264" s="37" t="s">
        <v>296</v>
      </c>
      <c r="D264" s="34">
        <v>41393</v>
      </c>
      <c r="E264" s="93">
        <v>43076</v>
      </c>
      <c r="F264" s="98">
        <f t="shared" si="82"/>
        <v>56.1</v>
      </c>
      <c r="G264" s="97">
        <f t="shared" si="22"/>
        <v>1.6666666666666666E-2</v>
      </c>
      <c r="H264" s="14">
        <v>168226</v>
      </c>
      <c r="I264" s="14">
        <f t="shared" si="83"/>
        <v>10934.690000000002</v>
      </c>
      <c r="J264" s="15">
        <f>+INDICES!M50/INDICES!F46</f>
        <v>1.1922547994939217</v>
      </c>
      <c r="K264" s="14">
        <f t="shared" si="84"/>
        <v>13036.936633478193</v>
      </c>
      <c r="L264" s="14">
        <v>97000</v>
      </c>
      <c r="M264" s="14">
        <f t="shared" si="85"/>
        <v>83963.063366521805</v>
      </c>
      <c r="N264" s="14">
        <v>87643.8</v>
      </c>
      <c r="O264" s="14">
        <f t="shared" si="86"/>
        <v>-3680.7366334781982</v>
      </c>
      <c r="P264" s="14">
        <f t="shared" si="87"/>
        <v>0</v>
      </c>
      <c r="Q264" s="38"/>
      <c r="R264" s="36"/>
    </row>
    <row r="265" spans="1:18" x14ac:dyDescent="0.2">
      <c r="A265" s="51">
        <v>260</v>
      </c>
      <c r="B265" s="49">
        <v>892</v>
      </c>
      <c r="C265" s="37" t="s">
        <v>297</v>
      </c>
      <c r="D265" s="34">
        <v>41683</v>
      </c>
      <c r="E265" s="93">
        <v>43089</v>
      </c>
      <c r="F265" s="98">
        <f t="shared" si="52"/>
        <v>46.866666666666667</v>
      </c>
      <c r="G265" s="97">
        <f t="shared" si="22"/>
        <v>1.6666666666666666E-2</v>
      </c>
      <c r="H265" s="14">
        <v>200640</v>
      </c>
      <c r="I265" s="14">
        <f t="shared" si="53"/>
        <v>43917.866666666669</v>
      </c>
      <c r="J265" s="15">
        <f>+INDICES!M50/INDICES!D47</f>
        <v>1.1529745544817804</v>
      </c>
      <c r="K265" s="14">
        <f t="shared" si="54"/>
        <v>50636.182753790235</v>
      </c>
      <c r="L265" s="14">
        <v>133000</v>
      </c>
      <c r="M265" s="14">
        <f t="shared" si="55"/>
        <v>82363.817246209772</v>
      </c>
      <c r="N265" s="14">
        <v>87643.8</v>
      </c>
      <c r="O265" s="14">
        <f t="shared" si="56"/>
        <v>-5279.9827537902311</v>
      </c>
      <c r="P265" s="14">
        <f t="shared" si="57"/>
        <v>0</v>
      </c>
      <c r="Q265" s="38"/>
      <c r="R265" s="36"/>
    </row>
    <row r="266" spans="1:18" x14ac:dyDescent="0.2">
      <c r="A266" s="51">
        <v>261</v>
      </c>
      <c r="B266" s="49">
        <v>896</v>
      </c>
      <c r="C266" s="37" t="s">
        <v>298</v>
      </c>
      <c r="D266" s="34">
        <v>41345</v>
      </c>
      <c r="E266" s="93">
        <v>43083</v>
      </c>
      <c r="F266" s="98">
        <f t="shared" si="52"/>
        <v>57.93333333333333</v>
      </c>
      <c r="G266" s="97">
        <f t="shared" si="22"/>
        <v>1.6666666666666666E-2</v>
      </c>
      <c r="H266" s="14">
        <v>236000</v>
      </c>
      <c r="I266" s="14">
        <f t="shared" si="53"/>
        <v>8128.8888888889051</v>
      </c>
      <c r="J266" s="15">
        <f>+INDICES!M50/INDICES!E46</f>
        <v>1.1930423294985415</v>
      </c>
      <c r="K266" s="14">
        <f t="shared" si="54"/>
        <v>9698.1085362348294</v>
      </c>
      <c r="L266" s="14">
        <v>113000</v>
      </c>
      <c r="M266" s="14">
        <f t="shared" si="55"/>
        <v>103301.89146376518</v>
      </c>
      <c r="N266" s="14">
        <v>87643.8</v>
      </c>
      <c r="O266" s="14">
        <f t="shared" si="56"/>
        <v>15658.091463765173</v>
      </c>
      <c r="P266" s="14">
        <f t="shared" si="57"/>
        <v>3131.6182927530349</v>
      </c>
      <c r="Q266" s="38"/>
      <c r="R266" s="36"/>
    </row>
    <row r="267" spans="1:18" x14ac:dyDescent="0.2">
      <c r="A267" s="51">
        <v>262</v>
      </c>
      <c r="B267" s="49">
        <v>897</v>
      </c>
      <c r="C267" s="37" t="s">
        <v>299</v>
      </c>
      <c r="D267" s="34">
        <v>41347</v>
      </c>
      <c r="E267" s="93">
        <v>43083</v>
      </c>
      <c r="F267" s="98">
        <f t="shared" ref="F267:F268" si="88">(E267-D267)/30</f>
        <v>57.866666666666667</v>
      </c>
      <c r="G267" s="97">
        <f t="shared" si="22"/>
        <v>1.6666666666666666E-2</v>
      </c>
      <c r="H267" s="14">
        <v>218600</v>
      </c>
      <c r="I267" s="14">
        <f t="shared" ref="I267:I268" si="89">H267-(H267*G267*F267)</f>
        <v>7772.444444444438</v>
      </c>
      <c r="J267" s="15">
        <f>+INDICES!M50/INDICES!E46</f>
        <v>1.1930423294985415</v>
      </c>
      <c r="K267" s="14">
        <f t="shared" ref="K267:K268" si="90">+I267*J267</f>
        <v>9272.8552258979889</v>
      </c>
      <c r="L267" s="14">
        <v>104500</v>
      </c>
      <c r="M267" s="14">
        <f t="shared" ref="M267:M268" si="91">+L267-K267</f>
        <v>95227.144774102009</v>
      </c>
      <c r="N267" s="14">
        <v>87643.8</v>
      </c>
      <c r="O267" s="14">
        <f t="shared" ref="O267:O268" si="92">+M267-N267</f>
        <v>7583.3447741020063</v>
      </c>
      <c r="P267" s="14">
        <f t="shared" ref="P267:P268" si="93">IF(O267&gt;1,O267*0.2,0)</f>
        <v>1516.6689548204013</v>
      </c>
      <c r="Q267" s="38"/>
      <c r="R267" s="36"/>
    </row>
    <row r="268" spans="1:18" x14ac:dyDescent="0.2">
      <c r="A268" s="51">
        <v>263</v>
      </c>
      <c r="B268" s="49">
        <v>898</v>
      </c>
      <c r="C268" s="37" t="s">
        <v>300</v>
      </c>
      <c r="D268" s="34">
        <v>42052</v>
      </c>
      <c r="E268" s="93">
        <v>43084</v>
      </c>
      <c r="F268" s="98">
        <f t="shared" si="88"/>
        <v>34.4</v>
      </c>
      <c r="G268" s="97">
        <f t="shared" si="22"/>
        <v>1.6666666666666666E-2</v>
      </c>
      <c r="H268" s="14">
        <v>119800</v>
      </c>
      <c r="I268" s="14">
        <f t="shared" si="89"/>
        <v>51114.666666666672</v>
      </c>
      <c r="J268" s="15">
        <f>+INDICES!M50/INDICES!D48</f>
        <v>1.119389880696197</v>
      </c>
      <c r="K268" s="14">
        <f t="shared" si="90"/>
        <v>57217.240621825884</v>
      </c>
      <c r="L268" s="14">
        <v>104500</v>
      </c>
      <c r="M268" s="14">
        <f t="shared" si="91"/>
        <v>47282.759378174116</v>
      </c>
      <c r="N268" s="14">
        <v>87643.8</v>
      </c>
      <c r="O268" s="14">
        <f t="shared" si="92"/>
        <v>-40361.040621825887</v>
      </c>
      <c r="P268" s="14">
        <f t="shared" si="93"/>
        <v>0</v>
      </c>
      <c r="Q268" s="38"/>
      <c r="R268" s="36"/>
    </row>
    <row r="269" spans="1:18" x14ac:dyDescent="0.2">
      <c r="A269" s="51">
        <v>264</v>
      </c>
      <c r="B269" s="49">
        <v>900</v>
      </c>
      <c r="C269" s="37" t="s">
        <v>301</v>
      </c>
      <c r="D269" s="34">
        <v>40500</v>
      </c>
      <c r="E269" s="93">
        <v>43085</v>
      </c>
      <c r="F269" s="98">
        <f t="shared" si="52"/>
        <v>86.166666666666671</v>
      </c>
      <c r="G269" s="97">
        <f t="shared" si="22"/>
        <v>1.6666666666666666E-2</v>
      </c>
      <c r="H269" s="14">
        <v>296700</v>
      </c>
      <c r="I269" s="14">
        <f t="shared" si="53"/>
        <v>-129394.16666666669</v>
      </c>
      <c r="J269" s="15"/>
      <c r="K269" s="14">
        <f t="shared" si="54"/>
        <v>0</v>
      </c>
      <c r="L269" s="14">
        <v>85000</v>
      </c>
      <c r="M269" s="14">
        <f t="shared" si="55"/>
        <v>85000</v>
      </c>
      <c r="N269" s="14">
        <v>87643.8</v>
      </c>
      <c r="O269" s="14">
        <f t="shared" si="56"/>
        <v>-2643.8000000000029</v>
      </c>
      <c r="P269" s="14">
        <f t="shared" si="57"/>
        <v>0</v>
      </c>
      <c r="Q269" s="38"/>
      <c r="R269" s="36"/>
    </row>
    <row r="270" spans="1:18" x14ac:dyDescent="0.2">
      <c r="A270" s="51">
        <v>265</v>
      </c>
      <c r="B270" s="49">
        <v>902</v>
      </c>
      <c r="C270" s="37" t="s">
        <v>302</v>
      </c>
      <c r="D270" s="34">
        <v>41620</v>
      </c>
      <c r="E270" s="93">
        <v>43095</v>
      </c>
      <c r="F270" s="98">
        <f t="shared" si="52"/>
        <v>49.166666666666664</v>
      </c>
      <c r="G270" s="97">
        <f t="shared" si="22"/>
        <v>1.6666666666666666E-2</v>
      </c>
      <c r="H270" s="14">
        <v>212500</v>
      </c>
      <c r="I270" s="14">
        <f t="shared" si="53"/>
        <v>38368.055555555562</v>
      </c>
      <c r="J270" s="15">
        <f>+INDICES!M50/INDICES!N46</f>
        <v>1.1662302256340353</v>
      </c>
      <c r="K270" s="14">
        <f t="shared" si="54"/>
        <v>44745.986087694764</v>
      </c>
      <c r="L270" s="14">
        <v>114000</v>
      </c>
      <c r="M270" s="14">
        <f t="shared" si="55"/>
        <v>69254.013912305236</v>
      </c>
      <c r="N270" s="14">
        <v>87643.8</v>
      </c>
      <c r="O270" s="14">
        <f t="shared" si="56"/>
        <v>-18389.786087694767</v>
      </c>
      <c r="P270" s="14">
        <f t="shared" si="57"/>
        <v>0</v>
      </c>
      <c r="Q270" s="38"/>
      <c r="R270" s="36"/>
    </row>
    <row r="271" spans="1:18" x14ac:dyDescent="0.2">
      <c r="A271" s="51">
        <v>266</v>
      </c>
      <c r="B271" s="49">
        <v>903</v>
      </c>
      <c r="C271" s="37" t="s">
        <v>303</v>
      </c>
      <c r="D271" s="34">
        <v>41431</v>
      </c>
      <c r="E271" s="93">
        <v>43088</v>
      </c>
      <c r="F271" s="98">
        <f t="shared" si="52"/>
        <v>55.233333333333334</v>
      </c>
      <c r="G271" s="97">
        <f t="shared" si="22"/>
        <v>1.6666666666666666E-2</v>
      </c>
      <c r="H271" s="14">
        <v>165500</v>
      </c>
      <c r="I271" s="14">
        <f t="shared" si="53"/>
        <v>13148.055555555533</v>
      </c>
      <c r="J271" s="15">
        <f>+INDICES!M50/INDICES!H46</f>
        <v>1.1969625845644072</v>
      </c>
      <c r="K271" s="14">
        <f t="shared" si="54"/>
        <v>15737.730559774163</v>
      </c>
      <c r="L271" s="14">
        <v>84000</v>
      </c>
      <c r="M271" s="14">
        <f t="shared" si="55"/>
        <v>68262.269440225835</v>
      </c>
      <c r="N271" s="14">
        <v>87643.8</v>
      </c>
      <c r="O271" s="14">
        <f t="shared" si="56"/>
        <v>-19381.530559774168</v>
      </c>
      <c r="P271" s="14">
        <f t="shared" si="57"/>
        <v>0</v>
      </c>
      <c r="Q271" s="38"/>
      <c r="R271" s="36"/>
    </row>
    <row r="272" spans="1:18" x14ac:dyDescent="0.2">
      <c r="A272" s="51">
        <v>267</v>
      </c>
      <c r="B272" s="49">
        <v>904</v>
      </c>
      <c r="C272" s="37" t="s">
        <v>304</v>
      </c>
      <c r="D272" s="34">
        <v>41936</v>
      </c>
      <c r="E272" s="93">
        <v>43095</v>
      </c>
      <c r="F272" s="98">
        <f t="shared" si="52"/>
        <v>38.633333333333333</v>
      </c>
      <c r="G272" s="97">
        <f t="shared" si="22"/>
        <v>1.6666666666666666E-2</v>
      </c>
      <c r="H272" s="14">
        <v>211900</v>
      </c>
      <c r="I272" s="14">
        <f t="shared" si="53"/>
        <v>75459.944444444438</v>
      </c>
      <c r="J272" s="15">
        <f>+INDICES!M50/INDICES!L47</f>
        <v>1.1350714416639756</v>
      </c>
      <c r="K272" s="14">
        <f t="shared" si="54"/>
        <v>85652.42792843905</v>
      </c>
      <c r="L272" s="14">
        <v>127000</v>
      </c>
      <c r="M272" s="14">
        <f t="shared" si="55"/>
        <v>41347.57207156095</v>
      </c>
      <c r="N272" s="14">
        <v>87643.8</v>
      </c>
      <c r="O272" s="14">
        <f t="shared" si="56"/>
        <v>-46296.227928439053</v>
      </c>
      <c r="P272" s="14">
        <f t="shared" si="57"/>
        <v>0</v>
      </c>
      <c r="Q272" s="38"/>
      <c r="R272" s="36"/>
    </row>
    <row r="273" spans="1:18" x14ac:dyDescent="0.2">
      <c r="A273" s="51">
        <v>268</v>
      </c>
      <c r="B273" s="49">
        <v>906</v>
      </c>
      <c r="C273" s="37" t="s">
        <v>305</v>
      </c>
      <c r="D273" s="34">
        <v>42242</v>
      </c>
      <c r="E273" s="93">
        <v>43090</v>
      </c>
      <c r="F273" s="98">
        <f t="shared" ref="F273:F274" si="94">(E273-D273)/30</f>
        <v>28.266666666666666</v>
      </c>
      <c r="G273" s="97">
        <f t="shared" si="22"/>
        <v>1.6666666666666666E-2</v>
      </c>
      <c r="H273" s="14">
        <v>172600</v>
      </c>
      <c r="I273" s="14">
        <f t="shared" ref="I273:I274" si="95">H273-(H273*G273*F273)</f>
        <v>91286.222222222234</v>
      </c>
      <c r="J273" s="15">
        <f>+INDICES!M50/INDICES!J48</f>
        <v>1.1174757031270139</v>
      </c>
      <c r="K273" s="14">
        <f t="shared" ref="K273:K274" si="96">+I273*J273</f>
        <v>102010.13536358664</v>
      </c>
      <c r="L273" s="14">
        <v>110000</v>
      </c>
      <c r="M273" s="14">
        <f t="shared" ref="M273:M274" si="97">+L273-K273</f>
        <v>7989.8646364133601</v>
      </c>
      <c r="N273" s="14">
        <v>87643.8</v>
      </c>
      <c r="O273" s="14">
        <f t="shared" ref="O273:O274" si="98">+M273-N273</f>
        <v>-79653.935363586643</v>
      </c>
      <c r="P273" s="14">
        <f t="shared" ref="P273:P274" si="99">IF(O273&gt;1,O273*0.2,0)</f>
        <v>0</v>
      </c>
      <c r="Q273" s="38"/>
      <c r="R273" s="36"/>
    </row>
    <row r="274" spans="1:18" x14ac:dyDescent="0.2">
      <c r="A274" s="51">
        <v>269</v>
      </c>
      <c r="B274" s="49">
        <v>909</v>
      </c>
      <c r="C274" s="37" t="s">
        <v>306</v>
      </c>
      <c r="D274" s="34">
        <v>41151</v>
      </c>
      <c r="E274" s="93">
        <v>43099</v>
      </c>
      <c r="F274" s="98">
        <f t="shared" si="94"/>
        <v>64.933333333333337</v>
      </c>
      <c r="G274" s="97">
        <f t="shared" si="22"/>
        <v>1.6666666666666666E-2</v>
      </c>
      <c r="H274" s="14">
        <v>174099.76</v>
      </c>
      <c r="I274" s="14">
        <f t="shared" si="95"/>
        <v>-14314.869155555556</v>
      </c>
      <c r="J274" s="15"/>
      <c r="K274" s="14">
        <f t="shared" si="96"/>
        <v>0</v>
      </c>
      <c r="L274" s="14">
        <v>93000</v>
      </c>
      <c r="M274" s="14">
        <f t="shared" si="97"/>
        <v>93000</v>
      </c>
      <c r="N274" s="14">
        <v>87643.8</v>
      </c>
      <c r="O274" s="14">
        <f t="shared" si="98"/>
        <v>5356.1999999999971</v>
      </c>
      <c r="P274" s="14">
        <f t="shared" si="99"/>
        <v>1071.2399999999996</v>
      </c>
      <c r="Q274" s="38"/>
      <c r="R274" s="36"/>
    </row>
    <row r="275" spans="1:18" x14ac:dyDescent="0.2">
      <c r="A275" s="51">
        <v>270</v>
      </c>
      <c r="B275" s="49">
        <v>910</v>
      </c>
      <c r="C275" s="37" t="s">
        <v>307</v>
      </c>
      <c r="D275" s="34">
        <v>41662</v>
      </c>
      <c r="E275" s="93">
        <v>43096</v>
      </c>
      <c r="F275" s="98">
        <f t="shared" si="52"/>
        <v>47.8</v>
      </c>
      <c r="G275" s="97">
        <f t="shared" si="22"/>
        <v>1.6666666666666666E-2</v>
      </c>
      <c r="H275" s="14">
        <v>239000</v>
      </c>
      <c r="I275" s="14">
        <f t="shared" si="53"/>
        <v>48596.666666666657</v>
      </c>
      <c r="J275" s="15">
        <f>+INDICES!M50/INDICES!C47</f>
        <v>1.1558952935425093</v>
      </c>
      <c r="K275" s="14">
        <f t="shared" si="54"/>
        <v>56172.658281854136</v>
      </c>
      <c r="L275" s="14">
        <v>140000</v>
      </c>
      <c r="M275" s="14">
        <f t="shared" si="55"/>
        <v>83827.341718145864</v>
      </c>
      <c r="N275" s="14">
        <v>87643.8</v>
      </c>
      <c r="O275" s="14">
        <f t="shared" si="56"/>
        <v>-3816.4582818541385</v>
      </c>
      <c r="P275" s="14">
        <f t="shared" si="57"/>
        <v>0</v>
      </c>
      <c r="Q275" s="38"/>
      <c r="R275" s="36"/>
    </row>
    <row r="276" spans="1:18" x14ac:dyDescent="0.2">
      <c r="A276" s="51">
        <v>271</v>
      </c>
      <c r="B276" s="49">
        <v>911</v>
      </c>
      <c r="C276" s="37" t="s">
        <v>308</v>
      </c>
      <c r="D276" s="34">
        <v>41194</v>
      </c>
      <c r="E276" s="93">
        <v>43095</v>
      </c>
      <c r="F276" s="98">
        <f t="shared" si="52"/>
        <v>63.366666666666667</v>
      </c>
      <c r="G276" s="97">
        <f t="shared" si="22"/>
        <v>1.6666666666666666E-2</v>
      </c>
      <c r="H276" s="14">
        <v>187000</v>
      </c>
      <c r="I276" s="14">
        <f t="shared" si="53"/>
        <v>-10492.777777777781</v>
      </c>
      <c r="J276" s="15"/>
      <c r="K276" s="14">
        <f t="shared" si="54"/>
        <v>0</v>
      </c>
      <c r="L276" s="14">
        <v>88000</v>
      </c>
      <c r="M276" s="14">
        <f t="shared" si="55"/>
        <v>88000</v>
      </c>
      <c r="N276" s="14">
        <v>87643.8</v>
      </c>
      <c r="O276" s="14">
        <f t="shared" si="56"/>
        <v>356.19999999999709</v>
      </c>
      <c r="P276" s="14">
        <f t="shared" si="57"/>
        <v>71.239999999999426</v>
      </c>
      <c r="Q276" s="38"/>
      <c r="R276" s="36"/>
    </row>
    <row r="277" spans="1:18" x14ac:dyDescent="0.2">
      <c r="A277" s="51">
        <v>272</v>
      </c>
      <c r="B277" s="49">
        <v>912</v>
      </c>
      <c r="C277" s="37" t="s">
        <v>309</v>
      </c>
      <c r="D277" s="34">
        <v>41484</v>
      </c>
      <c r="E277" s="93">
        <v>43099</v>
      </c>
      <c r="F277" s="98">
        <f t="shared" si="21"/>
        <v>53.833333333333336</v>
      </c>
      <c r="G277" s="97">
        <f t="shared" si="22"/>
        <v>1.6666666666666666E-2</v>
      </c>
      <c r="H277" s="14">
        <v>219900</v>
      </c>
      <c r="I277" s="14">
        <f t="shared" si="23"/>
        <v>22600.833333333314</v>
      </c>
      <c r="J277" s="15">
        <f>+INDICES!M50/INDICES!I46</f>
        <v>1.1973593348617519</v>
      </c>
      <c r="K277" s="14">
        <f t="shared" si="24"/>
        <v>27061.318767321289</v>
      </c>
      <c r="L277" s="14">
        <v>115000</v>
      </c>
      <c r="M277" s="14">
        <f t="shared" si="25"/>
        <v>87938.681232678704</v>
      </c>
      <c r="N277" s="14">
        <v>87643.8</v>
      </c>
      <c r="O277" s="14">
        <f t="shared" si="26"/>
        <v>294.88123267870105</v>
      </c>
      <c r="P277" s="14">
        <f t="shared" si="27"/>
        <v>58.976246535740216</v>
      </c>
      <c r="Q277" s="38"/>
      <c r="R277" s="36"/>
    </row>
    <row r="280" spans="1:18" x14ac:dyDescent="0.2">
      <c r="O280" s="47" t="s">
        <v>310</v>
      </c>
      <c r="P280" s="100">
        <f>SUM(P6:P279)</f>
        <v>216036.28727244918</v>
      </c>
      <c r="R280" s="47"/>
    </row>
  </sheetData>
  <mergeCells count="1">
    <mergeCell ref="B5:C5"/>
  </mergeCells>
  <phoneticPr fontId="0" type="noConversion"/>
  <pageMargins left="0.29652777777777778" right="0.26458333333333334" top="0.31388888888888888" bottom="0.98402777777777772" header="0.51180555555555551" footer="0.51180555555555551"/>
  <pageSetup scale="8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workbookViewId="0">
      <pane xSplit="1" ySplit="1" topLeftCell="B21" activePane="bottomRight" state="frozen"/>
      <selection pane="topRight" activeCell="B1" sqref="B1"/>
      <selection pane="bottomLeft" activeCell="A2" sqref="A2"/>
      <selection pane="bottomRight" activeCell="L48" sqref="L48"/>
    </sheetView>
  </sheetViews>
  <sheetFormatPr baseColWidth="10" defaultRowHeight="12.75" x14ac:dyDescent="0.2"/>
  <cols>
    <col min="1" max="1" width="6.140625" customWidth="1"/>
    <col min="2" max="2" width="12.7109375" customWidth="1"/>
    <col min="3" max="3" width="10.85546875" customWidth="1"/>
    <col min="4" max="4" width="9.5703125" bestFit="1" customWidth="1"/>
    <col min="5" max="5" width="11.7109375" bestFit="1" customWidth="1"/>
    <col min="6" max="6" width="11" bestFit="1" customWidth="1"/>
    <col min="7" max="7" width="9.5703125" bestFit="1" customWidth="1"/>
    <col min="8" max="8" width="10.5703125" customWidth="1"/>
    <col min="9" max="9" width="12" bestFit="1" customWidth="1"/>
    <col min="10" max="10" width="8.5703125" customWidth="1"/>
    <col min="11" max="11" width="9.28515625" customWidth="1"/>
    <col min="12" max="13" width="8.5703125" customWidth="1"/>
    <col min="14" max="14" width="11.5703125" bestFit="1" customWidth="1"/>
    <col min="16" max="16" width="12.42578125" bestFit="1" customWidth="1"/>
  </cols>
  <sheetData>
    <row r="1" spans="1:14" x14ac:dyDescent="0.2">
      <c r="A1" s="1"/>
      <c r="B1" s="54" t="s">
        <v>13</v>
      </c>
      <c r="C1" s="54" t="s">
        <v>14</v>
      </c>
      <c r="D1" s="54" t="s">
        <v>15</v>
      </c>
      <c r="E1" s="54" t="s">
        <v>16</v>
      </c>
      <c r="F1" s="54" t="s">
        <v>17</v>
      </c>
      <c r="G1" s="54" t="s">
        <v>18</v>
      </c>
      <c r="H1" s="54" t="s">
        <v>19</v>
      </c>
      <c r="I1" s="54" t="s">
        <v>20</v>
      </c>
      <c r="J1" s="54" t="s">
        <v>21</v>
      </c>
      <c r="K1" s="54" t="s">
        <v>22</v>
      </c>
      <c r="L1" s="54" t="s">
        <v>23</v>
      </c>
      <c r="M1" s="54" t="s">
        <v>24</v>
      </c>
      <c r="N1" s="54" t="s">
        <v>13</v>
      </c>
    </row>
    <row r="2" spans="1:14" x14ac:dyDescent="0.2">
      <c r="A2" s="54">
        <v>1969</v>
      </c>
      <c r="B2" s="2"/>
      <c r="C2" s="3">
        <v>2.2381000000000002E-2</v>
      </c>
      <c r="D2" s="2">
        <v>2.2461999999999999E-2</v>
      </c>
      <c r="E2" s="2">
        <v>2.2484000000000001E-2</v>
      </c>
      <c r="F2" s="2">
        <v>2.2544999999999999E-2</v>
      </c>
      <c r="G2" s="2">
        <v>2.2544999999999999E-2</v>
      </c>
      <c r="H2" s="4">
        <v>2.2624999999999999E-2</v>
      </c>
      <c r="I2" s="2">
        <v>2.2710999999999999E-2</v>
      </c>
      <c r="J2" s="2">
        <v>2.2735999999999999E-2</v>
      </c>
      <c r="K2" s="2">
        <v>2.2949000000000001E-2</v>
      </c>
      <c r="L2" s="2">
        <v>2.3189999999999999E-2</v>
      </c>
      <c r="M2" s="2">
        <v>2.3189999999999999E-2</v>
      </c>
      <c r="N2" s="2" t="s">
        <v>25</v>
      </c>
    </row>
    <row r="3" spans="1:14" x14ac:dyDescent="0.2">
      <c r="A3" s="54">
        <v>1970</v>
      </c>
      <c r="B3" s="2"/>
      <c r="C3" s="2">
        <v>2.3545E-2</v>
      </c>
      <c r="D3" s="2">
        <v>2.3542E-2</v>
      </c>
      <c r="E3" s="2">
        <v>2.3612000000000001E-2</v>
      </c>
      <c r="F3" s="2">
        <v>2.3642E-2</v>
      </c>
      <c r="G3" s="2">
        <v>2.3692000000000001E-2</v>
      </c>
      <c r="H3" s="4">
        <v>2.3836E-2</v>
      </c>
      <c r="I3" s="2">
        <v>2.3952000000000001E-2</v>
      </c>
      <c r="J3" s="2">
        <v>2.4063000000000001E-2</v>
      </c>
      <c r="K3" s="2">
        <v>2.4121E-2</v>
      </c>
      <c r="L3" s="2">
        <v>2.4129999999999999E-2</v>
      </c>
      <c r="M3" s="2"/>
      <c r="N3" s="2"/>
    </row>
    <row r="4" spans="1:14" x14ac:dyDescent="0.2">
      <c r="A4" s="54">
        <v>1971</v>
      </c>
      <c r="B4" s="2"/>
      <c r="C4" s="2">
        <v>2.4705999999999999E-2</v>
      </c>
      <c r="D4" s="2">
        <v>2.4806000000000002E-2</v>
      </c>
      <c r="E4" s="2">
        <v>2.4902000000000001E-2</v>
      </c>
      <c r="F4" s="2">
        <v>2.503E-2</v>
      </c>
      <c r="G4" s="2">
        <v>2.5083000000000001E-2</v>
      </c>
      <c r="H4" s="4">
        <v>2.5196E-2</v>
      </c>
      <c r="I4" s="2">
        <v>2.5177000000000001E-2</v>
      </c>
      <c r="J4" s="2">
        <v>2.5406999999999999E-2</v>
      </c>
      <c r="K4" s="2">
        <v>2.5489999999999999E-2</v>
      </c>
      <c r="L4" s="2">
        <v>2.5514999999999999E-2</v>
      </c>
      <c r="M4" s="2"/>
      <c r="N4" s="2"/>
    </row>
    <row r="5" spans="1:14" x14ac:dyDescent="0.2">
      <c r="A5" s="54">
        <v>1972</v>
      </c>
      <c r="B5" s="2"/>
      <c r="C5" s="2">
        <v>2.5791999999999999E-2</v>
      </c>
      <c r="D5" s="2">
        <v>2.5871999999999999E-2</v>
      </c>
      <c r="E5" s="2">
        <v>2.6013000000000001E-2</v>
      </c>
      <c r="F5" s="2">
        <v>2.6176999999999999E-2</v>
      </c>
      <c r="G5" s="2">
        <v>2.6228999999999999E-2</v>
      </c>
      <c r="H5" s="4">
        <v>2.6422999999999999E-2</v>
      </c>
      <c r="I5" s="2">
        <v>2.6523000000000001E-2</v>
      </c>
      <c r="J5" s="2">
        <v>2.6698E-2</v>
      </c>
      <c r="K5" s="2">
        <v>2.682E-2</v>
      </c>
      <c r="L5" s="2">
        <v>2.6838999999999998E-2</v>
      </c>
      <c r="M5" s="2"/>
      <c r="N5" s="2"/>
    </row>
    <row r="6" spans="1:14" x14ac:dyDescent="0.2">
      <c r="A6" s="54">
        <v>1973</v>
      </c>
      <c r="B6" s="2"/>
      <c r="C6" s="2">
        <v>2.7498000000000002E-2</v>
      </c>
      <c r="D6" s="2">
        <v>2.7725E-2</v>
      </c>
      <c r="E6" s="2">
        <v>2.7969000000000001E-2</v>
      </c>
      <c r="F6" s="2">
        <v>2.8412E-2</v>
      </c>
      <c r="G6" s="2">
        <v>2.8714E-2</v>
      </c>
      <c r="H6" s="4">
        <v>2.895E-2</v>
      </c>
      <c r="I6" s="2">
        <v>2.9692E-2</v>
      </c>
      <c r="J6" s="2">
        <v>3.0169000000000001E-2</v>
      </c>
      <c r="K6" s="2">
        <v>3.0886E-2</v>
      </c>
      <c r="L6" s="2">
        <v>3.1282999999999998E-2</v>
      </c>
      <c r="M6" s="2"/>
      <c r="N6" s="2"/>
    </row>
    <row r="7" spans="1:14" x14ac:dyDescent="0.2">
      <c r="A7" s="54">
        <v>1974</v>
      </c>
      <c r="B7" s="2"/>
      <c r="C7" s="2">
        <v>3.4075000000000001E-2</v>
      </c>
      <c r="D7" s="2">
        <v>3.4845000000000001E-2</v>
      </c>
      <c r="E7" s="2">
        <v>3.5113999999999999E-2</v>
      </c>
      <c r="F7" s="2">
        <v>3.5589999999999997E-2</v>
      </c>
      <c r="G7" s="2">
        <v>3.5869999999999999E-2</v>
      </c>
      <c r="H7" s="4">
        <v>3.6225E-2</v>
      </c>
      <c r="I7" s="2">
        <v>3.6748000000000003E-2</v>
      </c>
      <c r="J7" s="2">
        <v>3.7136000000000002E-2</v>
      </c>
      <c r="K7" s="2">
        <v>3.7557E-2</v>
      </c>
      <c r="L7" s="2">
        <v>3.8302999999999997E-2</v>
      </c>
      <c r="M7" s="2"/>
      <c r="N7" s="2"/>
    </row>
    <row r="8" spans="1:14" x14ac:dyDescent="0.2">
      <c r="A8" s="54">
        <v>1975</v>
      </c>
      <c r="B8" s="2"/>
      <c r="C8" s="2">
        <v>4.0181000000000001E-2</v>
      </c>
      <c r="D8" s="2">
        <v>4.0402E-2</v>
      </c>
      <c r="E8" s="2">
        <v>4.0656999999999999E-2</v>
      </c>
      <c r="F8" s="2">
        <v>4.1001000000000003E-2</v>
      </c>
      <c r="G8" s="2">
        <v>4.1549000000000003E-2</v>
      </c>
      <c r="H8" s="4">
        <v>4.2256000000000002E-2</v>
      </c>
      <c r="I8" s="2">
        <v>4.2594E-2</v>
      </c>
      <c r="J8" s="2">
        <v>4.2962E-2</v>
      </c>
      <c r="K8" s="2">
        <v>4.3275000000000001E-2</v>
      </c>
      <c r="L8" s="2">
        <v>4.3497000000000001E-2</v>
      </c>
      <c r="M8" s="2"/>
      <c r="N8" s="2"/>
    </row>
    <row r="9" spans="1:14" x14ac:dyDescent="0.2">
      <c r="A9" s="54">
        <v>1976</v>
      </c>
      <c r="B9" s="2"/>
      <c r="C9" s="2">
        <v>4.5012000000000003E-2</v>
      </c>
      <c r="D9" s="2">
        <v>4.5853999999999999E-2</v>
      </c>
      <c r="E9" s="2">
        <v>4.6302999999999997E-2</v>
      </c>
      <c r="F9" s="2">
        <v>4.6627000000000002E-2</v>
      </c>
      <c r="G9" s="2">
        <v>4.6954000000000003E-2</v>
      </c>
      <c r="H9" s="4">
        <v>4.7142999999999997E-2</v>
      </c>
      <c r="I9" s="2">
        <v>4.7542000000000001E-2</v>
      </c>
      <c r="J9" s="2">
        <v>4.7995999999999997E-2</v>
      </c>
      <c r="K9" s="2">
        <v>4.9632999999999997E-2</v>
      </c>
      <c r="L9" s="2">
        <v>5.2428000000000002E-2</v>
      </c>
      <c r="M9" s="2"/>
      <c r="N9" s="2"/>
    </row>
    <row r="10" spans="1:14" x14ac:dyDescent="0.2">
      <c r="A10" s="54">
        <v>1977</v>
      </c>
      <c r="B10" s="2"/>
      <c r="C10" s="2">
        <v>5.7960999999999999E-2</v>
      </c>
      <c r="D10" s="2">
        <v>5.9241000000000002E-2</v>
      </c>
      <c r="E10" s="2">
        <v>6.0274000000000001E-2</v>
      </c>
      <c r="F10" s="2">
        <v>6.1185000000000003E-2</v>
      </c>
      <c r="G10" s="2">
        <v>6.1723E-2</v>
      </c>
      <c r="H10" s="4">
        <v>6.2479E-2</v>
      </c>
      <c r="I10" s="2">
        <v>6.3186000000000006E-2</v>
      </c>
      <c r="J10" s="2">
        <v>6.4481999999999998E-2</v>
      </c>
      <c r="K10" s="2">
        <v>6.5626000000000004E-2</v>
      </c>
      <c r="L10" s="2">
        <v>6.6128000000000006E-2</v>
      </c>
      <c r="M10" s="2"/>
      <c r="N10" s="2"/>
    </row>
    <row r="11" spans="1:14" x14ac:dyDescent="0.2">
      <c r="A11" s="54">
        <v>1978</v>
      </c>
      <c r="B11" s="2"/>
      <c r="C11" s="2">
        <v>6.9282999999999997E-2</v>
      </c>
      <c r="D11" s="2">
        <v>7.0277999999999993E-2</v>
      </c>
      <c r="E11" s="2">
        <v>7.1009000000000003E-2</v>
      </c>
      <c r="F11" s="2">
        <v>7.1799000000000002E-2</v>
      </c>
      <c r="G11" s="2">
        <v>7.2501999999999997E-2</v>
      </c>
      <c r="H11" s="4">
        <v>7.3499999999999996E-2</v>
      </c>
      <c r="I11" s="2">
        <v>7.4746000000000007E-2</v>
      </c>
      <c r="J11" s="2">
        <v>7.5491000000000003E-2</v>
      </c>
      <c r="K11" s="2">
        <v>7.6353000000000004E-2</v>
      </c>
      <c r="L11" s="2">
        <v>7.7277999999999999E-2</v>
      </c>
      <c r="M11" s="2"/>
      <c r="N11" s="2"/>
    </row>
    <row r="12" spans="1:14" x14ac:dyDescent="0.2">
      <c r="A12" s="54">
        <v>1979</v>
      </c>
      <c r="B12" s="2"/>
      <c r="C12" s="2">
        <v>8.1531000000000006E-2</v>
      </c>
      <c r="D12" s="2">
        <v>8.2702999999999999E-2</v>
      </c>
      <c r="E12" s="2">
        <v>8.3824999999999997E-2</v>
      </c>
      <c r="F12" s="2">
        <v>8.4574999999999997E-2</v>
      </c>
      <c r="G12" s="2">
        <v>8.5683999999999996E-2</v>
      </c>
      <c r="H12" s="4">
        <v>8.6634000000000003E-2</v>
      </c>
      <c r="I12" s="2">
        <v>8.7683999999999998E-2</v>
      </c>
      <c r="J12" s="2">
        <v>8.9011000000000007E-2</v>
      </c>
      <c r="K12" s="2">
        <v>9.0102000000000002E-2</v>
      </c>
      <c r="L12" s="2">
        <v>9.1675999999999994E-2</v>
      </c>
      <c r="M12" s="2"/>
      <c r="N12" s="2">
        <f>0.03411*27.7032/100</f>
        <v>9.4495615200000001E-3</v>
      </c>
    </row>
    <row r="13" spans="1:14" x14ac:dyDescent="0.2">
      <c r="A13" s="54">
        <v>1980</v>
      </c>
      <c r="B13" s="2">
        <f t="shared" ref="B13:B25" si="0">+N12</f>
        <v>9.4495615200000001E-3</v>
      </c>
      <c r="C13" s="2">
        <v>9.9106E-2</v>
      </c>
      <c r="D13" s="2">
        <v>1.014E-2</v>
      </c>
      <c r="E13" s="2">
        <v>0.10348</v>
      </c>
      <c r="F13" s="2">
        <v>0.10528999999999999</v>
      </c>
      <c r="G13" s="2">
        <v>0.10700999999999999</v>
      </c>
      <c r="H13" s="4">
        <v>0.10913</v>
      </c>
      <c r="I13" s="2">
        <v>0.11218</v>
      </c>
      <c r="J13" s="2">
        <v>0.1145</v>
      </c>
      <c r="K13" s="2">
        <v>0.11577</v>
      </c>
      <c r="L13" s="2">
        <v>0.11753</v>
      </c>
      <c r="M13" s="2">
        <f>0.04242*27.7032/100</f>
        <v>1.175169744E-2</v>
      </c>
      <c r="N13" s="2">
        <f>0.4429*27.7032/100</f>
        <v>0.12269747280000001</v>
      </c>
    </row>
    <row r="14" spans="1:14" x14ac:dyDescent="0.2">
      <c r="A14" s="54">
        <v>1981</v>
      </c>
      <c r="B14" s="2">
        <f t="shared" si="0"/>
        <v>0.12269747280000001</v>
      </c>
      <c r="C14" s="2">
        <v>0.12665999999999999</v>
      </c>
      <c r="D14" s="2">
        <v>0.12977</v>
      </c>
      <c r="E14" s="2">
        <v>0.13253999999999999</v>
      </c>
      <c r="F14" s="2">
        <v>0.13553000000000001</v>
      </c>
      <c r="G14" s="2">
        <v>0.13758000000000001</v>
      </c>
      <c r="H14" s="4">
        <v>0.13951</v>
      </c>
      <c r="I14" s="2">
        <v>0.14196</v>
      </c>
      <c r="J14" s="2">
        <v>0.14488999999999999</v>
      </c>
      <c r="K14" s="2">
        <v>0.14757999999999999</v>
      </c>
      <c r="L14" s="2">
        <v>0.15085999999999999</v>
      </c>
      <c r="M14" s="2">
        <f>0.555*27.7032/100</f>
        <v>0.15375276000000002</v>
      </c>
      <c r="N14" s="2">
        <f>0.57*27.7032/100</f>
        <v>0.15790823999999998</v>
      </c>
    </row>
    <row r="15" spans="1:14" x14ac:dyDescent="0.2">
      <c r="A15" s="54">
        <v>1982</v>
      </c>
      <c r="B15" s="2">
        <f t="shared" si="0"/>
        <v>0.15790823999999998</v>
      </c>
      <c r="C15" s="2">
        <v>0.16575000000000001</v>
      </c>
      <c r="D15" s="2">
        <v>0.17226</v>
      </c>
      <c r="E15" s="2">
        <v>0.17854999999999999</v>
      </c>
      <c r="F15" s="2">
        <v>0.18823000000000001</v>
      </c>
      <c r="G15" s="2">
        <v>0.19880999999999999</v>
      </c>
      <c r="H15" s="4">
        <v>0.20838000000000001</v>
      </c>
      <c r="I15" s="2">
        <v>0.21912000000000001</v>
      </c>
      <c r="J15" s="2">
        <v>0.24371000000000001</v>
      </c>
      <c r="K15" s="2">
        <v>0.25672</v>
      </c>
      <c r="L15" s="2">
        <v>0.27002999999999999</v>
      </c>
      <c r="M15" s="2">
        <f>1.024*27.7032/100</f>
        <v>0.28368076800000003</v>
      </c>
      <c r="N15" s="2">
        <f>1.1334*27.7032/100</f>
        <v>0.31398806879999996</v>
      </c>
    </row>
    <row r="16" spans="1:14" x14ac:dyDescent="0.2">
      <c r="A16" s="54">
        <v>1983</v>
      </c>
      <c r="B16" s="2">
        <f t="shared" si="0"/>
        <v>0.31398806879999996</v>
      </c>
      <c r="C16" s="2">
        <v>0.34814000000000001</v>
      </c>
      <c r="D16" s="2">
        <v>0.36681999999999998</v>
      </c>
      <c r="E16" s="2">
        <v>0.38457999999999998</v>
      </c>
      <c r="F16" s="2">
        <v>0.40893000000000002</v>
      </c>
      <c r="G16" s="2">
        <v>0.42665999999999998</v>
      </c>
      <c r="H16" s="4">
        <v>0.44281999999999999</v>
      </c>
      <c r="I16" s="2">
        <v>0.46471000000000001</v>
      </c>
      <c r="J16" s="2">
        <v>0.48275000000000001</v>
      </c>
      <c r="K16" s="2">
        <v>0.49761</v>
      </c>
      <c r="L16" s="2">
        <v>0.51412000000000002</v>
      </c>
      <c r="M16" s="2">
        <f>1.9648*27.7032/100</f>
        <v>0.54431247360000001</v>
      </c>
      <c r="N16" s="2">
        <f>2.0488*27.7032/100</f>
        <v>0.5675831616</v>
      </c>
    </row>
    <row r="17" spans="1:15" x14ac:dyDescent="0.2">
      <c r="A17" s="54">
        <v>1984</v>
      </c>
      <c r="B17" s="58">
        <f t="shared" si="0"/>
        <v>0.5675831616</v>
      </c>
      <c r="C17" s="58">
        <v>0.60365999999999997</v>
      </c>
      <c r="D17" s="58">
        <v>0.63551999999999997</v>
      </c>
      <c r="E17" s="58">
        <v>0.66268000000000005</v>
      </c>
      <c r="F17" s="58">
        <v>0.69135000000000002</v>
      </c>
      <c r="G17" s="58">
        <v>0.71426999999999996</v>
      </c>
      <c r="H17" s="59">
        <v>0.74012</v>
      </c>
      <c r="I17" s="58">
        <v>0.76437999999999995</v>
      </c>
      <c r="J17" s="58">
        <v>0.78610999999999998</v>
      </c>
      <c r="K17" s="58">
        <v>0.80952999999999997</v>
      </c>
      <c r="L17" s="58">
        <v>0.83781000000000005</v>
      </c>
      <c r="M17" s="58">
        <f>3.128*27.7032/100</f>
        <v>0.86655609600000005</v>
      </c>
      <c r="N17" s="58">
        <f>3.2609*27.7032/100</f>
        <v>0.90337364879999993</v>
      </c>
    </row>
    <row r="18" spans="1:15" x14ac:dyDescent="0.2">
      <c r="A18" s="54">
        <v>1985</v>
      </c>
      <c r="B18" s="58">
        <f t="shared" si="0"/>
        <v>0.90337364879999993</v>
      </c>
      <c r="C18" s="58">
        <v>0.97038000000000002</v>
      </c>
      <c r="D18" s="58">
        <v>1.0106999999999999</v>
      </c>
      <c r="E18" s="58">
        <v>1.0499000000000001</v>
      </c>
      <c r="F18" s="58">
        <v>1.0822000000000001</v>
      </c>
      <c r="G18" s="58">
        <v>1.1077999999999999</v>
      </c>
      <c r="H18" s="59">
        <v>1.1355</v>
      </c>
      <c r="I18" s="58">
        <v>1.1751</v>
      </c>
      <c r="J18" s="58">
        <v>1.2264999999999999</v>
      </c>
      <c r="K18" s="58">
        <v>1.2754000000000001</v>
      </c>
      <c r="L18" s="58">
        <v>1.3239000000000001</v>
      </c>
      <c r="M18" s="58">
        <f>4.9993*27.7032/100</f>
        <v>1.3849660775999999</v>
      </c>
      <c r="N18" s="58">
        <f>5.3397*27.7032/100</f>
        <v>1.4792677703999999</v>
      </c>
    </row>
    <row r="19" spans="1:15" x14ac:dyDescent="0.2">
      <c r="A19" s="54">
        <v>1986</v>
      </c>
      <c r="B19" s="58">
        <f t="shared" si="0"/>
        <v>1.4792677703999999</v>
      </c>
      <c r="C19" s="58">
        <v>1.61</v>
      </c>
      <c r="D19" s="58">
        <v>1.6816</v>
      </c>
      <c r="E19" s="58">
        <v>1.7598</v>
      </c>
      <c r="F19" s="58">
        <v>1.8516999999999999</v>
      </c>
      <c r="G19" s="58">
        <v>1.9545999999999999</v>
      </c>
      <c r="H19" s="59">
        <v>2.08</v>
      </c>
      <c r="I19" s="58">
        <v>2.1838000000000002</v>
      </c>
      <c r="J19" s="58">
        <v>2.3578999999999999</v>
      </c>
      <c r="K19" s="58">
        <v>2.4994000000000001</v>
      </c>
      <c r="L19" s="58">
        <v>2.6421999999999999</v>
      </c>
      <c r="M19" s="58">
        <f>10.1823*27.7032/100</f>
        <v>2.8208229336000001</v>
      </c>
      <c r="N19" s="58">
        <f>10.9862*27.7032/100</f>
        <v>3.0435289583999996</v>
      </c>
    </row>
    <row r="20" spans="1:15" x14ac:dyDescent="0.2">
      <c r="A20" s="54">
        <v>1987</v>
      </c>
      <c r="B20" s="58">
        <f t="shared" si="0"/>
        <v>3.0435289583999996</v>
      </c>
      <c r="C20" s="58">
        <v>3.29</v>
      </c>
      <c r="D20" s="58">
        <v>3.5274000000000001</v>
      </c>
      <c r="E20" s="58">
        <v>3.7605</v>
      </c>
      <c r="F20" s="58">
        <v>4.0895000000000001</v>
      </c>
      <c r="G20" s="58">
        <v>4.3978000000000002</v>
      </c>
      <c r="H20" s="59">
        <v>4.7160000000000002</v>
      </c>
      <c r="I20" s="58">
        <v>5.0979999999999999</v>
      </c>
      <c r="J20" s="58">
        <v>5.5145999999999997</v>
      </c>
      <c r="K20" s="58">
        <v>5.8779000000000003</v>
      </c>
      <c r="L20" s="58">
        <v>6.3677999999999999</v>
      </c>
      <c r="M20" s="58">
        <f>24.8087*27.7032/100</f>
        <v>6.8728037784000007</v>
      </c>
      <c r="N20" s="58">
        <f>28.4729*27.7032/100</f>
        <v>7.8879044328000001</v>
      </c>
    </row>
    <row r="21" spans="1:15" x14ac:dyDescent="0.2">
      <c r="A21" s="54">
        <v>1988</v>
      </c>
      <c r="B21" s="58">
        <f t="shared" si="0"/>
        <v>7.8879044328000001</v>
      </c>
      <c r="C21" s="58">
        <v>9.1075999999999997</v>
      </c>
      <c r="D21" s="58">
        <v>9.8673000000000002</v>
      </c>
      <c r="E21" s="58">
        <v>10.372999999999999</v>
      </c>
      <c r="F21" s="58">
        <v>10.692</v>
      </c>
      <c r="G21" s="58">
        <v>10.898999999999999</v>
      </c>
      <c r="H21" s="59">
        <v>11.121</v>
      </c>
      <c r="I21" s="58">
        <v>11.307</v>
      </c>
      <c r="J21" s="58">
        <v>11.411</v>
      </c>
      <c r="K21" s="58">
        <v>11.476000000000001</v>
      </c>
      <c r="L21" s="58">
        <v>11.563000000000001</v>
      </c>
      <c r="M21" s="58">
        <f>42.2989*27.7032/100</f>
        <v>11.7181488648</v>
      </c>
      <c r="N21" s="58">
        <f>43.1814*27.7032/100</f>
        <v>11.9626296048</v>
      </c>
    </row>
    <row r="22" spans="1:15" x14ac:dyDescent="0.2">
      <c r="A22" s="54">
        <v>1989</v>
      </c>
      <c r="B22" s="58">
        <f t="shared" si="0"/>
        <v>11.9626296048</v>
      </c>
      <c r="C22" s="58">
        <v>12.256</v>
      </c>
      <c r="D22" s="58">
        <v>12.422000000000001</v>
      </c>
      <c r="E22" s="58">
        <v>12.555999999999999</v>
      </c>
      <c r="F22" s="58">
        <v>12.744</v>
      </c>
      <c r="G22" s="58">
        <v>12.92</v>
      </c>
      <c r="H22" s="59">
        <v>13.077</v>
      </c>
      <c r="I22" s="58">
        <v>13.207000000000001</v>
      </c>
      <c r="J22" s="58">
        <v>13.333</v>
      </c>
      <c r="K22" s="58">
        <v>13.461</v>
      </c>
      <c r="L22" s="58">
        <v>13.66</v>
      </c>
      <c r="M22" s="58">
        <f>49.9996*27.7032/100</f>
        <v>13.8514891872</v>
      </c>
      <c r="N22" s="58">
        <f>51.687*27.7032/100</f>
        <v>14.318952983999997</v>
      </c>
    </row>
    <row r="23" spans="1:15" x14ac:dyDescent="0.2">
      <c r="A23" s="54">
        <v>1990</v>
      </c>
      <c r="B23" s="58">
        <f t="shared" si="0"/>
        <v>14.318952983999997</v>
      </c>
      <c r="C23" s="58">
        <v>15.01</v>
      </c>
      <c r="D23" s="58">
        <v>15.35</v>
      </c>
      <c r="E23" s="58">
        <v>15.621</v>
      </c>
      <c r="F23" s="58">
        <v>15.858000000000001</v>
      </c>
      <c r="G23" s="58">
        <v>16.135000000000002</v>
      </c>
      <c r="H23" s="59">
        <v>16.489999999999998</v>
      </c>
      <c r="I23" s="58">
        <v>16.791</v>
      </c>
      <c r="J23" s="58">
        <v>17.077000000000002</v>
      </c>
      <c r="K23" s="58">
        <v>17.321000000000002</v>
      </c>
      <c r="L23" s="58">
        <v>17.57</v>
      </c>
      <c r="M23" s="58">
        <f>65.1049*27.7032/100</f>
        <v>18.036140656799997</v>
      </c>
      <c r="N23" s="58">
        <f>67.1568*27.7032/100</f>
        <v>18.604582617600002</v>
      </c>
    </row>
    <row r="24" spans="1:15" x14ac:dyDescent="0.2">
      <c r="A24" s="54">
        <v>1991</v>
      </c>
      <c r="B24" s="58">
        <f t="shared" si="0"/>
        <v>18.604582617600002</v>
      </c>
      <c r="C24" s="58">
        <v>19.079000000000001</v>
      </c>
      <c r="D24" s="58">
        <v>19.411999999999999</v>
      </c>
      <c r="E24" s="58">
        <v>19.689</v>
      </c>
      <c r="F24" s="58">
        <v>19.895</v>
      </c>
      <c r="G24" s="58">
        <v>20.088999999999999</v>
      </c>
      <c r="H24" s="59">
        <v>20.3</v>
      </c>
      <c r="I24" s="58">
        <v>20.48</v>
      </c>
      <c r="J24" s="58">
        <v>20.622</v>
      </c>
      <c r="K24" s="58">
        <v>20.827999999999999</v>
      </c>
      <c r="L24" s="58">
        <v>21.07</v>
      </c>
      <c r="M24" s="58">
        <f>77.9438*27.7032/100</f>
        <v>21.592926801599997</v>
      </c>
      <c r="N24" s="58">
        <f>79.7786*27.7032/100</f>
        <v>22.101225115199998</v>
      </c>
    </row>
    <row r="25" spans="1:15" x14ac:dyDescent="0.2">
      <c r="A25" s="54">
        <v>1992</v>
      </c>
      <c r="B25" s="58">
        <f t="shared" si="0"/>
        <v>22.101225115199998</v>
      </c>
      <c r="C25" s="58">
        <v>22.503</v>
      </c>
      <c r="D25" s="58">
        <v>22.77</v>
      </c>
      <c r="E25" s="58">
        <v>23.001000000000001</v>
      </c>
      <c r="F25" s="58">
        <v>23.206</v>
      </c>
      <c r="G25" s="58">
        <v>23.359000000000002</v>
      </c>
      <c r="H25" s="59">
        <v>23.516999999999999</v>
      </c>
      <c r="I25" s="58">
        <v>23.666</v>
      </c>
      <c r="J25" s="58">
        <v>23.811</v>
      </c>
      <c r="K25" s="58">
        <v>24.018000000000001</v>
      </c>
      <c r="L25" s="58">
        <v>24.190999999999999</v>
      </c>
      <c r="M25" s="58">
        <v>24.391999999999999</v>
      </c>
      <c r="N25" s="58">
        <v>24.74</v>
      </c>
    </row>
    <row r="26" spans="1:15" x14ac:dyDescent="0.2">
      <c r="A26" s="54">
        <v>1993</v>
      </c>
      <c r="B26" s="58">
        <f>+N25</f>
        <v>24.74</v>
      </c>
      <c r="C26" s="58">
        <v>25.05</v>
      </c>
      <c r="D26" s="58">
        <v>25.254999999999999</v>
      </c>
      <c r="E26" s="58">
        <v>25.402000000000001</v>
      </c>
      <c r="F26" s="58">
        <v>25.547999999999998</v>
      </c>
      <c r="G26" s="58">
        <v>25.693999999999999</v>
      </c>
      <c r="H26" s="59">
        <v>25.838999999999999</v>
      </c>
      <c r="I26" s="58">
        <v>25.963000000000001</v>
      </c>
      <c r="J26" s="58">
        <v>26.102</v>
      </c>
      <c r="K26" s="58">
        <v>26.295000000000002</v>
      </c>
      <c r="L26" s="58">
        <v>26.402999999999999</v>
      </c>
      <c r="M26" s="58">
        <v>26.518999999999998</v>
      </c>
      <c r="N26" s="58">
        <v>26.721</v>
      </c>
    </row>
    <row r="27" spans="1:15" x14ac:dyDescent="0.2">
      <c r="A27" s="54">
        <v>1994</v>
      </c>
      <c r="B27" s="58">
        <f t="shared" ref="B27:B35" si="1">+N26</f>
        <v>26.721</v>
      </c>
      <c r="C27" s="58">
        <v>26.928000000000001</v>
      </c>
      <c r="D27" s="58">
        <v>27.067</v>
      </c>
      <c r="E27" s="58">
        <v>27.206</v>
      </c>
      <c r="F27" s="58">
        <v>27.338999999999999</v>
      </c>
      <c r="G27" s="58">
        <v>27.471</v>
      </c>
      <c r="H27" s="59">
        <v>27.609000000000002</v>
      </c>
      <c r="I27" s="58">
        <v>27.731000000000002</v>
      </c>
      <c r="J27" s="58">
        <v>27.861000000000001</v>
      </c>
      <c r="K27" s="58">
        <v>28.059000000000001</v>
      </c>
      <c r="L27" s="58">
        <v>28.206</v>
      </c>
      <c r="M27" s="58">
        <v>28.356999999999999</v>
      </c>
      <c r="N27" s="58">
        <v>28.606000000000002</v>
      </c>
    </row>
    <row r="28" spans="1:15" x14ac:dyDescent="0.2">
      <c r="A28" s="55">
        <v>1995</v>
      </c>
      <c r="B28" s="58">
        <f t="shared" si="1"/>
        <v>28.606000000000002</v>
      </c>
      <c r="C28" s="60">
        <v>29.681999999999999</v>
      </c>
      <c r="D28" s="60">
        <v>30.94</v>
      </c>
      <c r="E28" s="60">
        <v>32.764000000000003</v>
      </c>
      <c r="F28" s="60">
        <v>35.375</v>
      </c>
      <c r="G28" s="60">
        <v>36.853000000000002</v>
      </c>
      <c r="H28" s="61">
        <v>38.023000000000003</v>
      </c>
      <c r="I28" s="60">
        <v>37.798000000000002</v>
      </c>
      <c r="J28" s="60">
        <v>39.442</v>
      </c>
      <c r="K28" s="60">
        <v>40.258000000000003</v>
      </c>
      <c r="L28" s="60">
        <v>41.085999999999999</v>
      </c>
      <c r="M28" s="60">
        <v>42.098999999999997</v>
      </c>
      <c r="N28" s="60">
        <v>43.470999999999997</v>
      </c>
    </row>
    <row r="29" spans="1:15" x14ac:dyDescent="0.2">
      <c r="A29" s="54">
        <v>1996</v>
      </c>
      <c r="B29" s="58">
        <f t="shared" si="1"/>
        <v>43.470999999999997</v>
      </c>
      <c r="C29" s="58">
        <v>45.033000000000001</v>
      </c>
      <c r="D29" s="58">
        <v>46.084000000000003</v>
      </c>
      <c r="E29" s="58">
        <v>47.098999999999997</v>
      </c>
      <c r="F29" s="58">
        <v>48.438000000000002</v>
      </c>
      <c r="G29" s="58">
        <v>49.320999999999998</v>
      </c>
      <c r="H29" s="59">
        <v>50.124000000000002</v>
      </c>
      <c r="I29" s="58">
        <v>50.835999999999999</v>
      </c>
      <c r="J29" s="58">
        <v>51.512</v>
      </c>
      <c r="K29" s="58">
        <v>52.335999999999999</v>
      </c>
      <c r="L29" s="58">
        <v>52.988999999999997</v>
      </c>
      <c r="M29" s="58">
        <v>53.792000000000002</v>
      </c>
      <c r="N29" s="58">
        <v>55.514000000000003</v>
      </c>
    </row>
    <row r="30" spans="1:15" x14ac:dyDescent="0.2">
      <c r="A30" s="54">
        <v>1997</v>
      </c>
      <c r="B30" s="58">
        <f t="shared" si="1"/>
        <v>55.514000000000003</v>
      </c>
      <c r="C30" s="58">
        <v>56.942</v>
      </c>
      <c r="D30" s="58">
        <v>57.898000000000003</v>
      </c>
      <c r="E30" s="58">
        <v>58.619</v>
      </c>
      <c r="F30" s="58">
        <v>59.252000000000002</v>
      </c>
      <c r="G30" s="58">
        <v>59.792999999999999</v>
      </c>
      <c r="H30" s="59">
        <v>60.323999999999998</v>
      </c>
      <c r="I30" s="58">
        <v>60.848999999999997</v>
      </c>
      <c r="J30" s="58">
        <v>61.39</v>
      </c>
      <c r="K30" s="58">
        <v>62.155000000000001</v>
      </c>
      <c r="L30" s="58">
        <v>62.652000000000001</v>
      </c>
      <c r="M30" s="58">
        <v>63.351999999999997</v>
      </c>
      <c r="N30" s="58">
        <v>64.239999999999995</v>
      </c>
      <c r="O30" s="5"/>
    </row>
    <row r="31" spans="1:15" x14ac:dyDescent="0.2">
      <c r="A31" s="54">
        <v>1998</v>
      </c>
      <c r="B31" s="58">
        <f t="shared" si="1"/>
        <v>64.239999999999995</v>
      </c>
      <c r="C31" s="58">
        <v>65.638000000000005</v>
      </c>
      <c r="D31" s="58">
        <v>66.787000000000006</v>
      </c>
      <c r="E31" s="58">
        <v>67.569000000000003</v>
      </c>
      <c r="F31" s="58">
        <v>68.200999999999993</v>
      </c>
      <c r="G31" s="58">
        <v>68.745000000000005</v>
      </c>
      <c r="H31" s="59">
        <v>69.557000000000002</v>
      </c>
      <c r="I31" s="58">
        <v>70.227999999999994</v>
      </c>
      <c r="J31" s="58">
        <v>70.903000000000006</v>
      </c>
      <c r="K31" s="58">
        <v>72.052999999999997</v>
      </c>
      <c r="L31" s="58">
        <v>73.084999999999994</v>
      </c>
      <c r="M31" s="58">
        <v>74.38</v>
      </c>
      <c r="N31" s="58">
        <v>76.194000000000003</v>
      </c>
    </row>
    <row r="32" spans="1:15" x14ac:dyDescent="0.2">
      <c r="A32" s="54">
        <v>1999</v>
      </c>
      <c r="B32" s="58">
        <f t="shared" si="1"/>
        <v>76.194000000000003</v>
      </c>
      <c r="C32" s="58">
        <v>78.119</v>
      </c>
      <c r="D32" s="58">
        <v>79.168999999999997</v>
      </c>
      <c r="E32" s="58">
        <v>79.903999999999996</v>
      </c>
      <c r="F32" s="58">
        <v>80.637</v>
      </c>
      <c r="G32" s="58">
        <v>81.122</v>
      </c>
      <c r="H32" s="59">
        <v>81.655000000000001</v>
      </c>
      <c r="I32" s="58">
        <v>82.194999999999993</v>
      </c>
      <c r="J32" s="58">
        <v>82.658000000000001</v>
      </c>
      <c r="K32" s="58">
        <v>83.456000000000003</v>
      </c>
      <c r="L32" s="58">
        <v>83.984999999999999</v>
      </c>
      <c r="M32" s="58">
        <v>84.731999999999999</v>
      </c>
      <c r="N32" s="58">
        <v>85.581000000000003</v>
      </c>
    </row>
    <row r="33" spans="1:17" x14ac:dyDescent="0.2">
      <c r="A33" s="54">
        <v>2000</v>
      </c>
      <c r="B33" s="58">
        <f t="shared" si="1"/>
        <v>85.581000000000003</v>
      </c>
      <c r="C33" s="58">
        <v>86.73</v>
      </c>
      <c r="D33" s="58">
        <v>87.498999999999995</v>
      </c>
      <c r="E33" s="58">
        <v>87.983999999999995</v>
      </c>
      <c r="F33" s="58">
        <v>88.484999999999999</v>
      </c>
      <c r="G33" s="58">
        <v>88.816000000000003</v>
      </c>
      <c r="H33" s="59">
        <v>89.341999999999999</v>
      </c>
      <c r="I33" s="58">
        <v>89.69</v>
      </c>
      <c r="J33" s="58">
        <v>90.183000000000007</v>
      </c>
      <c r="K33" s="58">
        <v>90.841999999999999</v>
      </c>
      <c r="L33" s="58">
        <v>91.466999999999999</v>
      </c>
      <c r="M33" s="58">
        <v>92.248999999999995</v>
      </c>
      <c r="N33" s="58">
        <v>93.248000000000005</v>
      </c>
    </row>
    <row r="34" spans="1:17" x14ac:dyDescent="0.2">
      <c r="A34" s="54">
        <v>2001</v>
      </c>
      <c r="B34" s="58">
        <f t="shared" si="1"/>
        <v>93.248000000000005</v>
      </c>
      <c r="C34" s="58">
        <v>93.765000000000001</v>
      </c>
      <c r="D34" s="58">
        <v>93.703000000000003</v>
      </c>
      <c r="E34" s="58">
        <v>94.296999999999997</v>
      </c>
      <c r="F34" s="58">
        <v>94.772000000000006</v>
      </c>
      <c r="G34" s="58">
        <v>94.99</v>
      </c>
      <c r="H34" s="59">
        <v>95.215000000000003</v>
      </c>
      <c r="I34" s="58">
        <v>94.966999999999999</v>
      </c>
      <c r="J34" s="58">
        <v>95.53</v>
      </c>
      <c r="K34" s="58">
        <v>96.418999999999997</v>
      </c>
      <c r="L34" s="58">
        <v>96.855000000000004</v>
      </c>
      <c r="M34" s="58">
        <v>97.22</v>
      </c>
      <c r="N34" s="58">
        <v>97.353999999999999</v>
      </c>
    </row>
    <row r="35" spans="1:17" x14ac:dyDescent="0.2">
      <c r="A35" s="54">
        <v>2002</v>
      </c>
      <c r="B35" s="58">
        <f t="shared" si="1"/>
        <v>97.353999999999999</v>
      </c>
      <c r="C35" s="58">
        <v>98.253</v>
      </c>
      <c r="D35" s="58">
        <v>98.19</v>
      </c>
      <c r="E35" s="58">
        <v>98.691999999999993</v>
      </c>
      <c r="F35" s="58">
        <v>99.230999999999995</v>
      </c>
      <c r="G35" s="58">
        <v>99.432000000000002</v>
      </c>
      <c r="H35" s="59">
        <v>99.917000000000002</v>
      </c>
      <c r="I35" s="58">
        <v>100.20399999999999</v>
      </c>
      <c r="J35" s="58">
        <v>100.58499999999999</v>
      </c>
      <c r="K35" s="58">
        <v>101.19</v>
      </c>
      <c r="L35" s="58">
        <v>101.636</v>
      </c>
      <c r="M35" s="58">
        <v>102.458</v>
      </c>
      <c r="N35" s="58">
        <v>102.904</v>
      </c>
    </row>
    <row r="36" spans="1:17" x14ac:dyDescent="0.2">
      <c r="A36" s="54">
        <v>2003</v>
      </c>
      <c r="B36" s="58">
        <f>+N35</f>
        <v>102.904</v>
      </c>
      <c r="C36" s="62">
        <v>103.32</v>
      </c>
      <c r="D36" s="62">
        <v>103.607</v>
      </c>
      <c r="E36" s="62">
        <v>104.261</v>
      </c>
      <c r="F36" s="62">
        <v>104.43899999999999</v>
      </c>
      <c r="G36" s="62">
        <v>104.102</v>
      </c>
      <c r="H36" s="63">
        <v>104.188</v>
      </c>
      <c r="I36" s="62">
        <v>104.339</v>
      </c>
      <c r="J36" s="62">
        <v>104.652</v>
      </c>
      <c r="K36" s="62">
        <v>105.27500000000001</v>
      </c>
      <c r="L36" s="62">
        <v>105.661</v>
      </c>
      <c r="M36" s="62">
        <v>106.538</v>
      </c>
      <c r="N36" s="62">
        <v>106.996</v>
      </c>
      <c r="O36">
        <f>TRUNC(N36/N35,4)</f>
        <v>1.0397000000000001</v>
      </c>
      <c r="P36" s="6">
        <f t="shared" ref="P36:P46" si="2">+O36-1</f>
        <v>3.9700000000000069E-2</v>
      </c>
    </row>
    <row r="37" spans="1:17" s="7" customFormat="1" x14ac:dyDescent="0.2">
      <c r="A37" s="54">
        <v>2004</v>
      </c>
      <c r="B37" s="64">
        <v>73.783729734575999</v>
      </c>
      <c r="C37" s="64">
        <v>74.2423093102</v>
      </c>
      <c r="D37" s="64">
        <v>74.686407425541006</v>
      </c>
      <c r="E37" s="64">
        <v>74.939488183818</v>
      </c>
      <c r="F37" s="64">
        <v>75.052581492694003</v>
      </c>
      <c r="G37" s="64">
        <v>74.864322509016006</v>
      </c>
      <c r="H37" s="59">
        <v>74.984311751359996</v>
      </c>
      <c r="I37" s="64">
        <v>75.180845855198996</v>
      </c>
      <c r="J37" s="64">
        <v>75.644942177597997</v>
      </c>
      <c r="K37" s="64">
        <v>76.270403343148999</v>
      </c>
      <c r="L37" s="64">
        <v>76.798631846800006</v>
      </c>
      <c r="M37" s="64">
        <v>77.453745526263006</v>
      </c>
      <c r="N37" s="64">
        <v>77.613731182722006</v>
      </c>
      <c r="O37" s="7">
        <f t="shared" ref="O37:O42" si="3">TRUNC(N37/N36,4)</f>
        <v>0.72529999999999994</v>
      </c>
      <c r="P37" s="8">
        <f t="shared" si="2"/>
        <v>-0.27470000000000006</v>
      </c>
      <c r="Q37" s="7" t="s">
        <v>26</v>
      </c>
    </row>
    <row r="38" spans="1:17" x14ac:dyDescent="0.2">
      <c r="A38" s="54">
        <v>2005</v>
      </c>
      <c r="B38" s="58">
        <v>77.613731182722006</v>
      </c>
      <c r="C38" s="58">
        <v>77.616489556109002</v>
      </c>
      <c r="D38" s="58">
        <v>77.875087061160002</v>
      </c>
      <c r="E38" s="58">
        <v>78.226090074683</v>
      </c>
      <c r="F38" s="58">
        <v>78.504685786791995</v>
      </c>
      <c r="G38" s="58">
        <v>78.307462089606005</v>
      </c>
      <c r="H38" s="59">
        <v>78.232296414803997</v>
      </c>
      <c r="I38" s="58">
        <v>78.538475860784999</v>
      </c>
      <c r="J38" s="58">
        <v>78.632260555949998</v>
      </c>
      <c r="K38" s="58">
        <v>78.947404715439006</v>
      </c>
      <c r="L38" s="58">
        <v>79.141180445890996</v>
      </c>
      <c r="M38" s="58">
        <v>79.710784550350994</v>
      </c>
      <c r="N38" s="65">
        <v>80.200395826581001</v>
      </c>
      <c r="O38">
        <f t="shared" si="3"/>
        <v>1.0333000000000001</v>
      </c>
      <c r="P38" s="6">
        <f t="shared" si="2"/>
        <v>3.3300000000000107E-2</v>
      </c>
    </row>
    <row r="39" spans="1:17" x14ac:dyDescent="0.2">
      <c r="A39" s="54">
        <v>2006</v>
      </c>
      <c r="B39" s="65">
        <v>80.200395826581001</v>
      </c>
      <c r="C39" s="58">
        <v>80.670698489100999</v>
      </c>
      <c r="D39" s="58">
        <v>80.794135698179005</v>
      </c>
      <c r="E39" s="58">
        <v>80.895505920158996</v>
      </c>
      <c r="F39" s="58">
        <v>81.014115975809005</v>
      </c>
      <c r="G39" s="58">
        <v>80.653458655430995</v>
      </c>
      <c r="H39" s="59">
        <v>80.723107583458003</v>
      </c>
      <c r="I39" s="58">
        <v>80.944467047781998</v>
      </c>
      <c r="J39" s="58">
        <v>81.357533462516997</v>
      </c>
      <c r="K39" s="58">
        <v>82.178839138559994</v>
      </c>
      <c r="L39" s="58">
        <v>82.538117272245003</v>
      </c>
      <c r="M39" s="58">
        <v>82.971181894037002</v>
      </c>
      <c r="N39" s="58">
        <v>83.451138863411998</v>
      </c>
      <c r="O39">
        <f t="shared" si="3"/>
        <v>1.0405</v>
      </c>
      <c r="P39" s="6">
        <f t="shared" si="2"/>
        <v>4.049999999999998E-2</v>
      </c>
    </row>
    <row r="40" spans="1:17" x14ac:dyDescent="0.2">
      <c r="A40" s="54">
        <v>2007</v>
      </c>
      <c r="B40" s="65">
        <v>83.451138863411998</v>
      </c>
      <c r="C40" s="58">
        <v>83.882134705164006</v>
      </c>
      <c r="D40" s="58">
        <v>84.116596443077995</v>
      </c>
      <c r="E40" s="58">
        <v>84.298649086634001</v>
      </c>
      <c r="F40" s="58">
        <v>84.248308772317003</v>
      </c>
      <c r="G40" s="58">
        <v>83.837311137621995</v>
      </c>
      <c r="H40" s="59">
        <v>83.937991766254996</v>
      </c>
      <c r="I40" s="58">
        <v>84.294511526552995</v>
      </c>
      <c r="J40" s="58">
        <v>84.637929013261001</v>
      </c>
      <c r="K40" s="58">
        <v>85.295111472765001</v>
      </c>
      <c r="L40" s="58">
        <v>85.627495465924</v>
      </c>
      <c r="M40" s="58">
        <v>86.231579237724006</v>
      </c>
      <c r="N40" s="58">
        <v>86.588098998020996</v>
      </c>
      <c r="O40">
        <f t="shared" si="3"/>
        <v>1.0375000000000001</v>
      </c>
      <c r="P40" s="6">
        <f t="shared" si="2"/>
        <v>3.7500000000000089E-2</v>
      </c>
      <c r="Q40" s="1"/>
    </row>
    <row r="41" spans="1:17" x14ac:dyDescent="0.2">
      <c r="A41" s="54">
        <v>2008</v>
      </c>
      <c r="B41" s="65">
        <v>86.588098998020996</v>
      </c>
      <c r="C41" s="58">
        <v>86.989442325859997</v>
      </c>
      <c r="D41" s="58">
        <v>87.248039830912006</v>
      </c>
      <c r="E41" s="58">
        <v>87.880396929930001</v>
      </c>
      <c r="F41" s="58">
        <v>88.080379000503001</v>
      </c>
      <c r="G41" s="58">
        <v>87.985215118645002</v>
      </c>
      <c r="H41" s="59">
        <v>88.349320405756998</v>
      </c>
      <c r="I41" s="58">
        <v>88.841690055374002</v>
      </c>
      <c r="J41" s="58">
        <v>89.354747505396006</v>
      </c>
      <c r="K41" s="58">
        <v>89.963658430622999</v>
      </c>
      <c r="L41" s="58">
        <v>90.576706915931993</v>
      </c>
      <c r="M41" s="58">
        <v>91.606269782709006</v>
      </c>
      <c r="N41" s="58">
        <v>92.240695661768001</v>
      </c>
      <c r="O41">
        <f t="shared" si="3"/>
        <v>1.0651999999999999</v>
      </c>
      <c r="P41" s="6">
        <f t="shared" si="2"/>
        <v>6.5199999999999925E-2</v>
      </c>
      <c r="Q41" s="2"/>
    </row>
    <row r="42" spans="1:17" x14ac:dyDescent="0.2">
      <c r="A42" s="54">
        <v>2009</v>
      </c>
      <c r="B42" s="65">
        <v>92.240695661768001</v>
      </c>
      <c r="C42" s="58">
        <v>92.454469599277004</v>
      </c>
      <c r="D42" s="58">
        <v>92.658589229930996</v>
      </c>
      <c r="E42" s="58">
        <v>93.19164488701</v>
      </c>
      <c r="F42" s="58">
        <v>93.517822540048002</v>
      </c>
      <c r="G42" s="58">
        <v>93.245433168060998</v>
      </c>
      <c r="H42" s="59">
        <v>93.417141911415001</v>
      </c>
      <c r="I42" s="58">
        <v>93.671601856384996</v>
      </c>
      <c r="J42" s="58">
        <v>93.895719694096002</v>
      </c>
      <c r="K42" s="58">
        <v>94.366711949963005</v>
      </c>
      <c r="L42" s="58">
        <v>94.652203595540001</v>
      </c>
      <c r="M42" s="58">
        <v>95.143194058464005</v>
      </c>
      <c r="N42" s="58">
        <v>95.536951859487999</v>
      </c>
      <c r="O42">
        <f t="shared" si="3"/>
        <v>1.0357000000000001</v>
      </c>
      <c r="P42" s="6">
        <f t="shared" si="2"/>
        <v>3.5700000000000065E-2</v>
      </c>
      <c r="Q42" s="2"/>
    </row>
    <row r="43" spans="1:17" s="9" customFormat="1" x14ac:dyDescent="0.2">
      <c r="A43" s="54">
        <v>2010</v>
      </c>
      <c r="B43" s="66">
        <f>+N42</f>
        <v>95.536951859487999</v>
      </c>
      <c r="C43" s="66">
        <v>96.575479439774</v>
      </c>
      <c r="D43" s="66">
        <v>97.134050050685005</v>
      </c>
      <c r="E43" s="66">
        <v>97.823643397488993</v>
      </c>
      <c r="F43" s="66">
        <v>97.511947204733005</v>
      </c>
      <c r="G43" s="66">
        <v>96.897519532732005</v>
      </c>
      <c r="H43" s="67">
        <v>96.867177425471994</v>
      </c>
      <c r="I43" s="66">
        <v>97.077503396246996</v>
      </c>
      <c r="J43" s="66">
        <v>97.347134394847004</v>
      </c>
      <c r="K43" s="66">
        <v>97.857433470000004</v>
      </c>
      <c r="L43" s="66">
        <v>98.461517243282003</v>
      </c>
      <c r="M43" s="66">
        <v>99.250412032024997</v>
      </c>
      <c r="N43" s="66">
        <v>99.742092088296005</v>
      </c>
      <c r="O43" s="10">
        <f>TRUNC(N43/N42,4)</f>
        <v>1.044</v>
      </c>
      <c r="P43" s="10">
        <f t="shared" si="2"/>
        <v>4.4000000000000039E-2</v>
      </c>
      <c r="Q43" s="2"/>
    </row>
    <row r="44" spans="1:17" x14ac:dyDescent="0.2">
      <c r="A44" s="54">
        <v>2011</v>
      </c>
      <c r="B44" s="65">
        <f>+N42</f>
        <v>95.536951859487999</v>
      </c>
      <c r="C44" s="65">
        <v>100.22799999999999</v>
      </c>
      <c r="D44" s="65">
        <v>100.604</v>
      </c>
      <c r="E44" s="65">
        <v>100.797</v>
      </c>
      <c r="F44" s="65">
        <v>100.789</v>
      </c>
      <c r="G44" s="65">
        <v>100.04600000000001</v>
      </c>
      <c r="H44" s="68">
        <v>100.041</v>
      </c>
      <c r="I44" s="65">
        <v>100.521</v>
      </c>
      <c r="J44" s="65">
        <v>100.68</v>
      </c>
      <c r="K44" s="65">
        <v>100.92700000000001</v>
      </c>
      <c r="L44" s="65">
        <v>101.608</v>
      </c>
      <c r="M44" s="65">
        <v>102.70699999999999</v>
      </c>
      <c r="N44" s="65">
        <v>103.551</v>
      </c>
      <c r="O44" s="6">
        <f>TRUNC(N44/N42,4)</f>
        <v>1.0838000000000001</v>
      </c>
      <c r="P44" s="11">
        <f t="shared" si="2"/>
        <v>8.3800000000000097E-2</v>
      </c>
      <c r="Q44" s="2"/>
    </row>
    <row r="45" spans="1:17" x14ac:dyDescent="0.2">
      <c r="A45" s="54">
        <v>2012</v>
      </c>
      <c r="B45" s="65">
        <f>+N44</f>
        <v>103.551</v>
      </c>
      <c r="C45" s="65">
        <v>104.28400000000001</v>
      </c>
      <c r="D45" s="65">
        <v>104.496</v>
      </c>
      <c r="E45" s="65">
        <v>104.556</v>
      </c>
      <c r="F45" s="65">
        <v>104.22799999999999</v>
      </c>
      <c r="G45" s="65">
        <v>103.899</v>
      </c>
      <c r="H45" s="68">
        <v>104.378</v>
      </c>
      <c r="I45" s="65">
        <v>104.964</v>
      </c>
      <c r="J45" s="65">
        <v>105.279</v>
      </c>
      <c r="K45" s="65">
        <v>105.74299999999999</v>
      </c>
      <c r="L45" s="65">
        <v>106.27800000000001</v>
      </c>
      <c r="M45" s="58">
        <v>107</v>
      </c>
      <c r="N45" s="58">
        <v>107.246</v>
      </c>
      <c r="O45" s="6">
        <f>TRUNC(N45/N44,4)</f>
        <v>1.0356000000000001</v>
      </c>
      <c r="P45" s="11">
        <f t="shared" si="2"/>
        <v>3.5600000000000076E-2</v>
      </c>
      <c r="Q45" s="2"/>
    </row>
    <row r="46" spans="1:17" x14ac:dyDescent="0.2">
      <c r="A46" s="54">
        <v>2013</v>
      </c>
      <c r="B46" s="66">
        <f>+N45</f>
        <v>107.246</v>
      </c>
      <c r="C46" s="53">
        <v>107.678</v>
      </c>
      <c r="D46" s="66">
        <v>108.208</v>
      </c>
      <c r="E46" s="66">
        <v>109.002</v>
      </c>
      <c r="F46" s="53">
        <v>109.074</v>
      </c>
      <c r="G46" s="66">
        <v>108.711</v>
      </c>
      <c r="H46" s="67">
        <v>108.645</v>
      </c>
      <c r="I46" s="66">
        <v>108.60899999999999</v>
      </c>
      <c r="J46" s="66">
        <v>108.91800000000001</v>
      </c>
      <c r="K46" s="66">
        <v>109.328</v>
      </c>
      <c r="L46" s="66">
        <v>109.848</v>
      </c>
      <c r="M46" s="66">
        <v>110.872</v>
      </c>
      <c r="N46" s="66">
        <v>111.508</v>
      </c>
      <c r="O46" s="6">
        <f>TRUNC(J46/N45,4)</f>
        <v>1.0155000000000001</v>
      </c>
      <c r="P46" s="11">
        <f t="shared" si="2"/>
        <v>1.5500000000000069E-2</v>
      </c>
      <c r="Q46" s="2"/>
    </row>
    <row r="47" spans="1:17" x14ac:dyDescent="0.2">
      <c r="A47" s="54">
        <v>2014</v>
      </c>
      <c r="B47" s="65">
        <f>+N46</f>
        <v>111.508</v>
      </c>
      <c r="C47" s="65">
        <v>112.505</v>
      </c>
      <c r="D47" s="65">
        <v>112.79</v>
      </c>
      <c r="E47" s="65">
        <v>113.099</v>
      </c>
      <c r="F47" s="65">
        <v>112.88800000000001</v>
      </c>
      <c r="G47" s="65">
        <v>112.527</v>
      </c>
      <c r="H47" s="68">
        <v>112.72199999999999</v>
      </c>
      <c r="I47" s="65">
        <v>113.032</v>
      </c>
      <c r="J47" s="66">
        <v>113.438</v>
      </c>
      <c r="K47" s="66">
        <v>113.93899999999999</v>
      </c>
      <c r="L47" s="66">
        <v>114.569</v>
      </c>
      <c r="M47" s="66">
        <v>115.49299999999999</v>
      </c>
      <c r="N47" s="66">
        <v>116.059</v>
      </c>
      <c r="O47" s="2"/>
      <c r="P47" s="2"/>
      <c r="Q47" s="2"/>
    </row>
    <row r="48" spans="1:17" x14ac:dyDescent="0.2">
      <c r="A48" s="54">
        <v>2015</v>
      </c>
      <c r="B48" s="65">
        <v>116.059</v>
      </c>
      <c r="C48" s="65">
        <v>115.95399999999999</v>
      </c>
      <c r="D48" s="65">
        <v>116.17400000000001</v>
      </c>
      <c r="E48" s="65">
        <v>116.64700000000001</v>
      </c>
      <c r="F48" s="65">
        <v>116.345</v>
      </c>
      <c r="G48" s="65">
        <v>115.764</v>
      </c>
      <c r="H48" s="68">
        <v>115.958</v>
      </c>
      <c r="I48" s="65">
        <v>116.128</v>
      </c>
      <c r="J48" s="66">
        <v>116.373</v>
      </c>
      <c r="K48" s="66">
        <v>116.809</v>
      </c>
      <c r="L48" s="66">
        <v>117.41</v>
      </c>
      <c r="M48" s="66">
        <v>118.051</v>
      </c>
      <c r="N48" s="66">
        <v>118.532</v>
      </c>
      <c r="O48" s="2"/>
      <c r="P48" s="2"/>
      <c r="Q48" s="2"/>
    </row>
    <row r="49" spans="1:17" x14ac:dyDescent="0.2">
      <c r="A49" s="54">
        <v>2016</v>
      </c>
      <c r="B49" s="65">
        <v>118.532</v>
      </c>
      <c r="C49" s="65">
        <v>118.98</v>
      </c>
      <c r="D49" s="65">
        <v>119.505</v>
      </c>
      <c r="E49" s="65">
        <v>119.681</v>
      </c>
      <c r="F49" s="65">
        <v>119.30200000000001</v>
      </c>
      <c r="G49" s="65">
        <v>118.77</v>
      </c>
      <c r="H49" s="68">
        <v>118.901</v>
      </c>
      <c r="I49" s="65">
        <v>119.211</v>
      </c>
      <c r="J49" s="66">
        <v>119.547</v>
      </c>
      <c r="K49" s="66">
        <v>120.277</v>
      </c>
      <c r="L49" s="66">
        <v>121.00700000000001</v>
      </c>
      <c r="M49" s="66">
        <v>121.953</v>
      </c>
      <c r="N49" s="66">
        <v>122.515</v>
      </c>
      <c r="O49" s="2"/>
      <c r="P49" s="2"/>
      <c r="Q49" s="2"/>
    </row>
    <row r="50" spans="1:17" x14ac:dyDescent="0.2">
      <c r="A50" s="54">
        <v>2017</v>
      </c>
      <c r="B50" s="66">
        <v>122.515</v>
      </c>
      <c r="C50" s="65">
        <v>124.598</v>
      </c>
      <c r="D50" s="65">
        <v>125.318</v>
      </c>
      <c r="E50" s="65">
        <v>126.087</v>
      </c>
      <c r="F50" s="65">
        <v>126.242</v>
      </c>
      <c r="G50" s="65">
        <v>126.09099999999999</v>
      </c>
      <c r="H50" s="68">
        <v>126.408</v>
      </c>
      <c r="I50" s="65">
        <v>126.886</v>
      </c>
      <c r="J50" s="66">
        <v>127.51300000000001</v>
      </c>
      <c r="K50" s="66">
        <v>127.91200000000001</v>
      </c>
      <c r="L50" s="66">
        <v>128.71700000000001</v>
      </c>
      <c r="M50" s="66">
        <v>130.04400000000001</v>
      </c>
      <c r="N50" s="66">
        <v>130.81299999999999</v>
      </c>
      <c r="O50" s="2"/>
      <c r="P50" s="2"/>
      <c r="Q50" s="2"/>
    </row>
    <row r="51" spans="1:17" x14ac:dyDescent="0.2">
      <c r="A51" s="54">
        <v>2018</v>
      </c>
      <c r="B51" s="66">
        <v>130.81299999999999</v>
      </c>
      <c r="D51" s="82"/>
      <c r="H51" s="68"/>
      <c r="J51" s="81"/>
      <c r="L51" s="82"/>
      <c r="N51" s="81"/>
      <c r="O51" s="2"/>
      <c r="P51" s="2"/>
      <c r="Q51" s="2"/>
    </row>
    <row r="52" spans="1:17" x14ac:dyDescent="0.2">
      <c r="H52" s="68"/>
      <c r="O52" s="2"/>
      <c r="P52" s="2"/>
      <c r="Q52" s="2"/>
    </row>
    <row r="53" spans="1:17" x14ac:dyDescent="0.2">
      <c r="H53" s="68"/>
    </row>
    <row r="54" spans="1:17" x14ac:dyDescent="0.2">
      <c r="H54" s="68"/>
    </row>
    <row r="55" spans="1:17" x14ac:dyDescent="0.2">
      <c r="H55" s="68"/>
    </row>
    <row r="56" spans="1:17" x14ac:dyDescent="0.2">
      <c r="H56" s="68"/>
    </row>
    <row r="57" spans="1:17" x14ac:dyDescent="0.2">
      <c r="H57" s="68"/>
    </row>
    <row r="58" spans="1:17" x14ac:dyDescent="0.2">
      <c r="H58" s="68"/>
    </row>
    <row r="63" spans="1:17" x14ac:dyDescent="0.2">
      <c r="M63" t="s">
        <v>25</v>
      </c>
    </row>
    <row r="64" spans="1:17" x14ac:dyDescent="0.2">
      <c r="M64" t="s">
        <v>25</v>
      </c>
    </row>
    <row r="65" spans="13:16" x14ac:dyDescent="0.2">
      <c r="M65" t="s">
        <v>25</v>
      </c>
    </row>
    <row r="66" spans="13:16" x14ac:dyDescent="0.2">
      <c r="M66" t="s">
        <v>25</v>
      </c>
    </row>
    <row r="67" spans="13:16" x14ac:dyDescent="0.2">
      <c r="M67" t="s">
        <v>25</v>
      </c>
    </row>
    <row r="68" spans="13:16" x14ac:dyDescent="0.2">
      <c r="M68" t="s">
        <v>25</v>
      </c>
    </row>
    <row r="69" spans="13:16" x14ac:dyDescent="0.2">
      <c r="M69" t="s">
        <v>25</v>
      </c>
    </row>
    <row r="70" spans="13:16" x14ac:dyDescent="0.2">
      <c r="M70" t="s">
        <v>25</v>
      </c>
    </row>
    <row r="71" spans="13:16" x14ac:dyDescent="0.2">
      <c r="M71" t="s">
        <v>25</v>
      </c>
    </row>
    <row r="72" spans="13:16" x14ac:dyDescent="0.2">
      <c r="M72" t="s">
        <v>25</v>
      </c>
    </row>
    <row r="73" spans="13:16" x14ac:dyDescent="0.2">
      <c r="M73" t="s">
        <v>25</v>
      </c>
      <c r="P73" t="s">
        <v>25</v>
      </c>
    </row>
    <row r="188" spans="10:10" x14ac:dyDescent="0.2">
      <c r="J188">
        <f>INDICES!M497</f>
        <v>0</v>
      </c>
    </row>
    <row r="346" spans="5:5" x14ac:dyDescent="0.2">
      <c r="E346" s="12">
        <f>[1]BalGen!D17+[1]BalGen!D18</f>
        <v>3457562.95</v>
      </c>
    </row>
  </sheetData>
  <phoneticPr fontId="0" type="noConversion"/>
  <pageMargins left="0.29652777777777778" right="0.26458333333333334" top="0.31388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INDICES</vt:lpstr>
      <vt:lpstr>REPORTE!Área_de_impresión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qm</dc:creator>
  <cp:lastModifiedBy>contabilidad qm</cp:lastModifiedBy>
  <cp:lastPrinted>2014-10-30T19:00:09Z</cp:lastPrinted>
  <dcterms:created xsi:type="dcterms:W3CDTF">2014-04-01T16:50:44Z</dcterms:created>
  <dcterms:modified xsi:type="dcterms:W3CDTF">2018-01-29T22:59:21Z</dcterms:modified>
</cp:coreProperties>
</file>