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N_Precios\SSM045  Boletines\2016\08 Aug 16\Fleet\"/>
    </mc:Choice>
  </mc:AlternateContent>
  <bookViews>
    <workbookView xWindow="0" yWindow="0" windowWidth="20496" windowHeight="7752"/>
  </bookViews>
  <sheets>
    <sheet name="EMPRENDEDORES CHEVROLET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'EMPRENDEDORES CHEVROLET'!$E$5:$T$149</definedName>
    <definedName name="a" localSheetId="0">#REF!</definedName>
    <definedName name="a">#REF!</definedName>
    <definedName name="DOS" localSheetId="0">#REF!</definedName>
    <definedName name="DOS">#REF!</definedName>
    <definedName name="hrhrhrhr" localSheetId="0">#REF!</definedName>
    <definedName name="hrhrhrhr">#REF!</definedName>
    <definedName name="_xlnm.Print_Area" localSheetId="0">'EMPRENDEDORES CHEVROLET'!$A$1:$U$151</definedName>
    <definedName name="_xlnm.Print_Titles" localSheetId="0">'EMPRENDEDORES CHEVROLET'!$1:$6</definedName>
    <definedName name="start">#REF!</definedName>
    <definedName name="Tabla">#REF!</definedName>
    <definedName name="table" localSheetId="0">#REF!</definedName>
    <definedName name="table">#REF!</definedName>
    <definedName name="tables" localSheetId="0">#REF!</definedName>
    <definedName name="tables">#REF!</definedName>
    <definedName name="UNO" localSheetId="0">#REF!</definedName>
    <definedName name="UN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1" i="1" l="1"/>
  <c r="S69" i="1"/>
  <c r="O149" i="1" l="1"/>
  <c r="O148" i="1"/>
  <c r="O147" i="1"/>
  <c r="O146" i="1"/>
  <c r="O141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M118" i="1"/>
  <c r="M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0" i="1"/>
  <c r="L100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F144" i="1"/>
  <c r="F141" i="1"/>
  <c r="F138" i="1"/>
  <c r="F136" i="1"/>
  <c r="F117" i="1"/>
  <c r="F100" i="1"/>
  <c r="F95" i="1"/>
  <c r="S61" i="1"/>
  <c r="Q61" i="1"/>
  <c r="Q116" i="1"/>
  <c r="Q115" i="1"/>
  <c r="S114" i="1"/>
  <c r="Q114" i="1"/>
  <c r="Q113" i="1"/>
  <c r="Q112" i="1"/>
  <c r="Q111" i="1"/>
  <c r="S108" i="1"/>
  <c r="R108" i="1"/>
  <c r="Q108" i="1"/>
  <c r="R105" i="1"/>
  <c r="S104" i="1"/>
  <c r="R104" i="1"/>
  <c r="Q104" i="1"/>
  <c r="S100" i="1"/>
  <c r="R100" i="1"/>
  <c r="Q100" i="1"/>
  <c r="S95" i="1"/>
  <c r="R95" i="1"/>
  <c r="Q95" i="1"/>
  <c r="S94" i="1"/>
  <c r="R94" i="1"/>
  <c r="Q94" i="1"/>
  <c r="R93" i="1"/>
  <c r="Q93" i="1"/>
  <c r="S90" i="1"/>
  <c r="R90" i="1"/>
  <c r="Q90" i="1"/>
  <c r="R87" i="1"/>
  <c r="S84" i="1"/>
  <c r="R84" i="1"/>
  <c r="Q84" i="1"/>
  <c r="R81" i="1"/>
  <c r="S80" i="1"/>
  <c r="R80" i="1"/>
  <c r="Q80" i="1"/>
  <c r="S79" i="1"/>
  <c r="R79" i="1"/>
  <c r="Q79" i="1"/>
  <c r="S76" i="1"/>
  <c r="R76" i="1"/>
  <c r="Q76" i="1"/>
  <c r="R73" i="1"/>
  <c r="R69" i="1"/>
  <c r="Q69" i="1"/>
  <c r="R65" i="1"/>
  <c r="R61" i="1"/>
  <c r="R57" i="1"/>
  <c r="S54" i="1"/>
  <c r="R54" i="1"/>
  <c r="Q54" i="1"/>
  <c r="R51" i="1"/>
  <c r="S50" i="1"/>
  <c r="R50" i="1"/>
  <c r="Q50" i="1"/>
  <c r="R49" i="1"/>
  <c r="S47" i="1"/>
  <c r="R47" i="1"/>
  <c r="Q47" i="1"/>
  <c r="R45" i="1"/>
  <c r="S41" i="1"/>
  <c r="R41" i="1"/>
  <c r="Q41" i="1"/>
  <c r="R37" i="1"/>
  <c r="S32" i="1"/>
  <c r="S30" i="1"/>
  <c r="R30" i="1"/>
  <c r="Q30" i="1"/>
  <c r="R23" i="1"/>
  <c r="S20" i="1"/>
  <c r="R20" i="1"/>
  <c r="Q20" i="1"/>
  <c r="R17" i="1"/>
  <c r="S12" i="1"/>
  <c r="R12" i="1"/>
  <c r="Q12" i="1"/>
  <c r="T7" i="1"/>
  <c r="R7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4" i="1"/>
  <c r="H13" i="1"/>
  <c r="H12" i="1"/>
  <c r="H9" i="1"/>
  <c r="H8" i="1"/>
  <c r="H7" i="1"/>
  <c r="C16" i="1" l="1"/>
  <c r="C15" i="1"/>
  <c r="C11" i="1"/>
  <c r="C10" i="1"/>
  <c r="N10" i="1" l="1"/>
  <c r="N16" i="1"/>
  <c r="N15" i="1"/>
  <c r="N11" i="1" l="1"/>
  <c r="N134" i="1" l="1"/>
  <c r="N125" i="1"/>
  <c r="N127" i="1"/>
  <c r="N123" i="1"/>
  <c r="N117" i="1"/>
  <c r="N119" i="1"/>
  <c r="N122" i="1"/>
  <c r="N139" i="1"/>
  <c r="N143" i="1"/>
  <c r="N145" i="1"/>
  <c r="N133" i="1"/>
  <c r="N135" i="1"/>
  <c r="N118" i="1"/>
  <c r="N148" i="1"/>
  <c r="N144" i="1"/>
  <c r="N142" i="1"/>
  <c r="N140" i="1"/>
  <c r="N138" i="1"/>
  <c r="N137" i="1"/>
  <c r="N136" i="1"/>
  <c r="N131" i="1"/>
  <c r="N124" i="1"/>
  <c r="N120" i="1"/>
  <c r="F149" i="1"/>
  <c r="F148" i="1"/>
  <c r="F147" i="1"/>
  <c r="F146" i="1"/>
  <c r="F131" i="1"/>
  <c r="F126" i="1"/>
  <c r="F123" i="1"/>
  <c r="F120" i="1"/>
  <c r="C148" i="1"/>
  <c r="C147" i="1"/>
  <c r="C135" i="1"/>
  <c r="C134" i="1"/>
  <c r="C133" i="1"/>
  <c r="C132" i="1"/>
  <c r="C131" i="1"/>
  <c r="C125" i="1"/>
  <c r="C124" i="1"/>
  <c r="C123" i="1"/>
  <c r="N146" i="1" l="1"/>
  <c r="N128" i="1"/>
  <c r="N130" i="1"/>
  <c r="N149" i="1"/>
  <c r="N121" i="1"/>
  <c r="N129" i="1"/>
  <c r="N132" i="1"/>
  <c r="N126" i="1"/>
  <c r="N147" i="1"/>
  <c r="C116" i="1"/>
  <c r="C115" i="1"/>
  <c r="C114" i="1"/>
  <c r="C110" i="1"/>
  <c r="C109" i="1"/>
  <c r="C108" i="1"/>
  <c r="C94" i="1"/>
  <c r="C92" i="1"/>
  <c r="C91" i="1"/>
  <c r="C90" i="1"/>
  <c r="C86" i="1"/>
  <c r="C85" i="1"/>
  <c r="C84" i="1"/>
  <c r="N110" i="1" l="1"/>
  <c r="N114" i="1"/>
  <c r="N115" i="1"/>
  <c r="N108" i="1"/>
  <c r="N116" i="1"/>
  <c r="N84" i="1"/>
  <c r="N92" i="1"/>
  <c r="N94" i="1"/>
  <c r="N90" i="1"/>
  <c r="N86" i="1"/>
  <c r="N109" i="1" l="1"/>
  <c r="N91" i="1"/>
  <c r="N85" i="1"/>
  <c r="C80" i="1" l="1"/>
  <c r="C78" i="1"/>
  <c r="C77" i="1"/>
  <c r="C76" i="1"/>
  <c r="C72" i="1"/>
  <c r="C71" i="1"/>
  <c r="C70" i="1"/>
  <c r="C69" i="1"/>
  <c r="C64" i="1"/>
  <c r="C63" i="1"/>
  <c r="C62" i="1"/>
  <c r="C61" i="1"/>
  <c r="C56" i="1"/>
  <c r="C55" i="1"/>
  <c r="C54" i="1"/>
  <c r="C50" i="1"/>
  <c r="C48" i="1"/>
  <c r="C47" i="1"/>
  <c r="C44" i="1"/>
  <c r="C43" i="1"/>
  <c r="C42" i="1"/>
  <c r="C41" i="1"/>
  <c r="C36" i="1"/>
  <c r="C35" i="1"/>
  <c r="C34" i="1"/>
  <c r="C33" i="1"/>
  <c r="C32" i="1"/>
  <c r="C31" i="1"/>
  <c r="C30" i="1"/>
  <c r="C22" i="1"/>
  <c r="C21" i="1"/>
  <c r="C20" i="1"/>
  <c r="F20" i="1"/>
  <c r="F30" i="1" s="1"/>
  <c r="F41" i="1" s="1"/>
  <c r="F47" i="1" s="1"/>
  <c r="F50" i="1" s="1"/>
  <c r="F54" i="1" s="1"/>
  <c r="F61" i="1" s="1"/>
  <c r="F69" i="1" s="1"/>
  <c r="F76" i="1" s="1"/>
  <c r="F80" i="1" s="1"/>
  <c r="F84" i="1" s="1"/>
  <c r="F90" i="1" s="1"/>
  <c r="F94" i="1" s="1"/>
  <c r="F108" i="1" s="1"/>
  <c r="F114" i="1" s="1"/>
  <c r="F17" i="1"/>
  <c r="C14" i="1"/>
  <c r="C13" i="1"/>
  <c r="C12" i="1"/>
  <c r="N34" i="1" l="1"/>
  <c r="N48" i="1"/>
  <c r="N56" i="1"/>
  <c r="N20" i="1"/>
  <c r="N22" i="1"/>
  <c r="N41" i="1"/>
  <c r="N78" i="1"/>
  <c r="N31" i="1"/>
  <c r="N70" i="1"/>
  <c r="N72" i="1"/>
  <c r="N62" i="1"/>
  <c r="N64" i="1"/>
  <c r="N69" i="1"/>
  <c r="N61" i="1"/>
  <c r="N47" i="1"/>
  <c r="N36" i="1"/>
  <c r="N42" i="1"/>
  <c r="N44" i="1"/>
  <c r="N30" i="1"/>
  <c r="N21" i="1"/>
  <c r="N13" i="1" l="1"/>
  <c r="N12" i="1"/>
  <c r="N14" i="1"/>
  <c r="N80" i="1"/>
  <c r="N76" i="1"/>
  <c r="N54" i="1"/>
  <c r="N63" i="1"/>
  <c r="N32" i="1"/>
  <c r="N50" i="1"/>
  <c r="N43" i="1"/>
  <c r="N77" i="1"/>
  <c r="N71" i="1"/>
  <c r="N55" i="1"/>
  <c r="N35" i="1"/>
  <c r="N33" i="1"/>
  <c r="C149" i="1" l="1"/>
  <c r="C146" i="1"/>
  <c r="C145" i="1"/>
  <c r="C144" i="1"/>
  <c r="C143" i="1"/>
  <c r="C142" i="1"/>
  <c r="C141" i="1"/>
  <c r="C140" i="1"/>
  <c r="C139" i="1"/>
  <c r="C138" i="1"/>
  <c r="C137" i="1"/>
  <c r="C136" i="1"/>
  <c r="C130" i="1"/>
  <c r="C129" i="1"/>
  <c r="C128" i="1"/>
  <c r="C127" i="1"/>
  <c r="C126" i="1"/>
  <c r="C122" i="1"/>
  <c r="C121" i="1"/>
  <c r="C120" i="1"/>
  <c r="C119" i="1"/>
  <c r="C118" i="1"/>
  <c r="C117" i="1"/>
  <c r="C113" i="1"/>
  <c r="C112" i="1"/>
  <c r="C111" i="1"/>
  <c r="C107" i="1"/>
  <c r="C106" i="1"/>
  <c r="C105" i="1"/>
  <c r="C104" i="1"/>
  <c r="N104" i="1" s="1"/>
  <c r="C103" i="1"/>
  <c r="N103" i="1" s="1"/>
  <c r="C102" i="1"/>
  <c r="N102" i="1" s="1"/>
  <c r="C101" i="1"/>
  <c r="N101" i="1" s="1"/>
  <c r="C100" i="1"/>
  <c r="N100" i="1" s="1"/>
  <c r="C99" i="1"/>
  <c r="C98" i="1"/>
  <c r="C97" i="1"/>
  <c r="C96" i="1"/>
  <c r="N96" i="1" s="1"/>
  <c r="C95" i="1"/>
  <c r="N95" i="1" s="1"/>
  <c r="C93" i="1"/>
  <c r="C89" i="1"/>
  <c r="C88" i="1"/>
  <c r="C87" i="1"/>
  <c r="C83" i="1"/>
  <c r="C82" i="1"/>
  <c r="C81" i="1"/>
  <c r="C79" i="1"/>
  <c r="C75" i="1"/>
  <c r="C74" i="1"/>
  <c r="C73" i="1"/>
  <c r="C68" i="1"/>
  <c r="C67" i="1"/>
  <c r="C66" i="1"/>
  <c r="C65" i="1"/>
  <c r="C60" i="1"/>
  <c r="C59" i="1"/>
  <c r="C58" i="1"/>
  <c r="C57" i="1"/>
  <c r="C53" i="1"/>
  <c r="C52" i="1"/>
  <c r="C51" i="1"/>
  <c r="C49" i="1"/>
  <c r="C46" i="1"/>
  <c r="C45" i="1"/>
  <c r="C40" i="1"/>
  <c r="C39" i="1"/>
  <c r="C38" i="1"/>
  <c r="C37" i="1"/>
  <c r="C29" i="1"/>
  <c r="C28" i="1"/>
  <c r="C27" i="1"/>
  <c r="C26" i="1"/>
  <c r="C25" i="1"/>
  <c r="C24" i="1"/>
  <c r="C23" i="1"/>
  <c r="C19" i="1"/>
  <c r="C18" i="1"/>
  <c r="F23" i="1"/>
  <c r="F37" i="1" s="1"/>
  <c r="F45" i="1" s="1"/>
  <c r="F49" i="1" s="1"/>
  <c r="C17" i="1"/>
  <c r="C9" i="1"/>
  <c r="C8" i="1"/>
  <c r="C7" i="1"/>
  <c r="N99" i="1" l="1"/>
  <c r="F51" i="1"/>
  <c r="F57" i="1" s="1"/>
  <c r="F65" i="1" s="1"/>
  <c r="F73" i="1" s="1"/>
  <c r="N87" i="1"/>
  <c r="N98" i="1"/>
  <c r="N83" i="1"/>
  <c r="N51" i="1"/>
  <c r="N65" i="1"/>
  <c r="N79" i="1"/>
  <c r="N97" i="1"/>
  <c r="N23" i="1"/>
  <c r="N45" i="1"/>
  <c r="N105" i="1"/>
  <c r="N93" i="1"/>
  <c r="N7" i="1"/>
  <c r="N141" i="1"/>
  <c r="N111" i="1"/>
  <c r="N39" i="1" l="1"/>
  <c r="N58" i="1"/>
  <c r="N53" i="1"/>
  <c r="N37" i="1"/>
  <c r="N73" i="1"/>
  <c r="N112" i="1"/>
  <c r="F79" i="1"/>
  <c r="F81" i="1" s="1"/>
  <c r="F87" i="1" s="1"/>
  <c r="F93" i="1" s="1"/>
  <c r="F105" i="1" s="1"/>
  <c r="F111" i="1" s="1"/>
  <c r="N25" i="1"/>
  <c r="N67" i="1"/>
  <c r="N75" i="1"/>
  <c r="N113" i="1"/>
  <c r="N19" i="1"/>
  <c r="N106" i="1"/>
  <c r="N74" i="1"/>
  <c r="N82" i="1"/>
  <c r="N40" i="1"/>
  <c r="N68" i="1"/>
  <c r="N49" i="1"/>
  <c r="N107" i="1"/>
  <c r="N38" i="1"/>
  <c r="N60" i="1"/>
  <c r="N52" i="1"/>
  <c r="N18" i="1"/>
  <c r="N59" i="1"/>
  <c r="N9" i="1"/>
  <c r="N17" i="1"/>
  <c r="N24" i="1"/>
  <c r="N8" i="1"/>
  <c r="N57" i="1"/>
  <c r="N29" i="1"/>
  <c r="N46" i="1"/>
  <c r="N66" i="1"/>
  <c r="N89" i="1"/>
  <c r="N88" i="1"/>
  <c r="N27" i="1"/>
  <c r="N28" i="1"/>
  <c r="N81" i="1"/>
  <c r="N26" i="1"/>
</calcChain>
</file>

<file path=xl/sharedStrings.xml><?xml version="1.0" encoding="utf-8"?>
<sst xmlns="http://schemas.openxmlformats.org/spreadsheetml/2006/main" count="395" uniqueCount="122">
  <si>
    <t>MODELO</t>
  </si>
  <si>
    <t>PAQ</t>
  </si>
  <si>
    <t>VERSION</t>
  </si>
  <si>
    <t>OFERTA COMERCIAL</t>
  </si>
  <si>
    <t>UMD</t>
  </si>
  <si>
    <t>CONC</t>
  </si>
  <si>
    <t>OFFER</t>
  </si>
  <si>
    <t>CÓDIGO GMF</t>
  </si>
  <si>
    <t>PRECIO DE LISTA</t>
  </si>
  <si>
    <t>PRECIO</t>
  </si>
  <si>
    <t>0% CXA GMF</t>
  </si>
  <si>
    <t>Año de Seguro Gratis</t>
  </si>
  <si>
    <t>TASA GMF</t>
  </si>
  <si>
    <t>Otros</t>
  </si>
  <si>
    <t>1CS48</t>
  </si>
  <si>
    <t>SPARK CLASSIC
2016</t>
  </si>
  <si>
    <t>A</t>
  </si>
  <si>
    <t>1CT48</t>
  </si>
  <si>
    <t>B</t>
  </si>
  <si>
    <t>1CU48</t>
  </si>
  <si>
    <t>C</t>
  </si>
  <si>
    <t>1DV48</t>
  </si>
  <si>
    <t>SPARK NG
 2016</t>
  </si>
  <si>
    <t>VSZM</t>
  </si>
  <si>
    <t>E</t>
  </si>
  <si>
    <t>1DW48</t>
  </si>
  <si>
    <t>1TU69</t>
  </si>
  <si>
    <t>AVEO
2016</t>
  </si>
  <si>
    <t>M</t>
  </si>
  <si>
    <t>J</t>
  </si>
  <si>
    <t>1TV69</t>
  </si>
  <si>
    <t>F</t>
  </si>
  <si>
    <t>1TX69</t>
  </si>
  <si>
    <t>D</t>
  </si>
  <si>
    <t>1JR69</t>
  </si>
  <si>
    <t>SONIC
2016</t>
  </si>
  <si>
    <t>1JS69</t>
  </si>
  <si>
    <t>1JT69</t>
  </si>
  <si>
    <t>1JS48</t>
  </si>
  <si>
    <t>SONIC 5 ptas.
2016</t>
  </si>
  <si>
    <t>K</t>
  </si>
  <si>
    <t>1JY48</t>
  </si>
  <si>
    <t>SONIC RS
2016</t>
  </si>
  <si>
    <t>H</t>
  </si>
  <si>
    <t>1PT69</t>
  </si>
  <si>
    <t>CRUZE
2016</t>
  </si>
  <si>
    <t>1PU69</t>
  </si>
  <si>
    <t>G</t>
  </si>
  <si>
    <t>1BG69</t>
  </si>
  <si>
    <t>CRUZE NG
2016</t>
  </si>
  <si>
    <t>1BH69</t>
  </si>
  <si>
    <t>1BJ69</t>
  </si>
  <si>
    <t>1ZC69</t>
  </si>
  <si>
    <t>MALIBU
2016</t>
  </si>
  <si>
    <t>1ZD69</t>
  </si>
  <si>
    <t>1ZF69</t>
  </si>
  <si>
    <t>1AG37</t>
  </si>
  <si>
    <t>CAMARO
2016</t>
  </si>
  <si>
    <t>1AH37</t>
  </si>
  <si>
    <t>1AK37</t>
  </si>
  <si>
    <t>1RG68</t>
  </si>
  <si>
    <t>VOLT
2016</t>
  </si>
  <si>
    <t>HSCN</t>
  </si>
  <si>
    <t>1JU76</t>
  </si>
  <si>
    <t>TRAX
2016</t>
  </si>
  <si>
    <t>1JV76</t>
  </si>
  <si>
    <t>1JW76</t>
  </si>
  <si>
    <t>1LF26</t>
  </si>
  <si>
    <t>EQUINOX
2016</t>
  </si>
  <si>
    <t>1LH26</t>
  </si>
  <si>
    <t>1LJ26</t>
  </si>
  <si>
    <t>CR14526</t>
  </si>
  <si>
    <t>TRAVERSE
2016</t>
  </si>
  <si>
    <t>CC15706</t>
  </si>
  <si>
    <t>TAHOE
2016</t>
  </si>
  <si>
    <t>N/A</t>
  </si>
  <si>
    <t>CK15706</t>
  </si>
  <si>
    <t>CC15906</t>
  </si>
  <si>
    <t>SUBURBAN
2016</t>
  </si>
  <si>
    <t>CK15906</t>
  </si>
  <si>
    <t>CK35906</t>
  </si>
  <si>
    <t>1CG80</t>
  </si>
  <si>
    <t>TORNADO
2016</t>
  </si>
  <si>
    <t>1CF80</t>
  </si>
  <si>
    <t>12L43</t>
  </si>
  <si>
    <t>S-10
2016</t>
  </si>
  <si>
    <t>12L03</t>
  </si>
  <si>
    <t>12M43</t>
  </si>
  <si>
    <t>COLORADO
2016</t>
  </si>
  <si>
    <t>CC15703</t>
  </si>
  <si>
    <t>SILVERADO 
1500
2016</t>
  </si>
  <si>
    <t>SILVERADO 
2500
2016</t>
  </si>
  <si>
    <t>CK15703</t>
  </si>
  <si>
    <t>CC15753</t>
  </si>
  <si>
    <t>A (CAB EXT)</t>
  </si>
  <si>
    <t>CC15543</t>
  </si>
  <si>
    <t>CK15543</t>
  </si>
  <si>
    <t>CHEYENNE
Cabina Regular
2016</t>
  </si>
  <si>
    <t>CHEYENNE
Doble Cabina
2016</t>
  </si>
  <si>
    <t>CC36003</t>
  </si>
  <si>
    <t>SILVERADO
3500
2016</t>
  </si>
  <si>
    <t>CG33405</t>
  </si>
  <si>
    <t>EXPRESS CARGO
2016</t>
  </si>
  <si>
    <t>CG33706</t>
  </si>
  <si>
    <t>EXPRESS PASSENGER
2016</t>
  </si>
  <si>
    <t>PROMOCIÓN EMPRENDEDORES CHEVROLET</t>
  </si>
  <si>
    <t>GUIA RAPIDA PROGRAMA EMPRENDEDORES CHEVROLET</t>
  </si>
  <si>
    <t>DESCUENTO EMPRENDEDORES CHEVROLET</t>
  </si>
  <si>
    <t>FAN</t>
  </si>
  <si>
    <t>% DE BONIFICACIÓN</t>
  </si>
  <si>
    <t>PRECIO EMPRENDEDORES CHEVROLET EN OPERACIONES DE CONTADO/FINANCIAMIENTO</t>
  </si>
  <si>
    <t>PRECIO EMPRENDEDORES CHEVROLET EN OPERACIONES EXCLUSIVAS CON GMF</t>
  </si>
  <si>
    <t>NA</t>
  </si>
  <si>
    <t>8PAM</t>
  </si>
  <si>
    <t>VPZM</t>
  </si>
  <si>
    <t>WPCM</t>
  </si>
  <si>
    <t>XPZN</t>
  </si>
  <si>
    <t>2PCN</t>
  </si>
  <si>
    <t>HPCN</t>
  </si>
  <si>
    <t>PLANES APLICABLES A PARTIR DEL 2 DE AGOSTO DE 2016</t>
  </si>
  <si>
    <t>CARGO</t>
  </si>
  <si>
    <t>CARGO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</si>
</sst>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GM Sans Regular"/>
    </font>
    <font>
      <b/>
      <sz val="20"/>
      <color theme="1"/>
      <name val="GM Sans Regular"/>
    </font>
    <font>
      <b/>
      <sz val="14"/>
      <color theme="1"/>
      <name val="GM Sans Regular"/>
    </font>
    <font>
      <b/>
      <sz val="13"/>
      <color theme="0"/>
      <name val="GM Sans Regular"/>
    </font>
    <font>
      <b/>
      <sz val="13"/>
      <color theme="0"/>
      <name val="Calibri"/>
      <family val="2"/>
      <scheme val="minor"/>
    </font>
    <font>
      <b/>
      <sz val="12"/>
      <color theme="0"/>
      <name val="GM Sans Regular"/>
    </font>
    <font>
      <b/>
      <sz val="11"/>
      <color theme="1"/>
      <name val="GM Sans Regular"/>
    </font>
    <font>
      <b/>
      <sz val="10"/>
      <color theme="0"/>
      <name val="GM Sans Regular"/>
    </font>
    <font>
      <b/>
      <sz val="14"/>
      <name val="GM Sans Regular"/>
    </font>
    <font>
      <sz val="10"/>
      <color theme="1"/>
      <name val="GM Sans Regular"/>
    </font>
    <font>
      <b/>
      <sz val="12"/>
      <color theme="1"/>
      <name val="GM Sans Regular"/>
    </font>
    <font>
      <b/>
      <sz val="12"/>
      <color rgb="FFFF0000"/>
      <name val="GM Sans Regular"/>
    </font>
    <font>
      <b/>
      <sz val="36"/>
      <color theme="1"/>
      <name val="Wingdings 2"/>
      <family val="1"/>
      <charset val="2"/>
    </font>
    <font>
      <b/>
      <sz val="10"/>
      <name val="GM Sans Regular"/>
    </font>
    <font>
      <b/>
      <sz val="10"/>
      <color theme="1"/>
      <name val="GM Sans Regular"/>
    </font>
    <font>
      <b/>
      <sz val="14"/>
      <color rgb="FFFF0000"/>
      <name val="GM Sans Regular"/>
    </font>
    <font>
      <b/>
      <sz val="11"/>
      <name val="GM Sans Regular"/>
    </font>
    <font>
      <b/>
      <sz val="12"/>
      <name val="GM Sans Regula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20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0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164" fontId="18" fillId="0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0" xfId="0" applyFont="1" applyFill="1" applyBorder="1" applyAlignment="1"/>
    <xf numFmtId="0" fontId="1" fillId="0" borderId="8" xfId="0" applyFont="1" applyFill="1" applyBorder="1" applyAlignment="1"/>
    <xf numFmtId="0" fontId="16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0" fontId="7" fillId="0" borderId="1" xfId="1" applyNumberFormat="1" applyFont="1" applyFill="1" applyBorder="1" applyAlignment="1">
      <alignment horizontal="center" vertical="center"/>
    </xf>
    <xf numFmtId="10" fontId="7" fillId="0" borderId="10" xfId="1" applyNumberFormat="1" applyFont="1" applyFill="1" applyBorder="1" applyAlignment="1">
      <alignment horizontal="center" vertical="center"/>
    </xf>
    <xf numFmtId="10" fontId="7" fillId="0" borderId="8" xfId="1" applyNumberFormat="1" applyFont="1" applyFill="1" applyBorder="1" applyAlignment="1">
      <alignment horizontal="center" vertical="center"/>
    </xf>
    <xf numFmtId="10" fontId="7" fillId="0" borderId="4" xfId="1" applyNumberFormat="1" applyFont="1" applyFill="1" applyBorder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 vertical="center"/>
    </xf>
    <xf numFmtId="10" fontId="17" fillId="0" borderId="10" xfId="1" applyNumberFormat="1" applyFont="1" applyFill="1" applyBorder="1" applyAlignment="1">
      <alignment horizontal="center" vertical="center"/>
    </xf>
    <xf numFmtId="10" fontId="17" fillId="0" borderId="8" xfId="1" applyNumberFormat="1" applyFont="1" applyFill="1" applyBorder="1" applyAlignment="1">
      <alignment horizontal="center" vertical="center"/>
    </xf>
    <xf numFmtId="10" fontId="7" fillId="0" borderId="12" xfId="1" applyNumberFormat="1" applyFont="1" applyFill="1" applyBorder="1" applyAlignment="1">
      <alignment horizontal="center" vertical="center"/>
    </xf>
    <xf numFmtId="10" fontId="7" fillId="0" borderId="7" xfId="1" applyNumberFormat="1" applyFont="1" applyFill="1" applyBorder="1" applyAlignment="1">
      <alignment horizontal="center" vertical="center"/>
    </xf>
    <xf numFmtId="10" fontId="7" fillId="0" borderId="10" xfId="1" applyNumberFormat="1" applyFont="1" applyFill="1" applyBorder="1" applyAlignment="1">
      <alignment horizontal="center" vertical="center"/>
    </xf>
    <xf numFmtId="10" fontId="7" fillId="0" borderId="8" xfId="1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0" fontId="7" fillId="0" borderId="0" xfId="1" applyNumberFormat="1" applyFont="1" applyFill="1" applyBorder="1" applyAlignment="1">
      <alignment horizontal="center" vertical="center"/>
    </xf>
    <xf numFmtId="10" fontId="7" fillId="0" borderId="2" xfId="1" applyNumberFormat="1" applyFont="1" applyFill="1" applyBorder="1" applyAlignment="1">
      <alignment horizontal="center" vertical="center"/>
    </xf>
    <xf numFmtId="10" fontId="7" fillId="0" borderId="14" xfId="1" applyNumberFormat="1" applyFont="1" applyFill="1" applyBorder="1" applyAlignment="1">
      <alignment horizontal="center" vertical="center"/>
    </xf>
    <xf numFmtId="10" fontId="7" fillId="0" borderId="13" xfId="1" applyNumberFormat="1" applyFont="1" applyFill="1" applyBorder="1" applyAlignment="1">
      <alignment horizontal="center" vertical="center"/>
    </xf>
    <xf numFmtId="10" fontId="7" fillId="0" borderId="5" xfId="1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10" fontId="7" fillId="0" borderId="10" xfId="1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0" fontId="7" fillId="0" borderId="8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0" borderId="10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15" fillId="0" borderId="10" xfId="0" applyNumberFormat="1" applyFont="1" applyFill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10" fontId="7" fillId="0" borderId="10" xfId="1" applyNumberFormat="1" applyFont="1" applyFill="1" applyBorder="1" applyAlignment="1">
      <alignment horizontal="center" vertical="center"/>
    </xf>
    <xf numFmtId="10" fontId="7" fillId="0" borderId="8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10" xfId="0" applyNumberFormat="1" applyFont="1" applyFill="1" applyBorder="1" applyAlignment="1">
      <alignment horizontal="center" vertical="center" wrapText="1"/>
    </xf>
    <xf numFmtId="165" fontId="14" fillId="0" borderId="8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100854</xdr:colOff>
      <xdr:row>0</xdr:row>
      <xdr:rowOff>78441</xdr:rowOff>
    </xdr:from>
    <xdr:to>
      <xdr:col>4</xdr:col>
      <xdr:colOff>986119</xdr:colOff>
      <xdr:row>3</xdr:row>
      <xdr:rowOff>194163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79" y="78441"/>
          <a:ext cx="885265" cy="906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717177</xdr:colOff>
      <xdr:row>0</xdr:row>
      <xdr:rowOff>158165</xdr:rowOff>
    </xdr:from>
    <xdr:ext cx="1161089" cy="769284"/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8518" y="158165"/>
          <a:ext cx="1161089" cy="769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Precios/SSM045%20%20Boletines/2016/08%20Aug%2016/Chevrolet/MY16/02%20Aug%20Planes%20Chevrolet%20MY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Precios/SSM045%20%20Incentives/2016/08%20Ago%2016/Calcs%20of%20Bonificaciones/Chevrolet/Aug%20MY16%20Chevrolet%20Pasajer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Precios/SSM045%20%20Incentives/2016/08%20Ago%2016/Calcs%20of%20Bonificaciones/Chevrolet/Ago%20MY16%20Chevrolet%20Commerci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VENDEDOR"/>
      <sheetName val="GUIA ADMINISTRACIÓN"/>
      <sheetName val="Planes GMF (4)"/>
      <sheetName val="Precios Distribuidor"/>
      <sheetName val="Precios Público"/>
    </sheetNames>
    <sheetDataSet>
      <sheetData sheetId="0">
        <row r="7">
          <cell r="C7" t="str">
            <v>1CS48A</v>
          </cell>
          <cell r="E7" t="str">
            <v>SPARK CLASSIC 2016</v>
          </cell>
          <cell r="F7" t="str">
            <v>PRECIO ESPECIAL EN OPERACIONES DE CONTADO Y FINANCIAMIENTO</v>
          </cell>
          <cell r="G7" t="str">
            <v>A</v>
          </cell>
          <cell r="H7" t="str">
            <v>LS / TM</v>
          </cell>
        </row>
        <row r="8">
          <cell r="C8" t="str">
            <v>1CT48B</v>
          </cell>
          <cell r="G8" t="str">
            <v>B</v>
          </cell>
          <cell r="H8" t="str">
            <v>LT / TM</v>
          </cell>
        </row>
        <row r="9">
          <cell r="C9" t="str">
            <v>1CU48C</v>
          </cell>
          <cell r="G9" t="str">
            <v>C</v>
          </cell>
          <cell r="H9" t="str">
            <v>LTZ / TM</v>
          </cell>
        </row>
        <row r="10">
          <cell r="C10" t="str">
            <v>1CS48A</v>
          </cell>
          <cell r="F10" t="str">
            <v>PRECIO ESPECIAL Y TASA SUBSIDIADA EN OPERACIONES EXCLUSIVAS CON GMF</v>
          </cell>
          <cell r="G10" t="str">
            <v>A</v>
          </cell>
          <cell r="H10" t="str">
            <v>LS / TM</v>
          </cell>
          <cell r="P10" t="str">
            <v>P</v>
          </cell>
          <cell r="Q10" t="str">
            <v>1 AÑO
GNP</v>
          </cell>
          <cell r="R10" t="str">
            <v>0% a 30 M
35% Enganche</v>
          </cell>
        </row>
        <row r="11">
          <cell r="C11" t="str">
            <v>1CT48B</v>
          </cell>
          <cell r="G11" t="str">
            <v>B</v>
          </cell>
          <cell r="H11" t="str">
            <v>LT / TM</v>
          </cell>
        </row>
        <row r="12">
          <cell r="C12" t="str">
            <v>1CU48C</v>
          </cell>
          <cell r="G12" t="str">
            <v>C</v>
          </cell>
          <cell r="H12" t="str">
            <v>LTZ / TM</v>
          </cell>
        </row>
        <row r="13">
          <cell r="C13" t="str">
            <v>1DV48B</v>
          </cell>
          <cell r="E13" t="str">
            <v>SPARK NG 2016</v>
          </cell>
          <cell r="F13" t="str">
            <v>PRECIO DE LISTA EN OPERACIONES DE CONTADO Y FINANCIAMIENTO</v>
          </cell>
          <cell r="G13" t="str">
            <v>B</v>
          </cell>
          <cell r="H13" t="str">
            <v>LT / TM</v>
          </cell>
        </row>
        <row r="14">
          <cell r="C14" t="str">
            <v>1DV48E</v>
          </cell>
          <cell r="G14" t="str">
            <v>E</v>
          </cell>
          <cell r="H14" t="str">
            <v>HOT</v>
          </cell>
        </row>
        <row r="15">
          <cell r="C15" t="str">
            <v>1DW48C</v>
          </cell>
          <cell r="G15" t="str">
            <v>C</v>
          </cell>
          <cell r="H15" t="str">
            <v>LTZ / TM</v>
          </cell>
        </row>
        <row r="16">
          <cell r="C16" t="str">
            <v>1DV48B</v>
          </cell>
          <cell r="F16" t="str">
            <v>PRECIO DE LISTA Y TASA SUBSIDIADA EN OPERACIONES EXCLUSIVAS CON GMF</v>
          </cell>
          <cell r="G16" t="str">
            <v>B</v>
          </cell>
          <cell r="H16" t="str">
            <v>LT / TM</v>
          </cell>
          <cell r="P16" t="str">
            <v>P</v>
          </cell>
          <cell r="Q16" t="str">
            <v>1 AÑO
GNP</v>
          </cell>
          <cell r="R16" t="str">
            <v>0% a 24 M
35% enganche</v>
          </cell>
        </row>
        <row r="17">
          <cell r="C17" t="str">
            <v>1DV48E</v>
          </cell>
          <cell r="G17" t="str">
            <v>E</v>
          </cell>
          <cell r="H17" t="str">
            <v>HOT</v>
          </cell>
        </row>
        <row r="18">
          <cell r="C18" t="str">
            <v>1DW48C</v>
          </cell>
          <cell r="G18" t="str">
            <v>C</v>
          </cell>
          <cell r="H18" t="str">
            <v>LTZ / TM</v>
          </cell>
        </row>
        <row r="19">
          <cell r="C19" t="str">
            <v>1TU69M</v>
          </cell>
          <cell r="E19" t="str">
            <v>AVEO
2016</v>
          </cell>
          <cell r="F19" t="str">
            <v>PRECIO ESPECIAL EN OPERACIONES DE CONTADO Y FINANCIAMIENTO</v>
          </cell>
          <cell r="G19" t="str">
            <v>M</v>
          </cell>
          <cell r="H19" t="str">
            <v>LS / TM</v>
          </cell>
        </row>
        <row r="20">
          <cell r="C20" t="str">
            <v>1TU69B</v>
          </cell>
          <cell r="G20" t="str">
            <v>B</v>
          </cell>
          <cell r="H20" t="str">
            <v>LT / TM</v>
          </cell>
        </row>
        <row r="21">
          <cell r="C21" t="str">
            <v>1TU69J</v>
          </cell>
          <cell r="G21" t="str">
            <v>J</v>
          </cell>
          <cell r="H21" t="str">
            <v>LS / TA</v>
          </cell>
        </row>
        <row r="22">
          <cell r="C22" t="str">
            <v>1TV69F</v>
          </cell>
          <cell r="G22" t="str">
            <v>F</v>
          </cell>
          <cell r="H22" t="str">
            <v>LT / TM</v>
          </cell>
        </row>
        <row r="23">
          <cell r="C23" t="str">
            <v>1TV69C</v>
          </cell>
          <cell r="G23" t="str">
            <v>C</v>
          </cell>
          <cell r="H23" t="str">
            <v>LT / TA</v>
          </cell>
        </row>
        <row r="24">
          <cell r="C24" t="str">
            <v>1TX69D</v>
          </cell>
          <cell r="G24" t="str">
            <v>D</v>
          </cell>
          <cell r="H24" t="str">
            <v>LTZ / TM</v>
          </cell>
        </row>
        <row r="25">
          <cell r="C25" t="str">
            <v>1TX69E</v>
          </cell>
          <cell r="G25" t="str">
            <v>E</v>
          </cell>
          <cell r="H25" t="str">
            <v>LTZ / TA</v>
          </cell>
        </row>
        <row r="26">
          <cell r="C26" t="str">
            <v>1TU69M</v>
          </cell>
          <cell r="F26" t="str">
            <v>PRECIO ESPECIAL Y TASA SUBSIDIADA EN OPERACIONES EXCLUSIVAS CON GMF</v>
          </cell>
          <cell r="G26" t="str">
            <v>M</v>
          </cell>
          <cell r="H26" t="str">
            <v>LS / TM</v>
          </cell>
          <cell r="P26" t="str">
            <v>P</v>
          </cell>
          <cell r="Q26" t="str">
            <v>1 AÑO
QUALITAS</v>
          </cell>
          <cell r="R26" t="str">
            <v>0% a 30 M
35% enganche</v>
          </cell>
        </row>
        <row r="27">
          <cell r="C27" t="str">
            <v>1TU69B</v>
          </cell>
          <cell r="G27" t="str">
            <v>B</v>
          </cell>
          <cell r="H27" t="str">
            <v>LT / TM</v>
          </cell>
        </row>
        <row r="28">
          <cell r="C28" t="str">
            <v>1TU69J</v>
          </cell>
          <cell r="G28" t="str">
            <v>J</v>
          </cell>
          <cell r="H28" t="str">
            <v>LS / TA</v>
          </cell>
          <cell r="R28" t="str">
            <v>0% a 24 M
35% Enganche</v>
          </cell>
        </row>
        <row r="29">
          <cell r="C29" t="str">
            <v>1TV69F</v>
          </cell>
          <cell r="G29" t="str">
            <v>F</v>
          </cell>
          <cell r="H29" t="str">
            <v>LT / TM</v>
          </cell>
        </row>
        <row r="30">
          <cell r="C30" t="str">
            <v>1TV69C</v>
          </cell>
          <cell r="G30" t="str">
            <v>C</v>
          </cell>
          <cell r="H30" t="str">
            <v>LT / TA</v>
          </cell>
        </row>
        <row r="31">
          <cell r="C31" t="str">
            <v>1TX69D</v>
          </cell>
          <cell r="G31" t="str">
            <v>D</v>
          </cell>
          <cell r="H31" t="str">
            <v>LTZ / TM</v>
          </cell>
        </row>
        <row r="32">
          <cell r="C32" t="str">
            <v>1TX69E</v>
          </cell>
          <cell r="G32" t="str">
            <v>E</v>
          </cell>
          <cell r="H32" t="str">
            <v>LTZ / TA</v>
          </cell>
        </row>
        <row r="33">
          <cell r="C33" t="str">
            <v>1JR69A</v>
          </cell>
          <cell r="E33" t="str">
            <v>SONIC
2016</v>
          </cell>
          <cell r="F33" t="str">
            <v>PRECIO ESPECIAL EN OPERACIONES DE CONTADO Y FINANCIAMIENTO</v>
          </cell>
          <cell r="G33" t="str">
            <v>A</v>
          </cell>
          <cell r="H33" t="str">
            <v>LS / TM</v>
          </cell>
        </row>
        <row r="34">
          <cell r="C34" t="str">
            <v>1JS69D</v>
          </cell>
          <cell r="G34" t="str">
            <v>D</v>
          </cell>
          <cell r="H34" t="str">
            <v>LT / TM</v>
          </cell>
        </row>
        <row r="35">
          <cell r="C35" t="str">
            <v>1JS69E</v>
          </cell>
          <cell r="G35" t="str">
            <v>E</v>
          </cell>
          <cell r="H35" t="str">
            <v>LT / TA</v>
          </cell>
        </row>
        <row r="36">
          <cell r="C36" t="str">
            <v>1JT69F</v>
          </cell>
          <cell r="G36" t="str">
            <v>F</v>
          </cell>
          <cell r="H36" t="str">
            <v>LTZ / TA</v>
          </cell>
        </row>
        <row r="37">
          <cell r="C37" t="str">
            <v>1JR69A</v>
          </cell>
          <cell r="F37" t="str">
            <v>PRECIO ESPECIAL Y TASA SUBSIDIADA EN OPERACIONES EXCLUSIVAS CON GMF</v>
          </cell>
          <cell r="G37" t="str">
            <v>A</v>
          </cell>
          <cell r="H37" t="str">
            <v>LS / TM</v>
          </cell>
          <cell r="P37" t="str">
            <v>P</v>
          </cell>
          <cell r="Q37" t="str">
            <v>1 AÑO
QUALITAS</v>
          </cell>
          <cell r="R37" t="str">
            <v>0% a 24 M
35% enganche</v>
          </cell>
        </row>
        <row r="38">
          <cell r="C38" t="str">
            <v>1JS69D</v>
          </cell>
          <cell r="G38" t="str">
            <v>D</v>
          </cell>
          <cell r="H38" t="str">
            <v>LT / TM</v>
          </cell>
        </row>
        <row r="39">
          <cell r="C39" t="str">
            <v>1JS69E</v>
          </cell>
          <cell r="G39" t="str">
            <v>E</v>
          </cell>
          <cell r="H39" t="str">
            <v>LT / TA</v>
          </cell>
        </row>
        <row r="40">
          <cell r="C40" t="str">
            <v>1JT69F</v>
          </cell>
          <cell r="G40" t="str">
            <v>F</v>
          </cell>
          <cell r="H40" t="str">
            <v>LTZ / TA</v>
          </cell>
        </row>
        <row r="41">
          <cell r="C41" t="str">
            <v>1JS48J</v>
          </cell>
          <cell r="E41" t="str">
            <v>SONIC 5 ptas.
2016</v>
          </cell>
          <cell r="F41" t="str">
            <v>PRECIO ESPECIAL EN OPERACIONES DE CONTADO Y FINANCIAMIENTO</v>
          </cell>
          <cell r="G41" t="str">
            <v>J</v>
          </cell>
          <cell r="H41" t="str">
            <v>LT / TM</v>
          </cell>
        </row>
        <row r="42">
          <cell r="C42" t="str">
            <v>1JS48K</v>
          </cell>
          <cell r="G42" t="str">
            <v>K</v>
          </cell>
          <cell r="H42" t="str">
            <v>LT / TA</v>
          </cell>
        </row>
        <row r="43">
          <cell r="C43" t="str">
            <v>1JS48J</v>
          </cell>
          <cell r="F43" t="str">
            <v>PRECIO ESPECIAL Y TASA SUBSIDIADA EN OPERACIONES EXCLUSIVAS CON GMF</v>
          </cell>
          <cell r="G43" t="str">
            <v>J</v>
          </cell>
          <cell r="H43" t="str">
            <v>LT / TM</v>
          </cell>
          <cell r="P43" t="str">
            <v>P</v>
          </cell>
          <cell r="Q43" t="str">
            <v>1 AÑO
QUALITAS</v>
          </cell>
          <cell r="R43" t="str">
            <v>0% a 24 M
35% enganche</v>
          </cell>
        </row>
        <row r="44">
          <cell r="C44" t="str">
            <v>1JS48K</v>
          </cell>
          <cell r="G44" t="str">
            <v>K</v>
          </cell>
          <cell r="H44" t="str">
            <v>LT / TA</v>
          </cell>
        </row>
        <row r="45">
          <cell r="C45" t="str">
            <v>1JY48H</v>
          </cell>
          <cell r="E45" t="str">
            <v>SONIC RS
2016</v>
          </cell>
          <cell r="F45" t="str">
            <v>PRECIO ESPECIAL EN OPERACIONES DE CONTADO Y FINANCIAMIENTO</v>
          </cell>
          <cell r="G45" t="str">
            <v>H</v>
          </cell>
          <cell r="H45" t="str">
            <v>RS</v>
          </cell>
        </row>
        <row r="46">
          <cell r="C46" t="str">
            <v>1JY48H</v>
          </cell>
          <cell r="F46" t="str">
            <v>PRECIO ESPECIAL Y TASA SUBSIDIADA EN OPERACIONES EXCLUSIVAS CON GMF</v>
          </cell>
          <cell r="G46" t="str">
            <v>H</v>
          </cell>
          <cell r="H46" t="str">
            <v>RS</v>
          </cell>
          <cell r="P46" t="str">
            <v>P</v>
          </cell>
          <cell r="Q46" t="str">
            <v>1 AÑO
QUALITAS</v>
          </cell>
          <cell r="R46" t="str">
            <v>0% a 24 M
35% Enganche</v>
          </cell>
        </row>
        <row r="47">
          <cell r="C47" t="str">
            <v>1PT69M</v>
          </cell>
          <cell r="E47" t="str">
            <v>CRUZE
2016</v>
          </cell>
          <cell r="F47" t="str">
            <v>PRECIO ESPECIAL EN OPERACIONES DE CONTADO Y FINANCIAMIENTO</v>
          </cell>
          <cell r="G47" t="str">
            <v>M</v>
          </cell>
          <cell r="H47" t="str">
            <v>LS / TM</v>
          </cell>
        </row>
        <row r="48">
          <cell r="C48" t="str">
            <v>1PT69A</v>
          </cell>
          <cell r="G48" t="str">
            <v>A</v>
          </cell>
          <cell r="H48" t="str">
            <v>LS / TA</v>
          </cell>
        </row>
        <row r="49">
          <cell r="C49" t="str">
            <v>1PU69J</v>
          </cell>
          <cell r="G49" t="str">
            <v>J</v>
          </cell>
          <cell r="H49" t="str">
            <v>LT / TM</v>
          </cell>
        </row>
        <row r="50">
          <cell r="C50" t="str">
            <v>1PU69F</v>
          </cell>
          <cell r="G50" t="str">
            <v>F</v>
          </cell>
          <cell r="H50" t="str">
            <v>LT / TA</v>
          </cell>
        </row>
        <row r="51">
          <cell r="C51" t="str">
            <v>1PU69G</v>
          </cell>
          <cell r="G51" t="str">
            <v>G</v>
          </cell>
          <cell r="H51" t="str">
            <v>LTZ</v>
          </cell>
        </row>
        <row r="52">
          <cell r="C52" t="str">
            <v>1PT69M</v>
          </cell>
          <cell r="F52" t="str">
            <v>PRECIO ESPECIAL Y TASA SUBSIDIADA EN OPERACIONES EXCLUSIVAS CON GMF</v>
          </cell>
          <cell r="G52" t="str">
            <v>M</v>
          </cell>
          <cell r="H52" t="str">
            <v>LS / TM</v>
          </cell>
          <cell r="P52" t="str">
            <v>P</v>
          </cell>
          <cell r="Q52" t="str">
            <v>1 AÑO
ABA</v>
          </cell>
          <cell r="R52" t="str">
            <v>0%  a 24M
35% enganche</v>
          </cell>
        </row>
        <row r="53">
          <cell r="C53" t="str">
            <v>1PT69A</v>
          </cell>
          <cell r="G53" t="str">
            <v>A</v>
          </cell>
          <cell r="H53" t="str">
            <v>LS / TA</v>
          </cell>
        </row>
        <row r="54">
          <cell r="C54" t="str">
            <v>1PU69J</v>
          </cell>
          <cell r="G54" t="str">
            <v>J</v>
          </cell>
          <cell r="H54" t="str">
            <v>LT / TM</v>
          </cell>
        </row>
        <row r="55">
          <cell r="C55" t="str">
            <v>1PU69F</v>
          </cell>
          <cell r="G55" t="str">
            <v>F</v>
          </cell>
          <cell r="H55" t="str">
            <v>LT / TA</v>
          </cell>
        </row>
        <row r="56">
          <cell r="C56" t="str">
            <v>1PU69G</v>
          </cell>
          <cell r="G56" t="str">
            <v>G</v>
          </cell>
          <cell r="H56" t="str">
            <v>LTZ</v>
          </cell>
        </row>
        <row r="57">
          <cell r="C57" t="str">
            <v>1BG69A</v>
          </cell>
          <cell r="E57" t="str">
            <v>CRUZE NG
2016</v>
          </cell>
          <cell r="F57" t="str">
            <v>PRECIO ESPECIAL EN OPERACIONES DE CONTADO Y FINANCIAMIENTO</v>
          </cell>
          <cell r="G57" t="str">
            <v>A</v>
          </cell>
          <cell r="H57" t="str">
            <v>LS / TM</v>
          </cell>
        </row>
        <row r="58">
          <cell r="C58" t="str">
            <v>1BG69B</v>
          </cell>
          <cell r="G58" t="str">
            <v>B</v>
          </cell>
          <cell r="H58" t="str">
            <v>LS / TA</v>
          </cell>
        </row>
        <row r="59">
          <cell r="C59" t="str">
            <v>1BH69C</v>
          </cell>
          <cell r="G59" t="str">
            <v>C</v>
          </cell>
          <cell r="H59" t="str">
            <v>LT / TA</v>
          </cell>
        </row>
        <row r="60">
          <cell r="C60" t="str">
            <v>1BJ69D</v>
          </cell>
          <cell r="G60" t="str">
            <v>D</v>
          </cell>
          <cell r="H60" t="str">
            <v>PREMIER</v>
          </cell>
        </row>
        <row r="61">
          <cell r="C61" t="str">
            <v>1BG69A</v>
          </cell>
          <cell r="F61" t="str">
            <v>PRECIO ESPECIAL Y TASA SUBSIDIADA EN OPERACIONES EXCLUSIVAS CON GMF</v>
          </cell>
          <cell r="G61" t="str">
            <v>A</v>
          </cell>
          <cell r="H61" t="str">
            <v>LS / TM</v>
          </cell>
          <cell r="P61" t="str">
            <v>P</v>
          </cell>
          <cell r="Q61" t="str">
            <v>1 AÑO 
ABA</v>
          </cell>
        </row>
        <row r="62">
          <cell r="C62" t="str">
            <v>1BG69B</v>
          </cell>
          <cell r="G62" t="str">
            <v>B</v>
          </cell>
          <cell r="H62" t="str">
            <v>LS / TA</v>
          </cell>
        </row>
        <row r="63">
          <cell r="C63" t="str">
            <v>1BH69C</v>
          </cell>
          <cell r="G63" t="str">
            <v>C</v>
          </cell>
          <cell r="H63" t="str">
            <v>LT / TA</v>
          </cell>
        </row>
        <row r="64">
          <cell r="C64" t="str">
            <v>1BJ69D</v>
          </cell>
          <cell r="G64" t="str">
            <v>D</v>
          </cell>
          <cell r="H64" t="str">
            <v>PREMIER</v>
          </cell>
        </row>
        <row r="65">
          <cell r="C65" t="str">
            <v>1ZC69A</v>
          </cell>
          <cell r="E65" t="str">
            <v>MALIBU
2016</v>
          </cell>
          <cell r="F65" t="str">
            <v>PRECIO ESPECIAL EN OPERACIONES DE CONTADO Y FINANCIAMIENTO</v>
          </cell>
          <cell r="G65" t="str">
            <v>A</v>
          </cell>
          <cell r="H65" t="str">
            <v>LS</v>
          </cell>
        </row>
        <row r="66">
          <cell r="C66" t="str">
            <v>1ZD69B</v>
          </cell>
          <cell r="G66" t="str">
            <v>B</v>
          </cell>
          <cell r="H66" t="str">
            <v>LT</v>
          </cell>
        </row>
        <row r="67">
          <cell r="C67" t="str">
            <v>1ZD69D</v>
          </cell>
          <cell r="G67" t="str">
            <v>D</v>
          </cell>
          <cell r="H67" t="str">
            <v>LT</v>
          </cell>
        </row>
        <row r="68">
          <cell r="C68" t="str">
            <v>1ZF69G</v>
          </cell>
          <cell r="G68" t="str">
            <v>G</v>
          </cell>
          <cell r="H68" t="str">
            <v>PREMIER</v>
          </cell>
        </row>
        <row r="69">
          <cell r="C69" t="str">
            <v>1ZC69A</v>
          </cell>
          <cell r="F69" t="str">
            <v>PRECIO ESPECIAL Y TASA SUBSIDIADA EN OPERACIONES EXCLUSIVAS CON GMF</v>
          </cell>
          <cell r="G69" t="str">
            <v>A</v>
          </cell>
          <cell r="H69" t="str">
            <v>LS</v>
          </cell>
          <cell r="Q69" t="str">
            <v>1 AÑO
QUALITAS</v>
          </cell>
          <cell r="R69" t="str">
            <v>0% a 30M
35% enganche</v>
          </cell>
        </row>
        <row r="70">
          <cell r="C70" t="str">
            <v>1ZD69B</v>
          </cell>
          <cell r="G70" t="str">
            <v>B</v>
          </cell>
          <cell r="H70" t="str">
            <v>LT</v>
          </cell>
        </row>
        <row r="71">
          <cell r="C71" t="str">
            <v>1ZD69D</v>
          </cell>
          <cell r="G71" t="str">
            <v>D</v>
          </cell>
          <cell r="H71" t="str">
            <v>LT</v>
          </cell>
          <cell r="R71" t="str">
            <v>0% a 24M
35% enganche</v>
          </cell>
        </row>
        <row r="72">
          <cell r="C72" t="str">
            <v>1ZF69G</v>
          </cell>
          <cell r="G72" t="str">
            <v>G</v>
          </cell>
          <cell r="H72" t="str">
            <v>PREMIER</v>
          </cell>
        </row>
        <row r="73">
          <cell r="C73" t="str">
            <v>1AG37A</v>
          </cell>
          <cell r="E73" t="str">
            <v>CAMARO 2016</v>
          </cell>
          <cell r="F73" t="str">
            <v>PRECIO DE LISTA EN OPERACIONES DE CONTADO Y FINANCIAMIENTO</v>
          </cell>
          <cell r="G73" t="str">
            <v>A</v>
          </cell>
          <cell r="H73" t="str">
            <v>LT</v>
          </cell>
        </row>
        <row r="74">
          <cell r="C74" t="str">
            <v>1AH37B</v>
          </cell>
          <cell r="G74" t="str">
            <v>B</v>
          </cell>
          <cell r="H74" t="str">
            <v>RS</v>
          </cell>
        </row>
        <row r="75">
          <cell r="C75" t="str">
            <v>1AK37C</v>
          </cell>
          <cell r="G75" t="str">
            <v>C</v>
          </cell>
          <cell r="H75" t="str">
            <v>SS</v>
          </cell>
        </row>
        <row r="76">
          <cell r="C76" t="str">
            <v>1AG37A</v>
          </cell>
          <cell r="F76" t="str">
            <v>PRECIO ESPECIAL Y TASA SUBSIDIADA EN OPERACIONES EXCLUSIVAS CON GMF</v>
          </cell>
          <cell r="G76" t="str">
            <v>A</v>
          </cell>
          <cell r="H76" t="str">
            <v>LT</v>
          </cell>
          <cell r="P76" t="str">
            <v>P</v>
          </cell>
          <cell r="Q76" t="str">
            <v>1 AÑO
QUALITAS</v>
          </cell>
          <cell r="R76" t="str">
            <v>0% a 24M
35% enganche</v>
          </cell>
        </row>
        <row r="77">
          <cell r="C77" t="str">
            <v>1AH37B</v>
          </cell>
          <cell r="G77" t="str">
            <v>B</v>
          </cell>
          <cell r="H77" t="str">
            <v>RS</v>
          </cell>
        </row>
        <row r="78">
          <cell r="C78" t="str">
            <v>1AK37C</v>
          </cell>
          <cell r="G78" t="str">
            <v>C</v>
          </cell>
          <cell r="H78" t="str">
            <v>SS</v>
          </cell>
        </row>
        <row r="79">
          <cell r="C79" t="str">
            <v>1RG68B</v>
          </cell>
          <cell r="E79" t="str">
            <v>VOLT 2016</v>
          </cell>
          <cell r="F79" t="str">
            <v>PRECIO DE LISTA EN OPERACIONES DE CONTADO Y FINANCIAMIENTO</v>
          </cell>
          <cell r="G79" t="str">
            <v>B</v>
          </cell>
          <cell r="H79" t="str">
            <v>LTZ</v>
          </cell>
        </row>
        <row r="80">
          <cell r="C80" t="str">
            <v>1JU76A</v>
          </cell>
          <cell r="E80" t="str">
            <v>TRAX
2016</v>
          </cell>
          <cell r="F80" t="str">
            <v>PRECIO ESPECIAL EN OPERACIONES DE CONTADO Y FINANCIAMIENTO</v>
          </cell>
          <cell r="G80" t="str">
            <v>A</v>
          </cell>
          <cell r="H80" t="str">
            <v>LS / TM</v>
          </cell>
        </row>
        <row r="81">
          <cell r="C81" t="str">
            <v>1JV76B</v>
          </cell>
          <cell r="G81" t="str">
            <v>B</v>
          </cell>
          <cell r="H81" t="str">
            <v>LT / TA</v>
          </cell>
        </row>
        <row r="82">
          <cell r="C82" t="str">
            <v>1JW76C</v>
          </cell>
          <cell r="G82" t="str">
            <v>C</v>
          </cell>
          <cell r="H82" t="str">
            <v>LTZ / TA</v>
          </cell>
        </row>
        <row r="83">
          <cell r="C83" t="str">
            <v>1JU76A</v>
          </cell>
          <cell r="F83" t="str">
            <v>PRECIO ESPECIAL Y TASA SUBSIDIADA EN OPERACIONES EXCLUSIVAS CON GMF</v>
          </cell>
          <cell r="G83" t="str">
            <v>A</v>
          </cell>
          <cell r="H83" t="str">
            <v>LS / TM</v>
          </cell>
          <cell r="P83" t="str">
            <v>P</v>
          </cell>
          <cell r="Q83" t="str">
            <v>1 AÑO
QUALITAS</v>
          </cell>
          <cell r="R83" t="str">
            <v>0% a 24 M
35% enganche</v>
          </cell>
        </row>
        <row r="84">
          <cell r="C84" t="str">
            <v>1JV76B</v>
          </cell>
          <cell r="G84" t="str">
            <v>B</v>
          </cell>
          <cell r="H84" t="str">
            <v>LT / TA</v>
          </cell>
        </row>
        <row r="85">
          <cell r="C85" t="str">
            <v>1JW76C</v>
          </cell>
          <cell r="G85" t="str">
            <v>C</v>
          </cell>
          <cell r="H85" t="str">
            <v>LTZ / TA</v>
          </cell>
        </row>
        <row r="96">
          <cell r="C96" t="str">
            <v>1LF26D</v>
          </cell>
          <cell r="E96" t="str">
            <v>EQUINOX
2016</v>
          </cell>
          <cell r="F96" t="str">
            <v>PRECIO ESPECIAL EN OPERACIONES DE CONTADO Y FINANCIAMIENTO</v>
          </cell>
          <cell r="G96" t="str">
            <v>D</v>
          </cell>
          <cell r="H96" t="str">
            <v>LS</v>
          </cell>
        </row>
        <row r="97">
          <cell r="C97" t="str">
            <v>1LH26E</v>
          </cell>
          <cell r="G97" t="str">
            <v>E</v>
          </cell>
          <cell r="H97" t="str">
            <v>LT</v>
          </cell>
        </row>
        <row r="98">
          <cell r="C98" t="str">
            <v>1LJ26F</v>
          </cell>
          <cell r="G98" t="str">
            <v>F</v>
          </cell>
          <cell r="H98" t="str">
            <v>LTZ</v>
          </cell>
        </row>
        <row r="99">
          <cell r="C99" t="str">
            <v>1LF26D</v>
          </cell>
          <cell r="F99" t="str">
            <v>PRECIO ESPECIAL Y TASA SUBSIDIADA EN OPERACIONES EXCLUSIVAS CON GMF</v>
          </cell>
          <cell r="G99" t="str">
            <v>D</v>
          </cell>
          <cell r="H99" t="str">
            <v>LS</v>
          </cell>
          <cell r="P99" t="str">
            <v>P</v>
          </cell>
          <cell r="Q99" t="str">
            <v>1 AÑO
ABA</v>
          </cell>
          <cell r="R99" t="str">
            <v>0% a 24 M
35% enganche</v>
          </cell>
        </row>
        <row r="100">
          <cell r="C100" t="str">
            <v>1LH26E</v>
          </cell>
          <cell r="G100" t="str">
            <v>E</v>
          </cell>
          <cell r="H100" t="str">
            <v>LT</v>
          </cell>
        </row>
        <row r="101">
          <cell r="C101" t="str">
            <v>1LJ26F</v>
          </cell>
          <cell r="G101" t="str">
            <v>F</v>
          </cell>
          <cell r="H101" t="str">
            <v>LTZ</v>
          </cell>
        </row>
        <row r="102">
          <cell r="C102" t="str">
            <v>CR14526B</v>
          </cell>
          <cell r="E102" t="str">
            <v>TRAVERSE
2016</v>
          </cell>
          <cell r="F102" t="str">
            <v>PRECIO ESPECIAL EN OPERACIONES DE CONTADO Y FINANCIAMIENTO</v>
          </cell>
          <cell r="G102" t="str">
            <v>B</v>
          </cell>
          <cell r="H102" t="str">
            <v>LT</v>
          </cell>
        </row>
        <row r="103">
          <cell r="C103" t="str">
            <v>CR14526B</v>
          </cell>
          <cell r="F103" t="str">
            <v>PRECIO ESPECIAL Y TASA SUBSIDIADA EN OPERACIONES EXCLUSIVAS CON GMF</v>
          </cell>
          <cell r="G103" t="str">
            <v>B</v>
          </cell>
          <cell r="H103" t="str">
            <v>LT</v>
          </cell>
          <cell r="Q103" t="str">
            <v>1 AÑO
QUALITAS</v>
          </cell>
          <cell r="R103" t="str">
            <v>0% a 18M
35% Enganche</v>
          </cell>
        </row>
        <row r="104">
          <cell r="C104" t="str">
            <v>CC15706A</v>
          </cell>
          <cell r="E104" t="str">
            <v>TAHOE
2016</v>
          </cell>
          <cell r="F104" t="str">
            <v>PRECIO DE LISTA EN OPERACIONES DE CONTADO Y FINANCIAMIENTO</v>
          </cell>
          <cell r="G104" t="str">
            <v>A</v>
          </cell>
          <cell r="H104" t="str">
            <v>LS</v>
          </cell>
        </row>
        <row r="105">
          <cell r="C105" t="str">
            <v>CC15706C</v>
          </cell>
          <cell r="G105" t="str">
            <v>C</v>
          </cell>
          <cell r="H105" t="str">
            <v>LT</v>
          </cell>
        </row>
        <row r="106">
          <cell r="C106" t="str">
            <v>CC15706D</v>
          </cell>
          <cell r="G106" t="str">
            <v>D</v>
          </cell>
          <cell r="H106" t="str">
            <v>LT</v>
          </cell>
        </row>
        <row r="107">
          <cell r="C107" t="str">
            <v>CK15706E</v>
          </cell>
          <cell r="G107" t="str">
            <v>E</v>
          </cell>
          <cell r="H107" t="str">
            <v>Z71</v>
          </cell>
        </row>
        <row r="108">
          <cell r="C108" t="str">
            <v>CK15706F</v>
          </cell>
          <cell r="G108" t="str">
            <v>F</v>
          </cell>
          <cell r="H108" t="str">
            <v>LTZ</v>
          </cell>
        </row>
        <row r="109">
          <cell r="C109" t="str">
            <v>CC15906A</v>
          </cell>
          <cell r="E109" t="str">
            <v>SUBURBAN
2016</v>
          </cell>
          <cell r="F109" t="str">
            <v>PRECIO ESPECIAL EN OPERACIONES DE CONTADO Y FINANCIAMIENTO</v>
          </cell>
          <cell r="G109" t="str">
            <v>A</v>
          </cell>
          <cell r="H109" t="str">
            <v>LS</v>
          </cell>
        </row>
        <row r="110">
          <cell r="C110" t="str">
            <v>CC15906B</v>
          </cell>
          <cell r="G110" t="str">
            <v>B</v>
          </cell>
          <cell r="H110" t="str">
            <v>LT</v>
          </cell>
        </row>
        <row r="111">
          <cell r="C111" t="str">
            <v>CC15906C</v>
          </cell>
          <cell r="G111" t="str">
            <v>C</v>
          </cell>
          <cell r="H111" t="str">
            <v>LT</v>
          </cell>
        </row>
        <row r="112">
          <cell r="C112" t="str">
            <v>CK15906D</v>
          </cell>
          <cell r="G112" t="str">
            <v>D</v>
          </cell>
          <cell r="H112" t="str">
            <v>LTZ</v>
          </cell>
        </row>
        <row r="113">
          <cell r="C113" t="str">
            <v>CK35906G</v>
          </cell>
          <cell r="G113" t="str">
            <v>G</v>
          </cell>
          <cell r="H113" t="str">
            <v>HD</v>
          </cell>
        </row>
        <row r="114">
          <cell r="C114" t="str">
            <v>1CG80A</v>
          </cell>
          <cell r="E114" t="str">
            <v>TORNADO
2016</v>
          </cell>
          <cell r="F114" t="str">
            <v>PRECIO ESPECIAL EN OPERACIONES DE CONTADO Y FINANCIAMIENTO</v>
          </cell>
          <cell r="G114" t="str">
            <v>A</v>
          </cell>
          <cell r="H114" t="str">
            <v>LS</v>
          </cell>
        </row>
        <row r="115">
          <cell r="C115" t="str">
            <v>1CG80B</v>
          </cell>
          <cell r="G115" t="str">
            <v>B</v>
          </cell>
          <cell r="H115" t="str">
            <v>LS</v>
          </cell>
        </row>
        <row r="116">
          <cell r="C116" t="str">
            <v>1CF80C</v>
          </cell>
          <cell r="G116" t="str">
            <v>C</v>
          </cell>
          <cell r="H116" t="str">
            <v>LT</v>
          </cell>
        </row>
        <row r="117">
          <cell r="C117" t="str">
            <v>1CG80A</v>
          </cell>
          <cell r="F117" t="str">
            <v>PRECIO ESPECIAL Y TASA SUBSIDIADA EN OPERACIONES EXCLUSIVAS CON GMF</v>
          </cell>
          <cell r="G117" t="str">
            <v>A</v>
          </cell>
          <cell r="H117" t="str">
            <v>LS</v>
          </cell>
          <cell r="P117" t="str">
            <v>P</v>
          </cell>
          <cell r="R117" t="str">
            <v>9.9% a 60 M
35% Enganche</v>
          </cell>
        </row>
        <row r="118">
          <cell r="C118" t="str">
            <v>1CG80B</v>
          </cell>
          <cell r="G118" t="str">
            <v>B</v>
          </cell>
          <cell r="H118" t="str">
            <v>LS</v>
          </cell>
        </row>
        <row r="119">
          <cell r="C119" t="str">
            <v>1CF80C</v>
          </cell>
          <cell r="G119" t="str">
            <v>C</v>
          </cell>
          <cell r="H119" t="str">
            <v>LT</v>
          </cell>
        </row>
        <row r="120">
          <cell r="C120" t="str">
            <v>12L43A</v>
          </cell>
          <cell r="E120" t="str">
            <v>S-10
2016</v>
          </cell>
          <cell r="F120" t="str">
            <v>PRECIO ESPECIAL EN OPERACIONES DE CONTADO Y FINANCIAMIENTO</v>
          </cell>
          <cell r="G120" t="str">
            <v>A</v>
          </cell>
          <cell r="H120" t="str">
            <v>DC</v>
          </cell>
        </row>
        <row r="121">
          <cell r="C121" t="str">
            <v>12L03B</v>
          </cell>
          <cell r="G121" t="str">
            <v>B</v>
          </cell>
          <cell r="H121" t="str">
            <v>CR</v>
          </cell>
        </row>
        <row r="122">
          <cell r="C122" t="str">
            <v>12L03C</v>
          </cell>
          <cell r="G122" t="str">
            <v>C</v>
          </cell>
          <cell r="H122" t="str">
            <v>CHASIS</v>
          </cell>
        </row>
        <row r="124">
          <cell r="C124" t="str">
            <v>12L43A</v>
          </cell>
          <cell r="F124" t="str">
            <v>PRECIO ESPECIAL Y TASA SUBSIDIADA EN OPERACIONES EXCLUSIVAS CON GMF</v>
          </cell>
          <cell r="G124" t="str">
            <v>A</v>
          </cell>
          <cell r="H124" t="str">
            <v>DC</v>
          </cell>
          <cell r="R124" t="str">
            <v>0% a 12M
35% enganche</v>
          </cell>
        </row>
        <row r="125">
          <cell r="C125" t="str">
            <v>12L03B</v>
          </cell>
          <cell r="G125" t="str">
            <v>B</v>
          </cell>
          <cell r="H125" t="str">
            <v>CR</v>
          </cell>
        </row>
        <row r="126">
          <cell r="C126" t="str">
            <v>12L03C</v>
          </cell>
          <cell r="G126" t="str">
            <v>C</v>
          </cell>
          <cell r="H126" t="str">
            <v>CHASIS</v>
          </cell>
        </row>
        <row r="127">
          <cell r="C127" t="str">
            <v>12M43A</v>
          </cell>
          <cell r="E127" t="str">
            <v>COLORADO 2016</v>
          </cell>
          <cell r="F127" t="str">
            <v>PRECIO DE LISTA EN OPERACIONES DE CONTADO Y FINANCIAMIENTO</v>
          </cell>
          <cell r="G127" t="str">
            <v>A</v>
          </cell>
          <cell r="H127" t="str">
            <v>WT 4X2</v>
          </cell>
        </row>
        <row r="128">
          <cell r="C128" t="str">
            <v>12M43B</v>
          </cell>
          <cell r="G128" t="str">
            <v>B</v>
          </cell>
          <cell r="H128" t="str">
            <v>WT 4X2</v>
          </cell>
        </row>
        <row r="129">
          <cell r="C129" t="str">
            <v>12M43C</v>
          </cell>
          <cell r="G129" t="str">
            <v>C</v>
          </cell>
          <cell r="H129" t="str">
            <v>WT 4X4</v>
          </cell>
        </row>
        <row r="130">
          <cell r="C130" t="str">
            <v>CC15703D</v>
          </cell>
          <cell r="E130" t="str">
            <v>SILVERADO 
1500
2016</v>
          </cell>
          <cell r="F130" t="str">
            <v>PRECIO ESPECIAL EN OPERACIONES DE CONTADO Y FINANCIAMIENTO</v>
          </cell>
          <cell r="G130" t="str">
            <v>D</v>
          </cell>
          <cell r="H130" t="str">
            <v>CR / 4X2</v>
          </cell>
        </row>
        <row r="131">
          <cell r="C131" t="str">
            <v>CC15703E</v>
          </cell>
          <cell r="G131" t="str">
            <v>E</v>
          </cell>
          <cell r="H131" t="str">
            <v>CR / 4X2</v>
          </cell>
        </row>
        <row r="132">
          <cell r="C132" t="str">
            <v>CC15703F</v>
          </cell>
          <cell r="G132" t="str">
            <v>F</v>
          </cell>
          <cell r="H132" t="str">
            <v>CR / 4X2</v>
          </cell>
        </row>
        <row r="133">
          <cell r="C133" t="str">
            <v>CC15703A</v>
          </cell>
          <cell r="E133" t="str">
            <v>SILVERADO 
2500
2016</v>
          </cell>
          <cell r="F133" t="str">
            <v>PRECIO DE LISTA EN OPERACIONES DE CONTADO Y FINANCIAMIENTO</v>
          </cell>
          <cell r="G133" t="str">
            <v>A</v>
          </cell>
          <cell r="H133" t="str">
            <v>CR / 4X2</v>
          </cell>
        </row>
        <row r="134">
          <cell r="C134" t="str">
            <v>CK15703B</v>
          </cell>
          <cell r="G134" t="str">
            <v>B</v>
          </cell>
          <cell r="H134" t="str">
            <v>CR / 4X4</v>
          </cell>
        </row>
        <row r="135">
          <cell r="C135" t="str">
            <v>CC15753A</v>
          </cell>
          <cell r="G135" t="str">
            <v>A</v>
          </cell>
          <cell r="H135" t="str">
            <v>CE</v>
          </cell>
        </row>
        <row r="136">
          <cell r="C136" t="str">
            <v>CC15543E</v>
          </cell>
          <cell r="G136" t="str">
            <v>E</v>
          </cell>
          <cell r="H136" t="str">
            <v>DC / 4X2</v>
          </cell>
        </row>
        <row r="137">
          <cell r="C137" t="str">
            <v>CK15543F</v>
          </cell>
          <cell r="G137" t="str">
            <v>F</v>
          </cell>
          <cell r="H137" t="str">
            <v>DC / 4X4</v>
          </cell>
        </row>
        <row r="138">
          <cell r="C138" t="str">
            <v>CC15703C</v>
          </cell>
          <cell r="E138" t="str">
            <v>CHEYENNE
Cabina Regular
2016</v>
          </cell>
          <cell r="F138" t="str">
            <v>PRECIO ESPECIAL EN OPERACIONES DE CONTADO Y FINANCIAMIENTO</v>
          </cell>
          <cell r="G138" t="str">
            <v>C</v>
          </cell>
          <cell r="H138" t="str">
            <v>LT / 4X2</v>
          </cell>
        </row>
        <row r="139">
          <cell r="C139" t="str">
            <v>CK15703H</v>
          </cell>
          <cell r="G139" t="str">
            <v>H</v>
          </cell>
          <cell r="H139" t="str">
            <v>LT Z71 / 4X4</v>
          </cell>
        </row>
        <row r="140">
          <cell r="C140" t="str">
            <v>CK15543B</v>
          </cell>
          <cell r="E140" t="str">
            <v>CHEYENNE
Doble Cabina
2016</v>
          </cell>
          <cell r="F140" t="str">
            <v>PRECIO DE LISTA EN OPERACIONES DE CONTADO Y FINANCIAMIENTO</v>
          </cell>
          <cell r="G140" t="str">
            <v>B</v>
          </cell>
          <cell r="H140" t="str">
            <v>LT Z71  / 4X4</v>
          </cell>
        </row>
        <row r="141">
          <cell r="C141" t="str">
            <v>CK15543C</v>
          </cell>
          <cell r="G141" t="str">
            <v>C</v>
          </cell>
          <cell r="H141" t="str">
            <v>LTZ / 4X4</v>
          </cell>
        </row>
        <row r="142">
          <cell r="C142" t="str">
            <v>CK15543G</v>
          </cell>
          <cell r="G142" t="str">
            <v>G</v>
          </cell>
          <cell r="H142" t="str">
            <v>HC / 4X4</v>
          </cell>
        </row>
        <row r="143">
          <cell r="C143" t="str">
            <v>CC36003A</v>
          </cell>
          <cell r="E143" t="str">
            <v>SILVERADO
3500
2016</v>
          </cell>
          <cell r="F143" t="str">
            <v>PRECIO DE LISTA EN OPERACIONES DE CONTADO Y FINANCIAMIENTO</v>
          </cell>
          <cell r="G143" t="str">
            <v>A</v>
          </cell>
          <cell r="H143" t="str">
            <v>WT</v>
          </cell>
        </row>
        <row r="144">
          <cell r="C144" t="str">
            <v>CC36003C</v>
          </cell>
          <cell r="G144" t="str">
            <v>C</v>
          </cell>
          <cell r="H144" t="str">
            <v>WT</v>
          </cell>
        </row>
        <row r="145">
          <cell r="C145" t="str">
            <v>CG33405B</v>
          </cell>
          <cell r="E145" t="str">
            <v>EXPRESS CARGO
2016</v>
          </cell>
          <cell r="F145" t="str">
            <v>PRECIO DE LISTA EN OPERACIONES DE CONTADO Y FINANCIAMIENTO</v>
          </cell>
          <cell r="G145" t="str">
            <v>B</v>
          </cell>
          <cell r="H145" t="str">
            <v>LS</v>
          </cell>
        </row>
        <row r="146">
          <cell r="C146" t="str">
            <v>CG33406D</v>
          </cell>
          <cell r="E146" t="str">
            <v>EXPRESS PASSENGER
2016</v>
          </cell>
          <cell r="F146" t="str">
            <v>PRECIO DE LISTA EN OPERACIONES DE CONTADO Y FINANCIAMIENTO</v>
          </cell>
          <cell r="G146" t="str">
            <v>D</v>
          </cell>
          <cell r="H146" t="str">
            <v>12P</v>
          </cell>
        </row>
        <row r="147">
          <cell r="C147" t="str">
            <v>CG33406L</v>
          </cell>
          <cell r="G147" t="str">
            <v>L</v>
          </cell>
          <cell r="H147" t="str">
            <v>12P</v>
          </cell>
        </row>
        <row r="148">
          <cell r="C148" t="str">
            <v>CG33706C</v>
          </cell>
          <cell r="G148" t="str">
            <v>C</v>
          </cell>
          <cell r="H148" t="str">
            <v>15P</v>
          </cell>
        </row>
      </sheetData>
      <sheetData sheetId="1">
        <row r="61">
          <cell r="Q61" t="str">
            <v>P</v>
          </cell>
          <cell r="S61" t="str">
            <v>0%  a 30M
35% enganche</v>
          </cell>
        </row>
        <row r="114">
          <cell r="F114" t="str">
            <v>PRECIO ESPECIAL EN OPERACIONES DE CONTADO Y FINANCIAMIENTO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P"/>
      <sheetName val="BONO DE LEALTAD SPARK &amp; AVEO"/>
      <sheetName val="CASH"/>
      <sheetName val="EMPLOYEES RETAIL"/>
      <sheetName val="EMPLOYEES CASH"/>
      <sheetName val="FRIENDS"/>
      <sheetName val="FRIENDS RETAIL"/>
      <sheetName val="FRIENDS CASH"/>
      <sheetName val="DEALER EMPLOYEES"/>
      <sheetName val="SUPPLIERS"/>
      <sheetName val="PYME"/>
      <sheetName val="CLIENTE DIAMANTE"/>
      <sheetName val="PLAN DUEÑOS"/>
      <sheetName val="FLEET"/>
      <sheetName val="FLEET2"/>
      <sheetName val="Aug MY16 Chevrolet Pasajeros"/>
    </sheetNames>
    <sheetDataSet>
      <sheetData sheetId="0">
        <row r="1"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0.16</v>
          </cell>
          <cell r="P5">
            <v>0</v>
          </cell>
        </row>
        <row r="6">
          <cell r="F6" t="str">
            <v>UMD PAQ</v>
          </cell>
          <cell r="G6" t="str">
            <v>GM Net Sale</v>
          </cell>
          <cell r="H6" t="str">
            <v>Dealer Margin    %</v>
          </cell>
          <cell r="I6" t="str">
            <v>Dealer Margin    $</v>
          </cell>
          <cell r="J6" t="str">
            <v>List price w/o Exp.&amp;Taxes</v>
          </cell>
          <cell r="K6" t="str">
            <v>Seguro + PP</v>
          </cell>
          <cell r="L6" t="str">
            <v>Freight</v>
          </cell>
          <cell r="M6" t="str">
            <v>Conditioning</v>
          </cell>
          <cell r="N6" t="str">
            <v>New vehicle tax</v>
          </cell>
          <cell r="O6" t="str">
            <v>Value added Tax</v>
          </cell>
          <cell r="P6" t="str">
            <v>Retail Price</v>
          </cell>
        </row>
        <row r="7">
          <cell r="F7" t="str">
            <v>1CS48A</v>
          </cell>
          <cell r="G7">
            <v>102742.41724137933</v>
          </cell>
          <cell r="H7">
            <v>0.1</v>
          </cell>
          <cell r="I7">
            <v>11415.824137931035</v>
          </cell>
          <cell r="J7">
            <v>114158.24137931036</v>
          </cell>
          <cell r="K7">
            <v>299</v>
          </cell>
          <cell r="L7">
            <v>3150</v>
          </cell>
          <cell r="M7">
            <v>410</v>
          </cell>
          <cell r="N7">
            <v>0</v>
          </cell>
          <cell r="O7">
            <v>18882.758620689659</v>
          </cell>
          <cell r="P7">
            <v>136900.00000000003</v>
          </cell>
        </row>
        <row r="8">
          <cell r="F8" t="str">
            <v>1CT48B</v>
          </cell>
          <cell r="G8">
            <v>112802.55896551724</v>
          </cell>
          <cell r="H8">
            <v>0.11</v>
          </cell>
          <cell r="I8">
            <v>13941.889310344821</v>
          </cell>
          <cell r="J8">
            <v>126744.44827586206</v>
          </cell>
          <cell r="K8">
            <v>299</v>
          </cell>
          <cell r="L8">
            <v>3150</v>
          </cell>
          <cell r="M8">
            <v>410</v>
          </cell>
          <cell r="N8">
            <v>0</v>
          </cell>
          <cell r="O8">
            <v>20896.551724137931</v>
          </cell>
          <cell r="P8">
            <v>151500</v>
          </cell>
        </row>
        <row r="9">
          <cell r="F9" t="str">
            <v>1CU48C</v>
          </cell>
          <cell r="G9">
            <v>133901.69689655173</v>
          </cell>
          <cell r="H9">
            <v>0.11</v>
          </cell>
          <cell r="I9">
            <v>16549.647931034473</v>
          </cell>
          <cell r="J9">
            <v>150451.3448275862</v>
          </cell>
          <cell r="K9">
            <v>299</v>
          </cell>
          <cell r="L9">
            <v>3150</v>
          </cell>
          <cell r="M9">
            <v>410</v>
          </cell>
          <cell r="N9">
            <v>0</v>
          </cell>
          <cell r="O9">
            <v>24689.655172413793</v>
          </cell>
          <cell r="P9">
            <v>179000</v>
          </cell>
        </row>
        <row r="10">
          <cell r="F10" t="str">
            <v>1CS48D</v>
          </cell>
          <cell r="G10">
            <v>99716.555172413791</v>
          </cell>
          <cell r="H10">
            <v>0.1</v>
          </cell>
          <cell r="I10">
            <v>11079.61724137931</v>
          </cell>
          <cell r="J10">
            <v>110796.1724137931</v>
          </cell>
          <cell r="K10">
            <v>299</v>
          </cell>
          <cell r="L10">
            <v>3150</v>
          </cell>
          <cell r="M10">
            <v>410</v>
          </cell>
          <cell r="N10">
            <v>0</v>
          </cell>
          <cell r="O10">
            <v>18344.827586206895</v>
          </cell>
          <cell r="P10">
            <v>133000</v>
          </cell>
        </row>
        <row r="11">
          <cell r="F11" t="str">
            <v>1CS48E</v>
          </cell>
          <cell r="G11">
            <v>106001.03793103447</v>
          </cell>
          <cell r="H11">
            <v>0.1</v>
          </cell>
          <cell r="I11">
            <v>11777.893103448267</v>
          </cell>
          <cell r="J11">
            <v>117778.93103448274</v>
          </cell>
          <cell r="K11">
            <v>299</v>
          </cell>
          <cell r="L11">
            <v>3150</v>
          </cell>
          <cell r="M11">
            <v>410</v>
          </cell>
          <cell r="N11">
            <v>0</v>
          </cell>
          <cell r="O11">
            <v>19462.068965517239</v>
          </cell>
          <cell r="P11">
            <v>141099.99999999997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13987.011516535878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 t="str">
            <v>WEIGHTED</v>
          </cell>
          <cell r="P12">
            <v>154710.42806703149</v>
          </cell>
        </row>
        <row r="13">
          <cell r="F13" t="str">
            <v>1DV48B</v>
          </cell>
          <cell r="G13">
            <v>128345.86551724137</v>
          </cell>
          <cell r="H13">
            <v>0.1</v>
          </cell>
          <cell r="I13">
            <v>14260.651724137933</v>
          </cell>
          <cell r="J13">
            <v>142606.5172413793</v>
          </cell>
          <cell r="K13">
            <v>299</v>
          </cell>
          <cell r="L13">
            <v>3150</v>
          </cell>
          <cell r="M13">
            <v>410</v>
          </cell>
          <cell r="N13">
            <v>0</v>
          </cell>
          <cell r="O13">
            <v>23434.482758620688</v>
          </cell>
          <cell r="P13">
            <v>169900</v>
          </cell>
        </row>
        <row r="14">
          <cell r="F14" t="str">
            <v>1DV48E</v>
          </cell>
          <cell r="G14">
            <v>140837.2448275862</v>
          </cell>
          <cell r="H14">
            <v>0.1</v>
          </cell>
          <cell r="I14">
            <v>15648.582758620672</v>
          </cell>
          <cell r="J14">
            <v>156485.82758620687</v>
          </cell>
          <cell r="K14">
            <v>299</v>
          </cell>
          <cell r="L14">
            <v>3150</v>
          </cell>
          <cell r="M14">
            <v>410</v>
          </cell>
          <cell r="N14">
            <v>0</v>
          </cell>
          <cell r="O14">
            <v>25655.172413793101</v>
          </cell>
          <cell r="P14">
            <v>185999.99999999997</v>
          </cell>
        </row>
        <row r="15">
          <cell r="F15" t="str">
            <v>1DW48C</v>
          </cell>
          <cell r="G15">
            <v>151776.90000000002</v>
          </cell>
          <cell r="H15">
            <v>0.1</v>
          </cell>
          <cell r="I15">
            <v>16864.100000000006</v>
          </cell>
          <cell r="J15">
            <v>168641.00000000003</v>
          </cell>
          <cell r="K15">
            <v>299</v>
          </cell>
          <cell r="L15">
            <v>3150</v>
          </cell>
          <cell r="M15">
            <v>410</v>
          </cell>
          <cell r="N15">
            <v>0</v>
          </cell>
          <cell r="O15">
            <v>27600.000000000004</v>
          </cell>
          <cell r="P15">
            <v>200100.00000000003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15312.444827586212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 t="str">
            <v>WEIGHTED</v>
          </cell>
          <cell r="P16">
            <v>182100.80000000002</v>
          </cell>
        </row>
        <row r="17">
          <cell r="F17" t="str">
            <v>1TU69M</v>
          </cell>
          <cell r="G17">
            <v>128268.27931034482</v>
          </cell>
          <cell r="H17">
            <v>0.1</v>
          </cell>
          <cell r="I17">
            <v>14252.031034482745</v>
          </cell>
          <cell r="J17">
            <v>142520.31034482757</v>
          </cell>
          <cell r="K17">
            <v>299</v>
          </cell>
          <cell r="L17">
            <v>3150</v>
          </cell>
          <cell r="M17">
            <v>410</v>
          </cell>
          <cell r="N17">
            <v>0</v>
          </cell>
          <cell r="O17">
            <v>23420.689655172409</v>
          </cell>
          <cell r="P17">
            <v>169799.99999999997</v>
          </cell>
        </row>
        <row r="18">
          <cell r="F18" t="str">
            <v>1TU69B</v>
          </cell>
          <cell r="G18">
            <v>142932.0724137931</v>
          </cell>
          <cell r="H18">
            <v>0.1</v>
          </cell>
          <cell r="I18">
            <v>15881.341379310354</v>
          </cell>
          <cell r="J18">
            <v>158813.41379310345</v>
          </cell>
          <cell r="K18">
            <v>299</v>
          </cell>
          <cell r="L18">
            <v>3150</v>
          </cell>
          <cell r="M18">
            <v>410</v>
          </cell>
          <cell r="N18">
            <v>0</v>
          </cell>
          <cell r="O18">
            <v>26027.586206896551</v>
          </cell>
          <cell r="P18">
            <v>188700</v>
          </cell>
        </row>
        <row r="19">
          <cell r="F19" t="str">
            <v>1TU69J</v>
          </cell>
          <cell r="G19">
            <v>145337.2448275862</v>
          </cell>
          <cell r="H19">
            <v>0.1</v>
          </cell>
          <cell r="I19">
            <v>16148.582758620672</v>
          </cell>
          <cell r="J19">
            <v>161485.82758620687</v>
          </cell>
          <cell r="K19">
            <v>299</v>
          </cell>
          <cell r="L19">
            <v>3150</v>
          </cell>
          <cell r="M19">
            <v>410</v>
          </cell>
          <cell r="N19">
            <v>0</v>
          </cell>
          <cell r="O19">
            <v>26455.172413793101</v>
          </cell>
          <cell r="P19">
            <v>191799.99999999997</v>
          </cell>
        </row>
        <row r="20">
          <cell r="F20" t="str">
            <v>1TV69F</v>
          </cell>
          <cell r="G20">
            <v>143785.52068965515</v>
          </cell>
          <cell r="H20">
            <v>0.1</v>
          </cell>
          <cell r="I20">
            <v>15976.168965517223</v>
          </cell>
          <cell r="J20">
            <v>159761.68965517238</v>
          </cell>
          <cell r="K20">
            <v>299</v>
          </cell>
          <cell r="L20">
            <v>3150</v>
          </cell>
          <cell r="M20">
            <v>410</v>
          </cell>
          <cell r="N20">
            <v>0</v>
          </cell>
          <cell r="O20">
            <v>26179.31034482758</v>
          </cell>
          <cell r="P20">
            <v>189799.99999999994</v>
          </cell>
        </row>
        <row r="21">
          <cell r="F21" t="str">
            <v>1TV69C</v>
          </cell>
          <cell r="G21">
            <v>155966.55517241379</v>
          </cell>
          <cell r="H21">
            <v>0.1</v>
          </cell>
          <cell r="I21">
            <v>17329.61724137931</v>
          </cell>
          <cell r="J21">
            <v>173296.1724137931</v>
          </cell>
          <cell r="K21">
            <v>299</v>
          </cell>
          <cell r="L21">
            <v>3150</v>
          </cell>
          <cell r="M21">
            <v>410</v>
          </cell>
          <cell r="N21">
            <v>0</v>
          </cell>
          <cell r="O21">
            <v>28344.827586206899</v>
          </cell>
          <cell r="P21">
            <v>205500</v>
          </cell>
        </row>
        <row r="22">
          <cell r="F22" t="str">
            <v>1TX69D</v>
          </cell>
          <cell r="G22">
            <v>164035.52068965515</v>
          </cell>
          <cell r="H22">
            <v>0.1</v>
          </cell>
          <cell r="I22">
            <v>18226.168965517223</v>
          </cell>
          <cell r="J22">
            <v>182261.68965517238</v>
          </cell>
          <cell r="K22">
            <v>299</v>
          </cell>
          <cell r="L22">
            <v>3150</v>
          </cell>
          <cell r="M22">
            <v>410</v>
          </cell>
          <cell r="N22">
            <v>0</v>
          </cell>
          <cell r="O22">
            <v>29779.31034482758</v>
          </cell>
          <cell r="P22">
            <v>215899.99999999994</v>
          </cell>
        </row>
        <row r="23">
          <cell r="F23" t="str">
            <v>1TX69E</v>
          </cell>
          <cell r="G23">
            <v>175595.86551724139</v>
          </cell>
          <cell r="H23">
            <v>0.1</v>
          </cell>
          <cell r="I23">
            <v>19510.651724137919</v>
          </cell>
          <cell r="J23">
            <v>195106.5172413793</v>
          </cell>
          <cell r="K23">
            <v>299</v>
          </cell>
          <cell r="L23">
            <v>3150</v>
          </cell>
          <cell r="M23">
            <v>410</v>
          </cell>
          <cell r="N23">
            <v>0</v>
          </cell>
          <cell r="O23">
            <v>31834.482758620688</v>
          </cell>
          <cell r="P23">
            <v>230800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15755.297155172408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 t="str">
            <v>WEIGHTED</v>
          </cell>
          <cell r="P24">
            <v>187237.88699999996</v>
          </cell>
        </row>
        <row r="25">
          <cell r="F25" t="str">
            <v>1JR69A</v>
          </cell>
          <cell r="G25">
            <v>153949.31379310344</v>
          </cell>
          <cell r="H25">
            <v>0.1</v>
          </cell>
          <cell r="I25">
            <v>17105.479310344817</v>
          </cell>
          <cell r="J25">
            <v>171054.79310344826</v>
          </cell>
          <cell r="K25">
            <v>299</v>
          </cell>
          <cell r="L25">
            <v>3150</v>
          </cell>
          <cell r="M25">
            <v>410</v>
          </cell>
          <cell r="N25">
            <v>0</v>
          </cell>
          <cell r="O25">
            <v>27986.206896551721</v>
          </cell>
          <cell r="P25">
            <v>202899.99999999997</v>
          </cell>
        </row>
        <row r="26">
          <cell r="F26" t="str">
            <v>1JS69D</v>
          </cell>
          <cell r="G26">
            <v>168070.00344827588</v>
          </cell>
          <cell r="H26">
            <v>0.1</v>
          </cell>
          <cell r="I26">
            <v>18674.444827586209</v>
          </cell>
          <cell r="J26">
            <v>186744.44827586209</v>
          </cell>
          <cell r="K26">
            <v>299</v>
          </cell>
          <cell r="L26">
            <v>3150</v>
          </cell>
          <cell r="M26">
            <v>410</v>
          </cell>
          <cell r="N26">
            <v>0</v>
          </cell>
          <cell r="O26">
            <v>30496.551724137935</v>
          </cell>
          <cell r="P26">
            <v>221100.00000000003</v>
          </cell>
        </row>
        <row r="27">
          <cell r="F27" t="str">
            <v>1JS69E</v>
          </cell>
          <cell r="G27">
            <v>181026.9</v>
          </cell>
          <cell r="H27">
            <v>0.1</v>
          </cell>
          <cell r="I27">
            <v>20114.100000000006</v>
          </cell>
          <cell r="J27">
            <v>201141</v>
          </cell>
          <cell r="K27">
            <v>299</v>
          </cell>
          <cell r="L27">
            <v>3150</v>
          </cell>
          <cell r="M27">
            <v>410</v>
          </cell>
          <cell r="N27">
            <v>0</v>
          </cell>
          <cell r="O27">
            <v>32800</v>
          </cell>
          <cell r="P27">
            <v>237800</v>
          </cell>
        </row>
        <row r="28">
          <cell r="F28" t="str">
            <v>1JT69F</v>
          </cell>
          <cell r="G28">
            <v>194914.83103448275</v>
          </cell>
          <cell r="H28">
            <v>0.1</v>
          </cell>
          <cell r="I28">
            <v>21657.203448275861</v>
          </cell>
          <cell r="J28">
            <v>216572.03448275861</v>
          </cell>
          <cell r="K28">
            <v>299</v>
          </cell>
          <cell r="L28">
            <v>3150</v>
          </cell>
          <cell r="M28">
            <v>410</v>
          </cell>
          <cell r="N28">
            <v>0</v>
          </cell>
          <cell r="O28">
            <v>35268.965517241377</v>
          </cell>
          <cell r="P28">
            <v>255700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19246.776601508827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>WEIGHTED</v>
          </cell>
          <cell r="P29">
            <v>227739.0485775024</v>
          </cell>
        </row>
        <row r="30">
          <cell r="F30" t="str">
            <v>1JS48J</v>
          </cell>
          <cell r="G30">
            <v>163725.17586206898</v>
          </cell>
          <cell r="H30">
            <v>0.1</v>
          </cell>
          <cell r="I30">
            <v>18191.686206896557</v>
          </cell>
          <cell r="J30">
            <v>181916.86206896554</v>
          </cell>
          <cell r="K30">
            <v>299</v>
          </cell>
          <cell r="L30">
            <v>3150</v>
          </cell>
          <cell r="M30">
            <v>410</v>
          </cell>
          <cell r="N30">
            <v>0</v>
          </cell>
          <cell r="O30">
            <v>29724.137931034486</v>
          </cell>
          <cell r="P30">
            <v>215500.00000000003</v>
          </cell>
        </row>
        <row r="31">
          <cell r="F31" t="str">
            <v>1JS48K</v>
          </cell>
          <cell r="G31">
            <v>176914.83103448275</v>
          </cell>
          <cell r="H31">
            <v>0.1</v>
          </cell>
          <cell r="I31">
            <v>19657.203448275861</v>
          </cell>
          <cell r="J31">
            <v>196572.03448275861</v>
          </cell>
          <cell r="K31">
            <v>299</v>
          </cell>
          <cell r="L31">
            <v>3150</v>
          </cell>
          <cell r="M31">
            <v>410</v>
          </cell>
          <cell r="N31">
            <v>0</v>
          </cell>
          <cell r="O31">
            <v>32068.965517241377</v>
          </cell>
          <cell r="P31">
            <v>232500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18871.670166836841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 t="str">
            <v>WEIGHTED</v>
          </cell>
          <cell r="P32">
            <v>223387.81393530738</v>
          </cell>
        </row>
        <row r="33">
          <cell r="F33" t="str">
            <v>1JY48H</v>
          </cell>
          <cell r="G33">
            <v>238717.36015054671</v>
          </cell>
          <cell r="H33">
            <v>0.1</v>
          </cell>
          <cell r="I33">
            <v>26524.15112783853</v>
          </cell>
          <cell r="J33">
            <v>265241.51127838524</v>
          </cell>
          <cell r="K33">
            <v>299</v>
          </cell>
          <cell r="L33">
            <v>3150</v>
          </cell>
          <cell r="M33">
            <v>410</v>
          </cell>
          <cell r="N33">
            <v>3140.8680319596315</v>
          </cell>
          <cell r="O33">
            <v>43558.620689655181</v>
          </cell>
          <cell r="P33">
            <v>315800.00000000006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26524.15112783853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 t="str">
            <v>WEIGHTED</v>
          </cell>
          <cell r="P34">
            <v>315800.00000000006</v>
          </cell>
        </row>
        <row r="35">
          <cell r="F35" t="str">
            <v>1PT69M</v>
          </cell>
          <cell r="G35">
            <v>199676.69855274839</v>
          </cell>
          <cell r="H35">
            <v>0.1</v>
          </cell>
          <cell r="I35">
            <v>22186.299839194253</v>
          </cell>
          <cell r="J35">
            <v>221862.99839194264</v>
          </cell>
          <cell r="K35">
            <v>299</v>
          </cell>
          <cell r="L35">
            <v>3150</v>
          </cell>
          <cell r="M35">
            <v>533</v>
          </cell>
          <cell r="N35">
            <v>2258.4498839194266</v>
          </cell>
          <cell r="O35">
            <v>36496.551724137928</v>
          </cell>
          <cell r="P35">
            <v>264600</v>
          </cell>
        </row>
        <row r="36">
          <cell r="F36" t="str">
            <v>1PT69A</v>
          </cell>
          <cell r="G36">
            <v>210200.76820109255</v>
          </cell>
          <cell r="H36">
            <v>0.1</v>
          </cell>
          <cell r="I36">
            <v>23355.640911232505</v>
          </cell>
          <cell r="J36">
            <v>233556.40911232505</v>
          </cell>
          <cell r="K36">
            <v>299</v>
          </cell>
          <cell r="L36">
            <v>3150</v>
          </cell>
          <cell r="M36">
            <v>533</v>
          </cell>
          <cell r="N36">
            <v>2375.3839911232508</v>
          </cell>
          <cell r="O36">
            <v>38386.206896551732</v>
          </cell>
          <cell r="P36">
            <v>278300.00000000006</v>
          </cell>
        </row>
        <row r="37">
          <cell r="F37" t="str">
            <v>1PU69J</v>
          </cell>
          <cell r="G37">
            <v>245948.96460807402</v>
          </cell>
          <cell r="H37">
            <v>0.1</v>
          </cell>
          <cell r="I37">
            <v>27327.662734230427</v>
          </cell>
          <cell r="J37">
            <v>273276.62734230445</v>
          </cell>
          <cell r="K37">
            <v>299</v>
          </cell>
          <cell r="L37">
            <v>3150</v>
          </cell>
          <cell r="M37">
            <v>533</v>
          </cell>
          <cell r="N37">
            <v>3344.8209335576116</v>
          </cell>
          <cell r="O37">
            <v>44896.551724137935</v>
          </cell>
          <cell r="P37">
            <v>325500</v>
          </cell>
        </row>
        <row r="38">
          <cell r="F38" t="str">
            <v>1PU69F</v>
          </cell>
          <cell r="G38">
            <v>249584.43829064036</v>
          </cell>
          <cell r="H38">
            <v>0.1</v>
          </cell>
          <cell r="I38">
            <v>27731.604254515609</v>
          </cell>
          <cell r="J38">
            <v>277316.04254515597</v>
          </cell>
          <cell r="K38">
            <v>299</v>
          </cell>
          <cell r="L38">
            <v>3150</v>
          </cell>
          <cell r="M38">
            <v>533</v>
          </cell>
          <cell r="N38">
            <v>6891.6126272577994</v>
          </cell>
          <cell r="O38">
            <v>46110.34482758621</v>
          </cell>
          <cell r="P38">
            <v>334300</v>
          </cell>
        </row>
        <row r="39">
          <cell r="F39" t="str">
            <v>1PU69G</v>
          </cell>
          <cell r="G39">
            <v>264979.25257993734</v>
          </cell>
          <cell r="H39">
            <v>0.1</v>
          </cell>
          <cell r="I39">
            <v>29442.139175548567</v>
          </cell>
          <cell r="J39">
            <v>294421.39175548591</v>
          </cell>
          <cell r="K39">
            <v>299</v>
          </cell>
          <cell r="L39">
            <v>3150</v>
          </cell>
          <cell r="M39">
            <v>533</v>
          </cell>
          <cell r="N39">
            <v>8320.7461755485892</v>
          </cell>
          <cell r="O39">
            <v>49075.862068965522</v>
          </cell>
          <cell r="P39">
            <v>355800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24428.11788243159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 t="str">
            <v>WEIGHTED</v>
          </cell>
          <cell r="P40">
            <v>291877.48072904692</v>
          </cell>
        </row>
        <row r="41">
          <cell r="F41" t="str">
            <v>1ZC69A</v>
          </cell>
          <cell r="G41">
            <v>269978.48455485894</v>
          </cell>
          <cell r="H41">
            <v>0.1</v>
          </cell>
          <cell r="I41">
            <v>29997.60939498432</v>
          </cell>
          <cell r="J41">
            <v>299976.09394984326</v>
          </cell>
          <cell r="K41">
            <v>299</v>
          </cell>
          <cell r="L41">
            <v>4100</v>
          </cell>
          <cell r="M41">
            <v>533</v>
          </cell>
          <cell r="N41">
            <v>8971.2163949843234</v>
          </cell>
          <cell r="O41">
            <v>50220.689655172413</v>
          </cell>
          <cell r="P41">
            <v>364100</v>
          </cell>
        </row>
        <row r="42">
          <cell r="F42" t="str">
            <v>1ZD69B</v>
          </cell>
          <cell r="G42">
            <v>285284.12718808779</v>
          </cell>
          <cell r="H42">
            <v>0.1</v>
          </cell>
          <cell r="I42">
            <v>31698.236354231951</v>
          </cell>
          <cell r="J42">
            <v>316982.36354231974</v>
          </cell>
          <cell r="K42">
            <v>299</v>
          </cell>
          <cell r="L42">
            <v>4100</v>
          </cell>
          <cell r="M42">
            <v>533</v>
          </cell>
          <cell r="N42">
            <v>10671.843354231973</v>
          </cell>
          <cell r="O42">
            <v>53213.793103448275</v>
          </cell>
          <cell r="P42">
            <v>385800</v>
          </cell>
        </row>
        <row r="43">
          <cell r="F43" t="str">
            <v>1ZD69D</v>
          </cell>
          <cell r="G43">
            <v>329572.01094152924</v>
          </cell>
          <cell r="H43">
            <v>0.1</v>
          </cell>
          <cell r="I43">
            <v>36619.112326836563</v>
          </cell>
          <cell r="J43">
            <v>366191.1232683658</v>
          </cell>
          <cell r="K43">
            <v>299</v>
          </cell>
          <cell r="L43">
            <v>4100</v>
          </cell>
          <cell r="M43">
            <v>533</v>
          </cell>
          <cell r="N43">
            <v>17411.359490254872</v>
          </cell>
          <cell r="O43">
            <v>62165.517241379312</v>
          </cell>
          <cell r="P43">
            <v>450700</v>
          </cell>
        </row>
        <row r="44">
          <cell r="F44" t="str">
            <v>1ZF69G</v>
          </cell>
          <cell r="G44">
            <v>351633.48020689655</v>
          </cell>
          <cell r="H44">
            <v>0.1</v>
          </cell>
          <cell r="I44">
            <v>39070.386689655192</v>
          </cell>
          <cell r="J44">
            <v>390703.86689655174</v>
          </cell>
          <cell r="K44">
            <v>299</v>
          </cell>
          <cell r="L44">
            <v>4100</v>
          </cell>
          <cell r="M44">
            <v>533</v>
          </cell>
          <cell r="N44">
            <v>21088.271034482765</v>
          </cell>
          <cell r="O44">
            <v>66675.862068965522</v>
          </cell>
          <cell r="P44">
            <v>483400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33807.665978731085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 t="str">
            <v>WEIGHTED</v>
          </cell>
          <cell r="P45">
            <v>413950</v>
          </cell>
        </row>
        <row r="46">
          <cell r="F46" t="str">
            <v>1AG37A</v>
          </cell>
          <cell r="G46">
            <v>345360.33828125923</v>
          </cell>
          <cell r="H46">
            <v>0.12</v>
          </cell>
          <cell r="I46">
            <v>47094.591583808069</v>
          </cell>
          <cell r="J46">
            <v>392454.9298650673</v>
          </cell>
          <cell r="K46">
            <v>299</v>
          </cell>
          <cell r="L46">
            <v>4100</v>
          </cell>
          <cell r="M46">
            <v>656</v>
          </cell>
          <cell r="N46">
            <v>21369.380479760097</v>
          </cell>
          <cell r="O46">
            <v>67020.689655172391</v>
          </cell>
          <cell r="P46">
            <v>485899.99999999983</v>
          </cell>
        </row>
        <row r="47">
          <cell r="F47" t="str">
            <v>1AH37B</v>
          </cell>
          <cell r="G47">
            <v>390594.17148175661</v>
          </cell>
          <cell r="H47">
            <v>0.12</v>
          </cell>
          <cell r="I47">
            <v>53262.841565694078</v>
          </cell>
          <cell r="J47">
            <v>443857.01304745069</v>
          </cell>
          <cell r="K47">
            <v>299</v>
          </cell>
          <cell r="L47">
            <v>4100</v>
          </cell>
          <cell r="M47">
            <v>656</v>
          </cell>
          <cell r="N47">
            <v>29450.055918066617</v>
          </cell>
          <cell r="O47">
            <v>76537.931034482768</v>
          </cell>
          <cell r="P47">
            <v>554900.00000000012</v>
          </cell>
        </row>
        <row r="48">
          <cell r="F48" t="str">
            <v>1AK37C</v>
          </cell>
          <cell r="G48">
            <v>477478.9342285883</v>
          </cell>
          <cell r="H48">
            <v>0.12</v>
          </cell>
          <cell r="I48">
            <v>65110.76375844382</v>
          </cell>
          <cell r="J48">
            <v>542589.69798703212</v>
          </cell>
          <cell r="K48">
            <v>299</v>
          </cell>
          <cell r="L48">
            <v>4100</v>
          </cell>
          <cell r="M48">
            <v>656</v>
          </cell>
          <cell r="N48">
            <v>46234.612357795464</v>
          </cell>
          <cell r="O48">
            <v>95020.68965517242</v>
          </cell>
          <cell r="P48">
            <v>688900</v>
          </cell>
        </row>
        <row r="49">
          <cell r="F49" t="str">
            <v>1AK67D</v>
          </cell>
          <cell r="G49">
            <v>516382.55933910992</v>
          </cell>
          <cell r="H49">
            <v>0.12</v>
          </cell>
          <cell r="I49">
            <v>70415.803546242299</v>
          </cell>
          <cell r="J49">
            <v>586798.36288535222</v>
          </cell>
          <cell r="K49">
            <v>299</v>
          </cell>
          <cell r="L49">
            <v>4100</v>
          </cell>
          <cell r="M49">
            <v>656</v>
          </cell>
          <cell r="N49">
            <v>53750.085390509877</v>
          </cell>
          <cell r="O49">
            <v>103296.55172413794</v>
          </cell>
          <cell r="P49">
            <v>748900.00000000012</v>
          </cell>
        </row>
        <row r="50">
          <cell r="F50" t="str">
            <v>1EY37F</v>
          </cell>
          <cell r="G50">
            <v>608138.23479724128</v>
          </cell>
          <cell r="H50">
            <v>0.12</v>
          </cell>
          <cell r="I50">
            <v>82927.941108714673</v>
          </cell>
          <cell r="J50">
            <v>691066.17590595596</v>
          </cell>
          <cell r="K50">
            <v>299</v>
          </cell>
          <cell r="L50">
            <v>4100</v>
          </cell>
          <cell r="M50">
            <v>656</v>
          </cell>
          <cell r="N50">
            <v>68965.030990595595</v>
          </cell>
          <cell r="O50">
            <v>122413.79310344825</v>
          </cell>
          <cell r="P50">
            <v>887499.99999999977</v>
          </cell>
        </row>
        <row r="51">
          <cell r="F51" t="str">
            <v>1EY37G</v>
          </cell>
          <cell r="G51">
            <v>608138.23479724128</v>
          </cell>
          <cell r="H51">
            <v>0.12</v>
          </cell>
          <cell r="I51">
            <v>82927.941108714673</v>
          </cell>
          <cell r="J51">
            <v>691066.17590595596</v>
          </cell>
          <cell r="K51">
            <v>299</v>
          </cell>
          <cell r="L51">
            <v>4100</v>
          </cell>
          <cell r="M51">
            <v>656</v>
          </cell>
          <cell r="N51">
            <v>68965.030990595595</v>
          </cell>
          <cell r="O51">
            <v>122413.79310344825</v>
          </cell>
          <cell r="P51">
            <v>887499.99999999977</v>
          </cell>
        </row>
        <row r="52">
          <cell r="F52" t="str">
            <v>1EY67M</v>
          </cell>
          <cell r="G52">
            <v>651379.61410758609</v>
          </cell>
          <cell r="H52">
            <v>0.12</v>
          </cell>
          <cell r="I52">
            <v>88824.492832852644</v>
          </cell>
          <cell r="J52">
            <v>740204.10694043874</v>
          </cell>
          <cell r="K52">
            <v>299</v>
          </cell>
          <cell r="L52">
            <v>4100</v>
          </cell>
          <cell r="M52">
            <v>656</v>
          </cell>
          <cell r="N52">
            <v>73878.82409404387</v>
          </cell>
          <cell r="O52">
            <v>131062.06896551722</v>
          </cell>
          <cell r="P52">
            <v>950199.99999999977</v>
          </cell>
        </row>
        <row r="53">
          <cell r="F53" t="str">
            <v>1ET37S</v>
          </cell>
          <cell r="G53">
            <v>433971.71347998822</v>
          </cell>
          <cell r="H53">
            <v>0.12</v>
          </cell>
          <cell r="I53">
            <v>59177.960929089284</v>
          </cell>
          <cell r="J53">
            <v>493149.6744090775</v>
          </cell>
          <cell r="K53">
            <v>299</v>
          </cell>
          <cell r="L53">
            <v>4100</v>
          </cell>
          <cell r="M53">
            <v>656</v>
          </cell>
          <cell r="N53">
            <v>37829.808349543178</v>
          </cell>
          <cell r="O53">
            <v>85765.517241379304</v>
          </cell>
          <cell r="P53">
            <v>621800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53395.731260362889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 t="str">
            <v>WEIGHTED</v>
          </cell>
          <cell r="P54">
            <v>556670</v>
          </cell>
        </row>
        <row r="55">
          <cell r="F55" t="str">
            <v>1YX07D</v>
          </cell>
          <cell r="G55">
            <v>807790.25170369912</v>
          </cell>
          <cell r="H55">
            <v>0.18</v>
          </cell>
          <cell r="I55">
            <v>177319.8113495924</v>
          </cell>
          <cell r="J55">
            <v>985110.06305329152</v>
          </cell>
          <cell r="K55">
            <v>299</v>
          </cell>
          <cell r="L55">
            <v>4100</v>
          </cell>
          <cell r="M55">
            <v>656</v>
          </cell>
          <cell r="N55">
            <v>98369.419705329143</v>
          </cell>
          <cell r="O55">
            <v>174165.51724137933</v>
          </cell>
          <cell r="P55">
            <v>1262700</v>
          </cell>
        </row>
        <row r="56">
          <cell r="F56" t="str">
            <v>1YZ07H</v>
          </cell>
          <cell r="G56">
            <v>1193048.8723933543</v>
          </cell>
          <cell r="H56">
            <v>0.18</v>
          </cell>
          <cell r="I56">
            <v>261888.77686683368</v>
          </cell>
          <cell r="J56">
            <v>1454937.649260188</v>
          </cell>
          <cell r="K56">
            <v>299</v>
          </cell>
          <cell r="L56">
            <v>4100</v>
          </cell>
          <cell r="M56">
            <v>656</v>
          </cell>
          <cell r="N56">
            <v>145352.17832601879</v>
          </cell>
          <cell r="O56">
            <v>256855.1724137931</v>
          </cell>
          <cell r="P56">
            <v>1862200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219604.29410821304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WEIGHTED</v>
          </cell>
          <cell r="P57">
            <v>1562450</v>
          </cell>
        </row>
        <row r="58">
          <cell r="F58" t="str">
            <v>1RG68B</v>
          </cell>
          <cell r="G58">
            <v>505923.26896551729</v>
          </cell>
          <cell r="H58">
            <v>0.1</v>
          </cell>
          <cell r="I58">
            <v>56213.696551724104</v>
          </cell>
          <cell r="J58">
            <v>562136.96551724139</v>
          </cell>
          <cell r="K58">
            <v>299</v>
          </cell>
          <cell r="L58">
            <v>4100</v>
          </cell>
          <cell r="M58">
            <v>533</v>
          </cell>
          <cell r="N58">
            <v>0</v>
          </cell>
          <cell r="O58">
            <v>90731.034482758623</v>
          </cell>
          <cell r="P58">
            <v>657800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56213.696551724104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 t="str">
            <v>WEIGHTED</v>
          </cell>
          <cell r="P59">
            <v>657800</v>
          </cell>
        </row>
        <row r="60">
          <cell r="F60" t="str">
            <v>1BG69A</v>
          </cell>
          <cell r="G60">
            <v>216049.8897552565</v>
          </cell>
          <cell r="H60">
            <v>0.1</v>
          </cell>
          <cell r="I60">
            <v>24005.543306139618</v>
          </cell>
          <cell r="J60">
            <v>240055.43306139612</v>
          </cell>
          <cell r="K60">
            <v>299</v>
          </cell>
          <cell r="L60">
            <v>3150</v>
          </cell>
          <cell r="M60">
            <v>533</v>
          </cell>
          <cell r="N60">
            <v>2514.2910765349034</v>
          </cell>
          <cell r="O60">
            <v>39448.275862068964</v>
          </cell>
          <cell r="P60">
            <v>286000</v>
          </cell>
        </row>
        <row r="61">
          <cell r="F61" t="str">
            <v>1BG69B</v>
          </cell>
          <cell r="G61">
            <v>225663.01002439024</v>
          </cell>
          <cell r="H61">
            <v>0.1</v>
          </cell>
          <cell r="I61">
            <v>25073.667780487798</v>
          </cell>
          <cell r="J61">
            <v>250736.67780487804</v>
          </cell>
          <cell r="K61">
            <v>299</v>
          </cell>
          <cell r="L61">
            <v>3150</v>
          </cell>
          <cell r="M61">
            <v>533</v>
          </cell>
          <cell r="N61">
            <v>2781.3221951219516</v>
          </cell>
          <cell r="O61">
            <v>41200</v>
          </cell>
          <cell r="P61">
            <v>298700</v>
          </cell>
        </row>
        <row r="62">
          <cell r="F62" t="str">
            <v>1BH69C</v>
          </cell>
          <cell r="G62">
            <v>241331.63912447434</v>
          </cell>
          <cell r="H62">
            <v>0.1</v>
          </cell>
          <cell r="I62">
            <v>26814.626569386019</v>
          </cell>
          <cell r="J62">
            <v>268146.26569386036</v>
          </cell>
          <cell r="K62">
            <v>299</v>
          </cell>
          <cell r="L62">
            <v>3150</v>
          </cell>
          <cell r="M62">
            <v>533</v>
          </cell>
          <cell r="N62">
            <v>3216.5618923465095</v>
          </cell>
          <cell r="O62">
            <v>44055.172413793101</v>
          </cell>
          <cell r="P62">
            <v>319400</v>
          </cell>
        </row>
        <row r="63">
          <cell r="F63" t="str">
            <v>1BJ69D</v>
          </cell>
          <cell r="G63">
            <v>274219.06449216296</v>
          </cell>
          <cell r="H63">
            <v>0.1</v>
          </cell>
          <cell r="I63">
            <v>30468.784943573643</v>
          </cell>
          <cell r="J63">
            <v>304687.8494357366</v>
          </cell>
          <cell r="K63">
            <v>299</v>
          </cell>
          <cell r="L63">
            <v>3150</v>
          </cell>
          <cell r="M63">
            <v>533</v>
          </cell>
          <cell r="N63">
            <v>9347.3919435736589</v>
          </cell>
          <cell r="O63">
            <v>50882.758620689645</v>
          </cell>
          <cell r="P63">
            <v>368899.99999999988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25770.235607263545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>WEIGHTED</v>
          </cell>
          <cell r="P64">
            <v>307890</v>
          </cell>
        </row>
      </sheetData>
      <sheetData sheetId="1" refreshError="1"/>
      <sheetData sheetId="2">
        <row r="1">
          <cell r="F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</row>
        <row r="4"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>
            <v>0.16</v>
          </cell>
          <cell r="U5"/>
          <cell r="V5"/>
        </row>
        <row r="6">
          <cell r="F6" t="str">
            <v>UMD PAQ</v>
          </cell>
          <cell r="G6" t="str">
            <v>Incentive 1</v>
          </cell>
          <cell r="H6" t="str">
            <v>Incentive 2</v>
          </cell>
          <cell r="I6" t="str">
            <v>Incentive 3</v>
          </cell>
          <cell r="J6" t="str">
            <v>Rounding</v>
          </cell>
          <cell r="K6" t="str">
            <v>Total Incentive</v>
          </cell>
          <cell r="L6" t="str">
            <v>GM Net Sale</v>
          </cell>
          <cell r="M6" t="str">
            <v>Dealer Margin    %</v>
          </cell>
          <cell r="N6" t="str">
            <v>Dealer Margin    $</v>
          </cell>
          <cell r="O6" t="str">
            <v>List price w/o Exp.&amp;Taxes</v>
          </cell>
          <cell r="P6" t="str">
            <v>Seguro + PP</v>
          </cell>
          <cell r="Q6" t="str">
            <v>Freight</v>
          </cell>
          <cell r="R6" t="str">
            <v>Conditioning</v>
          </cell>
          <cell r="S6" t="str">
            <v>New vehicle tax</v>
          </cell>
          <cell r="T6" t="str">
            <v>Value added Tax</v>
          </cell>
          <cell r="U6" t="str">
            <v>Final Discount</v>
          </cell>
          <cell r="V6" t="str">
            <v>SUPPLIERS PRICE</v>
          </cell>
        </row>
        <row r="7">
          <cell r="F7" t="str">
            <v>1CS48A</v>
          </cell>
          <cell r="G7">
            <v>-5806.4903448275918</v>
          </cell>
          <cell r="H7"/>
          <cell r="I7"/>
          <cell r="J7">
            <v>0.40620689654034425</v>
          </cell>
          <cell r="K7">
            <v>-5806.0841379310514</v>
          </cell>
          <cell r="L7">
            <v>96936.333103448269</v>
          </cell>
          <cell r="M7">
            <v>0.06</v>
          </cell>
          <cell r="N7">
            <v>6187.4255172413832</v>
          </cell>
          <cell r="O7">
            <v>103123.75862068965</v>
          </cell>
          <cell r="P7">
            <v>299</v>
          </cell>
          <cell r="Q7">
            <v>3150</v>
          </cell>
          <cell r="R7">
            <v>410</v>
          </cell>
          <cell r="S7">
            <v>0</v>
          </cell>
          <cell r="T7">
            <v>17117.241379310344</v>
          </cell>
          <cell r="U7">
            <v>-12800.000000000029</v>
          </cell>
          <cell r="V7">
            <v>124100</v>
          </cell>
        </row>
        <row r="8">
          <cell r="F8" t="str">
            <v>1CT48B</v>
          </cell>
          <cell r="G8">
            <v>-5074.5937931034532</v>
          </cell>
          <cell r="H8"/>
          <cell r="I8"/>
          <cell r="J8">
            <v>66.988620689645927</v>
          </cell>
          <cell r="K8">
            <v>-5007.6051724138069</v>
          </cell>
          <cell r="L8">
            <v>107794.95379310343</v>
          </cell>
          <cell r="M8">
            <v>0.06</v>
          </cell>
          <cell r="N8">
            <v>6880.5289655172528</v>
          </cell>
          <cell r="O8">
            <v>114675.48275862068</v>
          </cell>
          <cell r="P8">
            <v>299</v>
          </cell>
          <cell r="Q8">
            <v>3150</v>
          </cell>
          <cell r="R8">
            <v>410</v>
          </cell>
          <cell r="S8">
            <v>0</v>
          </cell>
          <cell r="T8">
            <v>18965.517241379308</v>
          </cell>
          <cell r="U8">
            <v>-14000</v>
          </cell>
          <cell r="V8">
            <v>137500</v>
          </cell>
        </row>
        <row r="9">
          <cell r="F9" t="str">
            <v>1CU48C</v>
          </cell>
          <cell r="G9">
            <v>-10170.283448275846</v>
          </cell>
          <cell r="H9"/>
          <cell r="I9"/>
          <cell r="J9">
            <v>27.333448275877366</v>
          </cell>
          <cell r="K9">
            <v>-10142.949999999968</v>
          </cell>
          <cell r="L9">
            <v>123758.74689655176</v>
          </cell>
          <cell r="M9">
            <v>0.06</v>
          </cell>
          <cell r="N9">
            <v>7899.4944827586442</v>
          </cell>
          <cell r="O9">
            <v>131658.24137931041</v>
          </cell>
          <cell r="P9">
            <v>299</v>
          </cell>
          <cell r="Q9">
            <v>3150</v>
          </cell>
          <cell r="R9">
            <v>410</v>
          </cell>
          <cell r="S9">
            <v>0</v>
          </cell>
          <cell r="T9">
            <v>21682.758620689667</v>
          </cell>
          <cell r="U9">
            <v>-21799.999999999942</v>
          </cell>
          <cell r="V9">
            <v>157200.00000000006</v>
          </cell>
        </row>
        <row r="10">
          <cell r="F10" t="str">
            <v>1CS48D</v>
          </cell>
          <cell r="G10">
            <v>0</v>
          </cell>
          <cell r="H10"/>
          <cell r="I10"/>
          <cell r="J10">
            <v>-25.049655172401042</v>
          </cell>
          <cell r="K10">
            <v>-25.049655172401042</v>
          </cell>
          <cell r="L10">
            <v>99691.505517241385</v>
          </cell>
          <cell r="M10">
            <v>0.06</v>
          </cell>
          <cell r="N10">
            <v>6363.287586206905</v>
          </cell>
          <cell r="O10">
            <v>106054.79310344829</v>
          </cell>
          <cell r="P10">
            <v>299</v>
          </cell>
          <cell r="Q10">
            <v>3150</v>
          </cell>
          <cell r="R10">
            <v>410</v>
          </cell>
          <cell r="S10">
            <v>0</v>
          </cell>
          <cell r="T10">
            <v>17586.206896551728</v>
          </cell>
          <cell r="U10">
            <v>-5499.9999999999854</v>
          </cell>
          <cell r="V10">
            <v>127500.00000000001</v>
          </cell>
        </row>
        <row r="11">
          <cell r="F11" t="str">
            <v>1CS48E</v>
          </cell>
          <cell r="G11">
            <v>0</v>
          </cell>
          <cell r="H11"/>
          <cell r="I11"/>
          <cell r="J11">
            <v>11.157241379310669</v>
          </cell>
          <cell r="K11">
            <v>11.157241379310669</v>
          </cell>
          <cell r="L11">
            <v>106012.19517241378</v>
          </cell>
          <cell r="M11">
            <v>0.06</v>
          </cell>
          <cell r="N11">
            <v>6766.7358620689774</v>
          </cell>
          <cell r="O11">
            <v>112778.93103448275</v>
          </cell>
          <cell r="P11">
            <v>299</v>
          </cell>
          <cell r="Q11">
            <v>3150</v>
          </cell>
          <cell r="R11">
            <v>410</v>
          </cell>
          <cell r="S11">
            <v>0</v>
          </cell>
          <cell r="T11">
            <v>18662.068965517243</v>
          </cell>
          <cell r="U11">
            <v>-5799.9999999999709</v>
          </cell>
          <cell r="V11">
            <v>135300</v>
          </cell>
        </row>
        <row r="12"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 t="str">
            <v>WEIGHTED</v>
          </cell>
          <cell r="V12">
            <v>139131.75354944693</v>
          </cell>
        </row>
        <row r="13">
          <cell r="F13" t="str">
            <v>1DV48B</v>
          </cell>
          <cell r="G13">
            <v>0</v>
          </cell>
          <cell r="H13"/>
          <cell r="I13"/>
          <cell r="J13">
            <v>31.846896551707015</v>
          </cell>
          <cell r="K13">
            <v>31.846896551707015</v>
          </cell>
          <cell r="L13">
            <v>128377.71241379308</v>
          </cell>
          <cell r="M13">
            <v>0.06</v>
          </cell>
          <cell r="N13">
            <v>8194.3220689655282</v>
          </cell>
          <cell r="O13">
            <v>136572.03448275861</v>
          </cell>
          <cell r="P13">
            <v>299</v>
          </cell>
          <cell r="Q13">
            <v>3150</v>
          </cell>
          <cell r="R13">
            <v>410</v>
          </cell>
          <cell r="S13">
            <v>0</v>
          </cell>
          <cell r="T13">
            <v>22468.965517241377</v>
          </cell>
          <cell r="U13">
            <v>-7000</v>
          </cell>
          <cell r="V13">
            <v>162900</v>
          </cell>
        </row>
        <row r="14">
          <cell r="F14" t="str">
            <v>1DV48E</v>
          </cell>
          <cell r="G14">
            <v>0</v>
          </cell>
          <cell r="H14"/>
          <cell r="I14"/>
          <cell r="J14">
            <v>19.777931034532291</v>
          </cell>
          <cell r="K14">
            <v>19.777931034532291</v>
          </cell>
          <cell r="L14">
            <v>140857.02275862073</v>
          </cell>
          <cell r="M14">
            <v>0.06</v>
          </cell>
          <cell r="N14">
            <v>8990.8737931034702</v>
          </cell>
          <cell r="O14">
            <v>149847.8965517242</v>
          </cell>
          <cell r="P14">
            <v>299</v>
          </cell>
          <cell r="Q14">
            <v>3150</v>
          </cell>
          <cell r="R14">
            <v>410</v>
          </cell>
          <cell r="S14">
            <v>0</v>
          </cell>
          <cell r="T14">
            <v>24593.103448275873</v>
          </cell>
          <cell r="U14">
            <v>-7699.9999999998836</v>
          </cell>
          <cell r="V14">
            <v>178300.00000000009</v>
          </cell>
        </row>
        <row r="15">
          <cell r="F15" t="str">
            <v>1DW48C</v>
          </cell>
          <cell r="G15">
            <v>0</v>
          </cell>
          <cell r="H15"/>
          <cell r="I15"/>
          <cell r="J15">
            <v>19.777931034432189</v>
          </cell>
          <cell r="K15">
            <v>19.777931034432189</v>
          </cell>
          <cell r="L15">
            <v>151796.67793103444</v>
          </cell>
          <cell r="M15">
            <v>0.06</v>
          </cell>
          <cell r="N15">
            <v>9689.1496551724267</v>
          </cell>
          <cell r="O15">
            <v>161485.82758620687</v>
          </cell>
          <cell r="P15">
            <v>299</v>
          </cell>
          <cell r="Q15">
            <v>3150</v>
          </cell>
          <cell r="R15">
            <v>410</v>
          </cell>
          <cell r="S15">
            <v>0</v>
          </cell>
          <cell r="T15">
            <v>26455.172413793101</v>
          </cell>
          <cell r="U15">
            <v>-8300.0000000000582</v>
          </cell>
          <cell r="V15">
            <v>191799.99999999997</v>
          </cell>
        </row>
        <row r="16"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 t="str">
            <v>WEIGHTED</v>
          </cell>
          <cell r="V16">
            <v>171570</v>
          </cell>
        </row>
        <row r="17">
          <cell r="F17" t="str">
            <v>1TU69M</v>
          </cell>
          <cell r="G17">
            <v>-12535.800689655169</v>
          </cell>
          <cell r="H17"/>
          <cell r="I17"/>
          <cell r="J17">
            <v>3.8544827586112902</v>
          </cell>
          <cell r="K17">
            <v>-12531.946206896557</v>
          </cell>
          <cell r="L17">
            <v>115736.33310344827</v>
          </cell>
          <cell r="M17">
            <v>0.06</v>
          </cell>
          <cell r="N17">
            <v>7387.4255172413832</v>
          </cell>
          <cell r="O17">
            <v>123123.75862068965</v>
          </cell>
          <cell r="P17">
            <v>299</v>
          </cell>
          <cell r="Q17">
            <v>3150</v>
          </cell>
          <cell r="R17">
            <v>410</v>
          </cell>
          <cell r="S17">
            <v>0</v>
          </cell>
          <cell r="T17">
            <v>20317.241379310344</v>
          </cell>
          <cell r="U17">
            <v>-22499.999999999971</v>
          </cell>
          <cell r="V17">
            <v>147300</v>
          </cell>
        </row>
        <row r="18">
          <cell r="F18" t="str">
            <v>1TU69B</v>
          </cell>
          <cell r="G18">
            <v>-11258.214482758607</v>
          </cell>
          <cell r="H18"/>
          <cell r="I18"/>
          <cell r="J18">
            <v>26.268275862120856</v>
          </cell>
          <cell r="K18">
            <v>-11231.946206896486</v>
          </cell>
          <cell r="L18">
            <v>131700.12620689662</v>
          </cell>
          <cell r="M18">
            <v>0.06</v>
          </cell>
          <cell r="N18">
            <v>8406.3910344827746</v>
          </cell>
          <cell r="O18">
            <v>140106.51724137939</v>
          </cell>
          <cell r="P18">
            <v>299</v>
          </cell>
          <cell r="Q18">
            <v>3150</v>
          </cell>
          <cell r="R18">
            <v>410</v>
          </cell>
          <cell r="S18">
            <v>0</v>
          </cell>
          <cell r="T18">
            <v>23034.482758620703</v>
          </cell>
          <cell r="U18">
            <v>-21699.999999999913</v>
          </cell>
          <cell r="V18">
            <v>167000.00000000009</v>
          </cell>
        </row>
        <row r="19">
          <cell r="F19" t="str">
            <v>1TU69J</v>
          </cell>
          <cell r="G19">
            <v>-8666.8351724138065</v>
          </cell>
          <cell r="H19"/>
          <cell r="I19"/>
          <cell r="J19">
            <v>53.8544827585783</v>
          </cell>
          <cell r="K19">
            <v>-8612.9806896552291</v>
          </cell>
          <cell r="L19">
            <v>136724.26413793096</v>
          </cell>
          <cell r="M19">
            <v>0.06</v>
          </cell>
          <cell r="N19">
            <v>8727.0806896551803</v>
          </cell>
          <cell r="O19">
            <v>145451.34482758614</v>
          </cell>
          <cell r="P19">
            <v>299</v>
          </cell>
          <cell r="Q19">
            <v>3150</v>
          </cell>
          <cell r="R19">
            <v>410</v>
          </cell>
          <cell r="S19">
            <v>0</v>
          </cell>
          <cell r="T19">
            <v>23889.655172413783</v>
          </cell>
          <cell r="U19">
            <v>-18600.000000000029</v>
          </cell>
          <cell r="V19">
            <v>173199.99999999994</v>
          </cell>
        </row>
        <row r="20">
          <cell r="F20" t="str">
            <v>1TV69F</v>
          </cell>
          <cell r="G20">
            <v>-6322.0075862069098</v>
          </cell>
          <cell r="H20"/>
          <cell r="I20"/>
          <cell r="J20">
            <v>-9.9386206895854912</v>
          </cell>
          <cell r="K20">
            <v>-6331.9462068964949</v>
          </cell>
          <cell r="L20">
            <v>137453.57448275865</v>
          </cell>
          <cell r="M20">
            <v>0.06</v>
          </cell>
          <cell r="N20">
            <v>8773.6324137931224</v>
          </cell>
          <cell r="O20">
            <v>146227.20689655177</v>
          </cell>
          <cell r="P20">
            <v>299</v>
          </cell>
          <cell r="Q20">
            <v>3150</v>
          </cell>
          <cell r="R20">
            <v>410</v>
          </cell>
          <cell r="S20">
            <v>0</v>
          </cell>
          <cell r="T20">
            <v>24013.793103448283</v>
          </cell>
          <cell r="U20">
            <v>-15699.999999999884</v>
          </cell>
          <cell r="V20">
            <v>174100.00000000006</v>
          </cell>
        </row>
        <row r="21">
          <cell r="F21" t="str">
            <v>1TV69C</v>
          </cell>
          <cell r="G21">
            <v>-8430.6282758620328</v>
          </cell>
          <cell r="H21"/>
          <cell r="I21"/>
          <cell r="J21">
            <v>46.957931034445643</v>
          </cell>
          <cell r="K21">
            <v>-8383.6703448275875</v>
          </cell>
          <cell r="L21">
            <v>147582.88482758621</v>
          </cell>
          <cell r="M21">
            <v>0.06</v>
          </cell>
          <cell r="N21">
            <v>9420.1841379310354</v>
          </cell>
          <cell r="O21">
            <v>157003.06896551725</v>
          </cell>
          <cell r="P21">
            <v>299</v>
          </cell>
          <cell r="Q21">
            <v>3150</v>
          </cell>
          <cell r="R21">
            <v>410</v>
          </cell>
          <cell r="S21">
            <v>0</v>
          </cell>
          <cell r="T21">
            <v>25737.931034482761</v>
          </cell>
          <cell r="U21">
            <v>-18900</v>
          </cell>
          <cell r="V21">
            <v>186600</v>
          </cell>
        </row>
        <row r="22">
          <cell r="F22" t="str">
            <v>1TX69D</v>
          </cell>
          <cell r="G22">
            <v>-14120.28344827583</v>
          </cell>
          <cell r="H22"/>
          <cell r="I22"/>
          <cell r="J22">
            <v>17.647586206869491</v>
          </cell>
          <cell r="K22">
            <v>-14102.635862068961</v>
          </cell>
          <cell r="L22">
            <v>149932.88482758618</v>
          </cell>
          <cell r="M22">
            <v>0.06</v>
          </cell>
          <cell r="N22">
            <v>9570.1841379310354</v>
          </cell>
          <cell r="O22">
            <v>159503.06896551722</v>
          </cell>
          <cell r="P22">
            <v>299</v>
          </cell>
          <cell r="Q22">
            <v>3150</v>
          </cell>
          <cell r="R22">
            <v>410</v>
          </cell>
          <cell r="S22">
            <v>0</v>
          </cell>
          <cell r="T22">
            <v>26137.931034482754</v>
          </cell>
          <cell r="U22">
            <v>-26399.999999999971</v>
          </cell>
          <cell r="V22">
            <v>189499.99999999997</v>
          </cell>
        </row>
        <row r="23">
          <cell r="F23" t="str">
            <v>1TX69E</v>
          </cell>
          <cell r="G23">
            <v>-15925.455862068993</v>
          </cell>
          <cell r="H23"/>
          <cell r="I23"/>
          <cell r="J23">
            <v>67.64758620693965</v>
          </cell>
          <cell r="K23">
            <v>-15857.808275862053</v>
          </cell>
          <cell r="L23">
            <v>159738.05724137934</v>
          </cell>
          <cell r="M23">
            <v>0.06</v>
          </cell>
          <cell r="N23">
            <v>10196.046206896572</v>
          </cell>
          <cell r="O23">
            <v>169934.10344827591</v>
          </cell>
          <cell r="P23">
            <v>299</v>
          </cell>
          <cell r="Q23">
            <v>3150</v>
          </cell>
          <cell r="R23">
            <v>410</v>
          </cell>
          <cell r="S23">
            <v>0</v>
          </cell>
          <cell r="T23">
            <v>27806.896551724145</v>
          </cell>
          <cell r="U23">
            <v>-29199.999999999942</v>
          </cell>
          <cell r="V23">
            <v>201600.00000000006</v>
          </cell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 t="str">
            <v>WEIGHTED</v>
          </cell>
          <cell r="V24">
            <v>165803.68900000004</v>
          </cell>
        </row>
        <row r="25">
          <cell r="F25" t="str">
            <v>1JR69A</v>
          </cell>
          <cell r="G25">
            <v>-12440.973103448294</v>
          </cell>
          <cell r="H25"/>
          <cell r="I25"/>
          <cell r="J25">
            <v>77.992413793123958</v>
          </cell>
          <cell r="K25">
            <v>-12362.980689655169</v>
          </cell>
          <cell r="L25">
            <v>141586.33310344827</v>
          </cell>
          <cell r="M25">
            <v>0.06</v>
          </cell>
          <cell r="N25">
            <v>9037.4255172413832</v>
          </cell>
          <cell r="O25">
            <v>150623.75862068965</v>
          </cell>
          <cell r="P25">
            <v>299</v>
          </cell>
          <cell r="Q25">
            <v>3150</v>
          </cell>
          <cell r="R25">
            <v>410</v>
          </cell>
          <cell r="S25">
            <v>0</v>
          </cell>
          <cell r="T25">
            <v>24717.241379310344</v>
          </cell>
          <cell r="U25">
            <v>-23699.999999999971</v>
          </cell>
          <cell r="V25">
            <v>179200</v>
          </cell>
        </row>
        <row r="26">
          <cell r="F26" t="str">
            <v>1JS69D</v>
          </cell>
          <cell r="G26">
            <v>-10540.973103448265</v>
          </cell>
          <cell r="H26"/>
          <cell r="I26"/>
          <cell r="J26">
            <v>21.095862068886149</v>
          </cell>
          <cell r="K26">
            <v>-10519.877241379379</v>
          </cell>
          <cell r="L26">
            <v>157550.1262068965</v>
          </cell>
          <cell r="M26">
            <v>0.06</v>
          </cell>
          <cell r="N26">
            <v>10056.391034482775</v>
          </cell>
          <cell r="O26">
            <v>167606.51724137928</v>
          </cell>
          <cell r="P26">
            <v>299</v>
          </cell>
          <cell r="Q26">
            <v>3150</v>
          </cell>
          <cell r="R26">
            <v>410</v>
          </cell>
          <cell r="S26">
            <v>0</v>
          </cell>
          <cell r="T26">
            <v>27434.482758620685</v>
          </cell>
          <cell r="U26">
            <v>-22200.000000000058</v>
          </cell>
          <cell r="V26">
            <v>198899.99999999997</v>
          </cell>
        </row>
        <row r="27">
          <cell r="F27" t="str">
            <v>1JS69E</v>
          </cell>
          <cell r="G27">
            <v>-10253.042068965495</v>
          </cell>
          <cell r="H27"/>
          <cell r="I27"/>
          <cell r="J27">
            <v>-15.111034482770265</v>
          </cell>
          <cell r="K27">
            <v>-10268.153103448265</v>
          </cell>
          <cell r="L27">
            <v>170758.74689655172</v>
          </cell>
          <cell r="M27">
            <v>0.06</v>
          </cell>
          <cell r="N27">
            <v>10899.49448275863</v>
          </cell>
          <cell r="O27">
            <v>181658.24137931035</v>
          </cell>
          <cell r="P27">
            <v>299</v>
          </cell>
          <cell r="Q27">
            <v>3150</v>
          </cell>
          <cell r="R27">
            <v>410</v>
          </cell>
          <cell r="S27">
            <v>0</v>
          </cell>
          <cell r="T27">
            <v>29682.758620689656</v>
          </cell>
          <cell r="U27">
            <v>-22600</v>
          </cell>
          <cell r="V27">
            <v>215200</v>
          </cell>
        </row>
        <row r="28">
          <cell r="F28" t="str">
            <v>1JT69F</v>
          </cell>
          <cell r="G28">
            <v>-9944.4213793103154</v>
          </cell>
          <cell r="H28"/>
          <cell r="I28"/>
          <cell r="J28">
            <v>-30.62827586214652</v>
          </cell>
          <cell r="K28">
            <v>-9975.0496551724627</v>
          </cell>
          <cell r="L28">
            <v>184939.7813793103</v>
          </cell>
          <cell r="M28">
            <v>0.06</v>
          </cell>
          <cell r="N28">
            <v>11804.666896551731</v>
          </cell>
          <cell r="O28">
            <v>196744.44827586203</v>
          </cell>
          <cell r="P28">
            <v>299</v>
          </cell>
          <cell r="Q28">
            <v>3150</v>
          </cell>
          <cell r="R28">
            <v>410</v>
          </cell>
          <cell r="S28">
            <v>0</v>
          </cell>
          <cell r="T28">
            <v>32096.551724137924</v>
          </cell>
          <cell r="U28">
            <v>-23000.000000000058</v>
          </cell>
          <cell r="V28">
            <v>232699.99999999994</v>
          </cell>
        </row>
        <row r="29"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 t="str">
            <v>WEIGHTED</v>
          </cell>
          <cell r="V29">
            <v>204965.5242209055</v>
          </cell>
        </row>
        <row r="30">
          <cell r="F30" t="str">
            <v>1JS48J</v>
          </cell>
          <cell r="G30">
            <v>-10637.5248275862</v>
          </cell>
          <cell r="H30"/>
          <cell r="I30"/>
          <cell r="J30">
            <v>86.613103448247685</v>
          </cell>
          <cell r="K30">
            <v>-10550.911724137952</v>
          </cell>
          <cell r="L30">
            <v>153174.26413793102</v>
          </cell>
          <cell r="M30">
            <v>0.06</v>
          </cell>
          <cell r="N30">
            <v>9777.0806896551803</v>
          </cell>
          <cell r="O30">
            <v>162951.3448275862</v>
          </cell>
          <cell r="P30">
            <v>299</v>
          </cell>
          <cell r="Q30">
            <v>3150</v>
          </cell>
          <cell r="R30">
            <v>410</v>
          </cell>
          <cell r="S30">
            <v>0</v>
          </cell>
          <cell r="T30">
            <v>26689.655172413793</v>
          </cell>
          <cell r="U30">
            <v>-22000.000000000029</v>
          </cell>
          <cell r="V30">
            <v>193500</v>
          </cell>
        </row>
        <row r="31">
          <cell r="F31" t="str">
            <v>1JS48K</v>
          </cell>
          <cell r="G31">
            <v>-10344.42137931033</v>
          </cell>
          <cell r="H31"/>
          <cell r="I31"/>
          <cell r="J31">
            <v>55.578620689619768</v>
          </cell>
          <cell r="K31">
            <v>-10288.842758620711</v>
          </cell>
          <cell r="L31">
            <v>166625.98827586204</v>
          </cell>
          <cell r="M31">
            <v>0.06</v>
          </cell>
          <cell r="N31">
            <v>10635.70137931034</v>
          </cell>
          <cell r="O31">
            <v>177261.68965517238</v>
          </cell>
          <cell r="P31">
            <v>299</v>
          </cell>
          <cell r="Q31">
            <v>3150</v>
          </cell>
          <cell r="R31">
            <v>410</v>
          </cell>
          <cell r="S31">
            <v>0</v>
          </cell>
          <cell r="T31">
            <v>28979.31034482758</v>
          </cell>
          <cell r="U31">
            <v>-22400.000000000058</v>
          </cell>
          <cell r="V31">
            <v>210099.99999999994</v>
          </cell>
        </row>
        <row r="32"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 t="str">
            <v>WEIGHTED</v>
          </cell>
          <cell r="V32">
            <v>201202.21831330008</v>
          </cell>
        </row>
        <row r="33">
          <cell r="F33" t="str">
            <v>1JY48H</v>
          </cell>
          <cell r="G33">
            <v>-8622.8400856181361</v>
          </cell>
          <cell r="H33"/>
          <cell r="I33"/>
          <cell r="J33">
            <v>21.398770563399648</v>
          </cell>
          <cell r="K33">
            <v>-8601.4413150547371</v>
          </cell>
          <cell r="L33">
            <v>230115.91883549196</v>
          </cell>
          <cell r="M33">
            <v>0.06</v>
          </cell>
          <cell r="N33">
            <v>14688.250138435658</v>
          </cell>
          <cell r="O33">
            <v>244804.16897392762</v>
          </cell>
          <cell r="P33">
            <v>299</v>
          </cell>
          <cell r="Q33">
            <v>3150</v>
          </cell>
          <cell r="R33">
            <v>410</v>
          </cell>
          <cell r="S33">
            <v>2629.9344743481911</v>
          </cell>
          <cell r="T33">
            <v>40206.89655172413</v>
          </cell>
          <cell r="U33">
            <v>-24300.000000000116</v>
          </cell>
          <cell r="V33">
            <v>291499.99999999994</v>
          </cell>
        </row>
        <row r="34"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 t="str">
            <v>WEIGHTED</v>
          </cell>
          <cell r="V34">
            <v>291499.99999999994</v>
          </cell>
        </row>
        <row r="35">
          <cell r="F35" t="str">
            <v>1PT69M</v>
          </cell>
          <cell r="G35">
            <v>-25820.843380334594</v>
          </cell>
          <cell r="H35"/>
          <cell r="I35"/>
          <cell r="J35">
            <v>28.651034482751921</v>
          </cell>
          <cell r="K35">
            <v>-25792.192345851843</v>
          </cell>
          <cell r="L35">
            <v>173884.50620689656</v>
          </cell>
          <cell r="M35">
            <v>0.06</v>
          </cell>
          <cell r="N35">
            <v>11099.01103448277</v>
          </cell>
          <cell r="O35">
            <v>184983.51724137933</v>
          </cell>
          <cell r="P35">
            <v>299</v>
          </cell>
          <cell r="Q35">
            <v>3150</v>
          </cell>
          <cell r="R35">
            <v>533</v>
          </cell>
          <cell r="S35">
            <v>0</v>
          </cell>
          <cell r="T35">
            <v>30234.482758620696</v>
          </cell>
          <cell r="U35">
            <v>-45399.999999999971</v>
          </cell>
          <cell r="V35">
            <v>219200.00000000003</v>
          </cell>
        </row>
        <row r="36">
          <cell r="F36" t="str">
            <v>1PT69A</v>
          </cell>
          <cell r="G36">
            <v>-20439.740614885595</v>
          </cell>
          <cell r="H36"/>
          <cell r="I36"/>
          <cell r="J36">
            <v>6.2372413792047814</v>
          </cell>
          <cell r="K36">
            <v>-20433.503373506392</v>
          </cell>
          <cell r="L36">
            <v>189767.26482758616</v>
          </cell>
          <cell r="M36">
            <v>0.06</v>
          </cell>
          <cell r="N36">
            <v>12112.804137931031</v>
          </cell>
          <cell r="O36">
            <v>201880.06896551719</v>
          </cell>
          <cell r="P36">
            <v>299</v>
          </cell>
          <cell r="Q36">
            <v>3150</v>
          </cell>
          <cell r="R36">
            <v>533</v>
          </cell>
          <cell r="S36">
            <v>0</v>
          </cell>
          <cell r="T36">
            <v>32937.931034482754</v>
          </cell>
          <cell r="U36">
            <v>-39500.000000000116</v>
          </cell>
          <cell r="V36">
            <v>238799.99999999994</v>
          </cell>
        </row>
        <row r="37">
          <cell r="F37" t="str">
            <v>1PU69J</v>
          </cell>
          <cell r="G37">
            <v>-29133.833521491593</v>
          </cell>
          <cell r="H37"/>
          <cell r="I37"/>
          <cell r="J37">
            <v>1.2959633366449452E-10</v>
          </cell>
          <cell r="K37">
            <v>-29133.833521491462</v>
          </cell>
          <cell r="L37">
            <v>216815.13108658255</v>
          </cell>
          <cell r="M37">
            <v>0.06</v>
          </cell>
          <cell r="N37">
            <v>13839.263686377613</v>
          </cell>
          <cell r="O37">
            <v>230654.39477296016</v>
          </cell>
          <cell r="P37">
            <v>299</v>
          </cell>
          <cell r="Q37">
            <v>3150</v>
          </cell>
          <cell r="R37">
            <v>533</v>
          </cell>
          <cell r="S37">
            <v>2346.3638477296017</v>
          </cell>
          <cell r="T37">
            <v>37917.241379310362</v>
          </cell>
          <cell r="U37">
            <v>-50599.999999999884</v>
          </cell>
          <cell r="V37">
            <v>274900.00000000012</v>
          </cell>
        </row>
        <row r="38">
          <cell r="F38" t="str">
            <v>1PU69F</v>
          </cell>
          <cell r="G38">
            <v>-16896.166368521004</v>
          </cell>
          <cell r="H38"/>
          <cell r="I38"/>
          <cell r="J38">
            <v>-7.9380502171488843E-11</v>
          </cell>
          <cell r="K38">
            <v>-16896.166368521084</v>
          </cell>
          <cell r="L38">
            <v>232688.27192211928</v>
          </cell>
          <cell r="M38">
            <v>0.06</v>
          </cell>
          <cell r="N38">
            <v>14852.442888645921</v>
          </cell>
          <cell r="O38">
            <v>247540.7148107652</v>
          </cell>
          <cell r="P38">
            <v>299</v>
          </cell>
          <cell r="Q38">
            <v>3150</v>
          </cell>
          <cell r="R38">
            <v>533</v>
          </cell>
          <cell r="S38">
            <v>2701.4231202691303</v>
          </cell>
          <cell r="T38">
            <v>40675.8620689655</v>
          </cell>
          <cell r="U38">
            <v>-39400.000000000175</v>
          </cell>
          <cell r="V38">
            <v>294899.99999999983</v>
          </cell>
        </row>
        <row r="39">
          <cell r="F39" t="str">
            <v>1PU69G</v>
          </cell>
          <cell r="G39">
            <v>-15394.814289296855</v>
          </cell>
          <cell r="H39"/>
          <cell r="I39"/>
          <cell r="J39">
            <v>22.252470839772407</v>
          </cell>
          <cell r="K39">
            <v>-15372.561818457083</v>
          </cell>
          <cell r="L39">
            <v>249606.69076148025</v>
          </cell>
          <cell r="M39">
            <v>0.06</v>
          </cell>
          <cell r="N39">
            <v>15932.341963498737</v>
          </cell>
          <cell r="O39">
            <v>265539.03272497898</v>
          </cell>
          <cell r="P39">
            <v>299</v>
          </cell>
          <cell r="Q39">
            <v>3150</v>
          </cell>
          <cell r="R39">
            <v>533</v>
          </cell>
          <cell r="S39">
            <v>3151.381068124475</v>
          </cell>
          <cell r="T39">
            <v>43627.586206896558</v>
          </cell>
          <cell r="U39">
            <v>-39499.999999999942</v>
          </cell>
          <cell r="V39">
            <v>316300.00000000006</v>
          </cell>
        </row>
        <row r="40"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 t="str">
            <v>WEIGHTED</v>
          </cell>
          <cell r="V40">
            <v>248410.59177572708</v>
          </cell>
        </row>
        <row r="41">
          <cell r="F41" t="str">
            <v>1ZC69A</v>
          </cell>
          <cell r="G41">
            <v>-17813.09253030051</v>
          </cell>
          <cell r="H41"/>
          <cell r="I41"/>
          <cell r="J41">
            <v>26.852143145621124</v>
          </cell>
          <cell r="K41">
            <v>-17786.240387154889</v>
          </cell>
          <cell r="L41">
            <v>252192.24416770405</v>
          </cell>
          <cell r="M41">
            <v>0.06</v>
          </cell>
          <cell r="N41">
            <v>16097.377287300274</v>
          </cell>
          <cell r="O41">
            <v>268289.62145500432</v>
          </cell>
          <cell r="P41">
            <v>299</v>
          </cell>
          <cell r="Q41">
            <v>4100</v>
          </cell>
          <cell r="R41">
            <v>533</v>
          </cell>
          <cell r="S41">
            <v>3243.8957863751084</v>
          </cell>
          <cell r="T41">
            <v>44234.48275862071</v>
          </cell>
          <cell r="U41">
            <v>-43399.999999999884</v>
          </cell>
          <cell r="V41">
            <v>320700.00000000012</v>
          </cell>
        </row>
        <row r="42">
          <cell r="F42" t="str">
            <v>1ZD69B</v>
          </cell>
          <cell r="G42">
            <v>-10603.926396865165</v>
          </cell>
          <cell r="H42"/>
          <cell r="I42"/>
          <cell r="J42">
            <v>-69.443638244498388</v>
          </cell>
          <cell r="K42">
            <v>-10673.370035109663</v>
          </cell>
          <cell r="L42">
            <v>274610.7571529781</v>
          </cell>
          <cell r="M42">
            <v>0.06</v>
          </cell>
          <cell r="N42">
            <v>17528.346201253938</v>
          </cell>
          <cell r="O42">
            <v>292139.10335423204</v>
          </cell>
          <cell r="P42">
            <v>299</v>
          </cell>
          <cell r="Q42">
            <v>4100</v>
          </cell>
          <cell r="R42">
            <v>533</v>
          </cell>
          <cell r="S42">
            <v>8187.517335423202</v>
          </cell>
          <cell r="T42">
            <v>48841.379310344841</v>
          </cell>
          <cell r="U42">
            <v>-31699.999999999884</v>
          </cell>
          <cell r="V42">
            <v>354100.00000000012</v>
          </cell>
        </row>
        <row r="43">
          <cell r="F43" t="str">
            <v>1ZD69D</v>
          </cell>
          <cell r="G43">
            <v>0</v>
          </cell>
          <cell r="H43"/>
          <cell r="I43"/>
          <cell r="J43">
            <v>-9.026733433337613</v>
          </cell>
          <cell r="K43">
            <v>-9.026733433337613</v>
          </cell>
          <cell r="L43">
            <v>329562.98420809588</v>
          </cell>
          <cell r="M43">
            <v>0.06</v>
          </cell>
          <cell r="N43">
            <v>21035.935162218928</v>
          </cell>
          <cell r="O43">
            <v>350598.9193703148</v>
          </cell>
          <cell r="P43">
            <v>299</v>
          </cell>
          <cell r="Q43">
            <v>4100</v>
          </cell>
          <cell r="R43">
            <v>533</v>
          </cell>
          <cell r="S43">
            <v>15072.528905547224</v>
          </cell>
          <cell r="T43">
            <v>59296.551724137928</v>
          </cell>
          <cell r="U43">
            <v>-20800.000000000058</v>
          </cell>
          <cell r="V43">
            <v>429899.99999999994</v>
          </cell>
        </row>
        <row r="44">
          <cell r="F44" t="str">
            <v>1ZF69G</v>
          </cell>
          <cell r="G44">
            <v>0</v>
          </cell>
          <cell r="H44"/>
          <cell r="I44"/>
          <cell r="J44">
            <v>-15.023734932527676</v>
          </cell>
          <cell r="K44">
            <v>-15.023734932527676</v>
          </cell>
          <cell r="L44">
            <v>351618.45647196402</v>
          </cell>
          <cell r="M44">
            <v>0.06</v>
          </cell>
          <cell r="N44">
            <v>22443.731264167931</v>
          </cell>
          <cell r="O44">
            <v>374062.18773613195</v>
          </cell>
          <cell r="P44">
            <v>299</v>
          </cell>
          <cell r="Q44">
            <v>4100</v>
          </cell>
          <cell r="R44">
            <v>533</v>
          </cell>
          <cell r="S44">
            <v>18592.019160419793</v>
          </cell>
          <cell r="T44">
            <v>63613.793103448283</v>
          </cell>
          <cell r="U44">
            <v>-22199.999999999942</v>
          </cell>
          <cell r="V44">
            <v>461200.00000000006</v>
          </cell>
        </row>
        <row r="45"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 t="str">
            <v>WEIGHTED</v>
          </cell>
          <cell r="V45">
            <v>382780.00000000006</v>
          </cell>
        </row>
        <row r="46">
          <cell r="F46" t="str">
            <v>1AG37A</v>
          </cell>
          <cell r="G46">
            <v>0</v>
          </cell>
          <cell r="H46"/>
          <cell r="I46"/>
          <cell r="J46">
            <v>-58.401359520075388</v>
          </cell>
          <cell r="K46">
            <v>-58.401359520075388</v>
          </cell>
          <cell r="L46">
            <v>345301.93692173914</v>
          </cell>
          <cell r="M46">
            <v>0.06</v>
          </cell>
          <cell r="N46">
            <v>22040.549165217439</v>
          </cell>
          <cell r="O46">
            <v>367342.48608695657</v>
          </cell>
          <cell r="P46">
            <v>299</v>
          </cell>
          <cell r="Q46">
            <v>4100</v>
          </cell>
          <cell r="R46">
            <v>656</v>
          </cell>
          <cell r="S46">
            <v>17602.513913043487</v>
          </cell>
          <cell r="T46">
            <v>62400.000000000007</v>
          </cell>
          <cell r="U46">
            <v>-33499.999999999767</v>
          </cell>
          <cell r="V46">
            <v>452400.00000000006</v>
          </cell>
        </row>
        <row r="47">
          <cell r="F47" t="str">
            <v>1AH37B</v>
          </cell>
          <cell r="G47">
            <v>0</v>
          </cell>
          <cell r="H47"/>
          <cell r="I47"/>
          <cell r="J47">
            <v>16.611017193964305</v>
          </cell>
          <cell r="K47">
            <v>16.611017193964305</v>
          </cell>
          <cell r="L47">
            <v>390610.78249895055</v>
          </cell>
          <cell r="M47">
            <v>0.06</v>
          </cell>
          <cell r="N47">
            <v>24932.603138230916</v>
          </cell>
          <cell r="O47">
            <v>415543.38563718146</v>
          </cell>
          <cell r="P47">
            <v>299</v>
          </cell>
          <cell r="Q47">
            <v>4100</v>
          </cell>
          <cell r="R47">
            <v>656</v>
          </cell>
          <cell r="S47">
            <v>24832.648845577223</v>
          </cell>
          <cell r="T47">
            <v>71268.965517241391</v>
          </cell>
          <cell r="U47">
            <v>-38200.000000000058</v>
          </cell>
          <cell r="V47">
            <v>516700.00000000006</v>
          </cell>
        </row>
        <row r="48">
          <cell r="F48" t="str">
            <v>1AK37C</v>
          </cell>
          <cell r="G48">
            <v>0</v>
          </cell>
          <cell r="H48"/>
          <cell r="I48"/>
          <cell r="J48">
            <v>-66.191949248450896</v>
          </cell>
          <cell r="K48">
            <v>-66.191949248450896</v>
          </cell>
          <cell r="L48">
            <v>477412.74227933987</v>
          </cell>
          <cell r="M48">
            <v>0.06</v>
          </cell>
          <cell r="N48">
            <v>30473.153762511094</v>
          </cell>
          <cell r="O48">
            <v>507885.89604185097</v>
          </cell>
          <cell r="P48">
            <v>299</v>
          </cell>
          <cell r="Q48">
            <v>4100</v>
          </cell>
          <cell r="R48">
            <v>656</v>
          </cell>
          <cell r="S48">
            <v>40334.966027114664</v>
          </cell>
          <cell r="T48">
            <v>88524.137931034507</v>
          </cell>
          <cell r="U48">
            <v>-47099.999999999767</v>
          </cell>
          <cell r="V48">
            <v>641800.00000000023</v>
          </cell>
        </row>
        <row r="49">
          <cell r="F49" t="str">
            <v>1AK67D</v>
          </cell>
          <cell r="G49">
            <v>0</v>
          </cell>
          <cell r="H49"/>
          <cell r="I49"/>
          <cell r="J49">
            <v>-45.561238962638228</v>
          </cell>
          <cell r="K49">
            <v>-45.561238962638228</v>
          </cell>
          <cell r="L49">
            <v>516336.99810014729</v>
          </cell>
          <cell r="M49">
            <v>0.06</v>
          </cell>
          <cell r="N49">
            <v>32957.680729796703</v>
          </cell>
          <cell r="O49">
            <v>549294.67882994399</v>
          </cell>
          <cell r="P49">
            <v>299</v>
          </cell>
          <cell r="Q49">
            <v>4100</v>
          </cell>
          <cell r="R49">
            <v>656</v>
          </cell>
          <cell r="S49">
            <v>47374.459101090477</v>
          </cell>
          <cell r="T49">
            <v>96275.862068965507</v>
          </cell>
          <cell r="U49">
            <v>-50900.000000000116</v>
          </cell>
          <cell r="V49">
            <v>698000</v>
          </cell>
        </row>
        <row r="50">
          <cell r="F50" t="str">
            <v>1EY37F</v>
          </cell>
          <cell r="G50"/>
          <cell r="H50"/>
          <cell r="I50"/>
          <cell r="J50">
            <v>2.5821344449300232E+88</v>
          </cell>
          <cell r="K50">
            <v>2.5821344449300232E+88</v>
          </cell>
          <cell r="L50">
            <v>351633.48020689655</v>
          </cell>
          <cell r="M50">
            <v>5.5E-2</v>
          </cell>
          <cell r="N50">
            <v>20465.440646962263</v>
          </cell>
          <cell r="O50">
            <v>372098.92085385881</v>
          </cell>
          <cell r="P50">
            <v>299</v>
          </cell>
          <cell r="Q50">
            <v>4100</v>
          </cell>
          <cell r="R50">
            <v>656</v>
          </cell>
          <cell r="S50">
            <v>18315.979128078823</v>
          </cell>
          <cell r="T50">
            <v>63275.183997110027</v>
          </cell>
          <cell r="U50">
            <v>-290154.9160209524</v>
          </cell>
          <cell r="V50">
            <v>458745.08397904772</v>
          </cell>
        </row>
        <row r="51">
          <cell r="F51" t="str">
            <v>1EY37G</v>
          </cell>
          <cell r="G51"/>
          <cell r="H51"/>
          <cell r="I51"/>
          <cell r="J51">
            <v>2.5821344449300232E+88</v>
          </cell>
          <cell r="K51">
            <v>2.5821344449300232E+88</v>
          </cell>
          <cell r="L51">
            <v>0</v>
          </cell>
          <cell r="M51">
            <v>0.1</v>
          </cell>
          <cell r="N51">
            <v>0</v>
          </cell>
          <cell r="O51">
            <v>0</v>
          </cell>
          <cell r="P51">
            <v>299</v>
          </cell>
          <cell r="Q51">
            <v>4100</v>
          </cell>
          <cell r="R51">
            <v>656</v>
          </cell>
          <cell r="S51">
            <v>0</v>
          </cell>
          <cell r="T51">
            <v>808.80000000000007</v>
          </cell>
          <cell r="U51">
            <v>-881636.19999999972</v>
          </cell>
          <cell r="V51">
            <v>5863.8</v>
          </cell>
        </row>
        <row r="52">
          <cell r="F52" t="str">
            <v>1EY67M</v>
          </cell>
          <cell r="G52"/>
          <cell r="H52"/>
          <cell r="I52"/>
          <cell r="J52">
            <v>2.5821344449300232E+88</v>
          </cell>
          <cell r="K52">
            <v>2.5821344449300232E+88</v>
          </cell>
          <cell r="L52">
            <v>345360.33828125923</v>
          </cell>
          <cell r="M52">
            <v>0.1</v>
          </cell>
          <cell r="N52">
            <v>38373.370920139889</v>
          </cell>
          <cell r="O52">
            <v>383733.70920139912</v>
          </cell>
          <cell r="P52">
            <v>299</v>
          </cell>
          <cell r="Q52">
            <v>4100</v>
          </cell>
          <cell r="R52">
            <v>656</v>
          </cell>
          <cell r="S52">
            <v>20061.197380209869</v>
          </cell>
          <cell r="T52">
            <v>65415.98505305744</v>
          </cell>
          <cell r="U52">
            <v>-413234.10836533335</v>
          </cell>
          <cell r="V52">
            <v>474265.89163466642</v>
          </cell>
        </row>
        <row r="53">
          <cell r="F53" t="str">
            <v>1ET37S</v>
          </cell>
          <cell r="G53"/>
          <cell r="H53"/>
          <cell r="I53"/>
          <cell r="J53">
            <v>2.5821344449300232E+88</v>
          </cell>
          <cell r="K53">
            <v>2.5821344449300232E+88</v>
          </cell>
          <cell r="L53">
            <v>390594.17148175661</v>
          </cell>
          <cell r="M53">
            <v>5.5E-2</v>
          </cell>
          <cell r="N53">
            <v>22732.994107403851</v>
          </cell>
          <cell r="O53">
            <v>413327.16558916046</v>
          </cell>
          <cell r="P53">
            <v>299</v>
          </cell>
          <cell r="Q53">
            <v>4100</v>
          </cell>
          <cell r="R53">
            <v>656</v>
          </cell>
          <cell r="S53">
            <v>24500.215838374072</v>
          </cell>
          <cell r="T53">
            <v>70861.181028405525</v>
          </cell>
          <cell r="U53">
            <v>-436456.43754405971</v>
          </cell>
          <cell r="V53">
            <v>513743.56245594006</v>
          </cell>
        </row>
        <row r="54"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 t="str">
            <v>WEIGHTED</v>
          </cell>
          <cell r="V54">
            <v>2161080.9449979616</v>
          </cell>
        </row>
        <row r="55">
          <cell r="F55" t="str">
            <v>1YX07D</v>
          </cell>
          <cell r="G55">
            <v>0</v>
          </cell>
          <cell r="H55"/>
          <cell r="I55"/>
          <cell r="J55">
            <v>-23.469549592434475</v>
          </cell>
          <cell r="K55">
            <v>-23.469549592434475</v>
          </cell>
          <cell r="L55">
            <v>807766.78215410665</v>
          </cell>
          <cell r="M55">
            <v>0.06</v>
          </cell>
          <cell r="N55">
            <v>51559.581839623861</v>
          </cell>
          <cell r="O55">
            <v>859326.36399373051</v>
          </cell>
          <cell r="P55">
            <v>299</v>
          </cell>
          <cell r="Q55">
            <v>4100</v>
          </cell>
          <cell r="R55">
            <v>656</v>
          </cell>
          <cell r="S55">
            <v>85791.049799373053</v>
          </cell>
          <cell r="T55">
            <v>152027.58620689658</v>
          </cell>
          <cell r="U55">
            <v>-160500</v>
          </cell>
          <cell r="V55">
            <v>1102200</v>
          </cell>
        </row>
        <row r="56">
          <cell r="F56" t="str">
            <v>1YZ07H</v>
          </cell>
          <cell r="G56">
            <v>0</v>
          </cell>
          <cell r="H56"/>
          <cell r="I56"/>
          <cell r="J56">
            <v>4.1422194442838123E-2</v>
          </cell>
          <cell r="K56">
            <v>4.1422194442838123E-2</v>
          </cell>
          <cell r="L56">
            <v>1193048.9138155486</v>
          </cell>
          <cell r="M56">
            <v>0.06</v>
          </cell>
          <cell r="N56">
            <v>76152.058328652056</v>
          </cell>
          <cell r="O56">
            <v>1269200.9721442007</v>
          </cell>
          <cell r="P56">
            <v>299</v>
          </cell>
          <cell r="Q56">
            <v>4100</v>
          </cell>
          <cell r="R56">
            <v>656</v>
          </cell>
          <cell r="S56">
            <v>126778.51061442005</v>
          </cell>
          <cell r="T56">
            <v>224165.51724137933</v>
          </cell>
          <cell r="U56">
            <v>-237000</v>
          </cell>
          <cell r="V56">
            <v>1625200</v>
          </cell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 t="str">
            <v>WEIGHTED</v>
          </cell>
          <cell r="V57">
            <v>33066</v>
          </cell>
        </row>
        <row r="58">
          <cell r="F58" t="str">
            <v>1RG68B</v>
          </cell>
          <cell r="G58">
            <v>0</v>
          </cell>
          <cell r="H58"/>
          <cell r="I58"/>
          <cell r="J58">
            <v>38.926896551674034</v>
          </cell>
          <cell r="K58">
            <v>38.926896551674034</v>
          </cell>
          <cell r="L58">
            <v>505962.19586206897</v>
          </cell>
          <cell r="M58">
            <v>0.06</v>
          </cell>
          <cell r="N58">
            <v>32295.459310344828</v>
          </cell>
          <cell r="O58">
            <v>538257.6551724138</v>
          </cell>
          <cell r="P58">
            <v>299</v>
          </cell>
          <cell r="Q58">
            <v>4100</v>
          </cell>
          <cell r="R58">
            <v>533</v>
          </cell>
          <cell r="S58">
            <v>0</v>
          </cell>
          <cell r="T58">
            <v>86910.344827586203</v>
          </cell>
          <cell r="U58">
            <v>-27700</v>
          </cell>
          <cell r="V58">
            <v>630100</v>
          </cell>
        </row>
        <row r="59"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 t="str">
            <v>WEIGHTED</v>
          </cell>
          <cell r="V59">
            <v>220535</v>
          </cell>
        </row>
        <row r="60">
          <cell r="F60" t="str">
            <v>1BG69A</v>
          </cell>
          <cell r="G60">
            <v>-11464.780671337019</v>
          </cell>
          <cell r="H60"/>
          <cell r="I60"/>
          <cell r="J60">
            <v>-69.568394264334614</v>
          </cell>
          <cell r="K60">
            <v>-11534.349065601355</v>
          </cell>
          <cell r="L60">
            <v>204515.54068965514</v>
          </cell>
          <cell r="M60">
            <v>0.06</v>
          </cell>
          <cell r="N60">
            <v>13054.183448275871</v>
          </cell>
          <cell r="O60">
            <v>217569.72413793101</v>
          </cell>
          <cell r="P60">
            <v>299</v>
          </cell>
          <cell r="Q60">
            <v>3150</v>
          </cell>
          <cell r="R60">
            <v>533</v>
          </cell>
          <cell r="S60">
            <v>0</v>
          </cell>
          <cell r="T60">
            <v>35448.275862068964</v>
          </cell>
          <cell r="U60">
            <v>-29000.000000000029</v>
          </cell>
          <cell r="V60">
            <v>256999.99999999997</v>
          </cell>
        </row>
        <row r="61">
          <cell r="F61" t="str">
            <v>1BG69B</v>
          </cell>
          <cell r="G61">
            <v>-11340.789298272095</v>
          </cell>
          <cell r="H61"/>
          <cell r="I61"/>
          <cell r="J61">
            <v>-74.51879624447561</v>
          </cell>
          <cell r="K61">
            <v>-11415.308094516571</v>
          </cell>
          <cell r="L61">
            <v>214247.70192987367</v>
          </cell>
          <cell r="M61">
            <v>0.06</v>
          </cell>
          <cell r="N61">
            <v>13675.385229566426</v>
          </cell>
          <cell r="O61">
            <v>227923.0871594401</v>
          </cell>
          <cell r="P61">
            <v>299</v>
          </cell>
          <cell r="Q61">
            <v>3150</v>
          </cell>
          <cell r="R61">
            <v>533</v>
          </cell>
          <cell r="S61">
            <v>2319.0507715944009</v>
          </cell>
          <cell r="T61">
            <v>37475.862068965522</v>
          </cell>
          <cell r="U61">
            <v>-27000</v>
          </cell>
          <cell r="V61">
            <v>271700</v>
          </cell>
        </row>
        <row r="62">
          <cell r="F62" t="str">
            <v>1BH69C</v>
          </cell>
          <cell r="G62">
            <v>-11350.279059545803</v>
          </cell>
          <cell r="H62"/>
          <cell r="I62"/>
          <cell r="J62">
            <v>18.93877056345508</v>
          </cell>
          <cell r="K62">
            <v>-11331.340288982348</v>
          </cell>
          <cell r="L62">
            <v>230000.29883549199</v>
          </cell>
          <cell r="M62">
            <v>0.06</v>
          </cell>
          <cell r="N62">
            <v>14680.870138435683</v>
          </cell>
          <cell r="O62">
            <v>244681.16897392768</v>
          </cell>
          <cell r="P62">
            <v>299</v>
          </cell>
          <cell r="Q62">
            <v>3150</v>
          </cell>
          <cell r="R62">
            <v>533</v>
          </cell>
          <cell r="S62">
            <v>2629.9344743481925</v>
          </cell>
          <cell r="T62">
            <v>40206.896551724145</v>
          </cell>
          <cell r="U62">
            <v>-27900</v>
          </cell>
          <cell r="V62">
            <v>291500</v>
          </cell>
        </row>
        <row r="63">
          <cell r="F63" t="str">
            <v>1BJ69D</v>
          </cell>
          <cell r="G63">
            <v>-10561.415425078369</v>
          </cell>
          <cell r="H63"/>
          <cell r="I63"/>
          <cell r="J63">
            <v>-47.892555755231676</v>
          </cell>
          <cell r="K63">
            <v>-10609.307980833601</v>
          </cell>
          <cell r="L63">
            <v>263609.75651132938</v>
          </cell>
          <cell r="M63">
            <v>0.06</v>
          </cell>
          <cell r="N63">
            <v>16826.154670935939</v>
          </cell>
          <cell r="O63">
            <v>280435.91118226532</v>
          </cell>
          <cell r="P63">
            <v>299</v>
          </cell>
          <cell r="Q63">
            <v>3150</v>
          </cell>
          <cell r="R63">
            <v>533</v>
          </cell>
          <cell r="S63">
            <v>7047.6060591132673</v>
          </cell>
          <cell r="T63">
            <v>46634.482758620579</v>
          </cell>
          <cell r="U63">
            <v>-30800.000000000698</v>
          </cell>
          <cell r="V63">
            <v>338099.99999999919</v>
          </cell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</row>
      </sheetData>
      <sheetData sheetId="10" refreshError="1">
        <row r="1"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</row>
        <row r="4"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>
            <v>0.16</v>
          </cell>
          <cell r="U5"/>
          <cell r="V5"/>
        </row>
        <row r="6">
          <cell r="F6" t="str">
            <v>UMD PAQ</v>
          </cell>
          <cell r="G6" t="str">
            <v>Incentive 1</v>
          </cell>
          <cell r="H6" t="str">
            <v>Incentive 2</v>
          </cell>
          <cell r="I6" t="str">
            <v>Incentive 3</v>
          </cell>
          <cell r="J6" t="str">
            <v>Rounding</v>
          </cell>
          <cell r="K6" t="str">
            <v>Total Incentive</v>
          </cell>
          <cell r="L6" t="str">
            <v>GM Net Sale</v>
          </cell>
          <cell r="M6" t="str">
            <v>Dealer Margin    %</v>
          </cell>
          <cell r="N6" t="str">
            <v>Dealer Margin    $</v>
          </cell>
          <cell r="O6" t="str">
            <v>List price w/o Exp.&amp;Taxes</v>
          </cell>
          <cell r="P6" t="str">
            <v>Seguro + PP</v>
          </cell>
          <cell r="Q6" t="str">
            <v>Freight</v>
          </cell>
          <cell r="R6" t="str">
            <v>Conditioning</v>
          </cell>
          <cell r="S6" t="str">
            <v>New vehicle tax</v>
          </cell>
          <cell r="T6" t="str">
            <v>Value added Tax</v>
          </cell>
          <cell r="U6" t="str">
            <v>Final Discount</v>
          </cell>
          <cell r="V6" t="str">
            <v>SUPPLIERS PRICE</v>
          </cell>
        </row>
        <row r="7">
          <cell r="F7" t="str">
            <v>1CS48A</v>
          </cell>
          <cell r="G7">
            <v>-5806.4903448275918</v>
          </cell>
          <cell r="H7"/>
          <cell r="I7"/>
          <cell r="J7">
            <v>-3.6455172413980046</v>
          </cell>
          <cell r="K7">
            <v>-5810.1358620689898</v>
          </cell>
          <cell r="L7">
            <v>96932.281379310341</v>
          </cell>
          <cell r="M7">
            <v>0.06</v>
          </cell>
          <cell r="N7">
            <v>7312.166896551731</v>
          </cell>
          <cell r="O7">
            <v>104244.44827586207</v>
          </cell>
          <cell r="P7">
            <v>299</v>
          </cell>
          <cell r="Q7">
            <v>3150</v>
          </cell>
          <cell r="R7">
            <v>410</v>
          </cell>
          <cell r="S7">
            <v>0</v>
          </cell>
          <cell r="T7">
            <v>17296.551724137931</v>
          </cell>
          <cell r="U7">
            <v>-11500.000000000029</v>
          </cell>
          <cell r="V7">
            <v>125400</v>
          </cell>
        </row>
        <row r="8">
          <cell r="F8" t="str">
            <v>1CT48B</v>
          </cell>
          <cell r="G8">
            <v>-5074.5937931034532</v>
          </cell>
          <cell r="H8"/>
          <cell r="I8"/>
          <cell r="J8">
            <v>62.936896551735117</v>
          </cell>
          <cell r="K8">
            <v>-5011.6568965517181</v>
          </cell>
          <cell r="L8">
            <v>107790.90206896552</v>
          </cell>
          <cell r="M8">
            <v>0.06</v>
          </cell>
          <cell r="N8">
            <v>8005.2703448275861</v>
          </cell>
          <cell r="O8">
            <v>115796.1724137931</v>
          </cell>
          <cell r="P8">
            <v>299</v>
          </cell>
          <cell r="Q8">
            <v>3150</v>
          </cell>
          <cell r="R8">
            <v>410</v>
          </cell>
          <cell r="S8">
            <v>0</v>
          </cell>
          <cell r="T8">
            <v>19144.827586206895</v>
          </cell>
          <cell r="U8">
            <v>-12700</v>
          </cell>
          <cell r="V8">
            <v>138800</v>
          </cell>
        </row>
        <row r="9">
          <cell r="F9" t="str">
            <v>1CU48C</v>
          </cell>
          <cell r="G9">
            <v>-10170.283448275846</v>
          </cell>
          <cell r="H9"/>
          <cell r="I9"/>
          <cell r="J9">
            <v>-57.752758620743322</v>
          </cell>
          <cell r="K9">
            <v>-10228.03620689659</v>
          </cell>
          <cell r="L9">
            <v>123673.66068965514</v>
          </cell>
          <cell r="M9">
            <v>0.06</v>
          </cell>
          <cell r="N9">
            <v>9019.063448275876</v>
          </cell>
          <cell r="O9">
            <v>132692.72413793101</v>
          </cell>
          <cell r="P9">
            <v>299</v>
          </cell>
          <cell r="Q9">
            <v>3150</v>
          </cell>
          <cell r="R9">
            <v>410</v>
          </cell>
          <cell r="S9">
            <v>0</v>
          </cell>
          <cell r="T9">
            <v>21848.275862068964</v>
          </cell>
          <cell r="U9">
            <v>-20600.000000000029</v>
          </cell>
          <cell r="V9">
            <v>158399.99999999997</v>
          </cell>
        </row>
        <row r="10">
          <cell r="F10" t="str">
            <v>1CS48D</v>
          </cell>
          <cell r="G10">
            <v>-5806.4903448275918</v>
          </cell>
          <cell r="H10"/>
          <cell r="I10"/>
          <cell r="J10">
            <v>23.940689655168093</v>
          </cell>
          <cell r="K10">
            <v>-5782.5496551724236</v>
          </cell>
          <cell r="L10">
            <v>93934.00551724137</v>
          </cell>
          <cell r="M10">
            <v>0.06</v>
          </cell>
          <cell r="N10">
            <v>7120.787586206905</v>
          </cell>
          <cell r="O10">
            <v>101054.79310344828</v>
          </cell>
          <cell r="P10">
            <v>299</v>
          </cell>
          <cell r="Q10">
            <v>3150</v>
          </cell>
          <cell r="R10">
            <v>410</v>
          </cell>
          <cell r="S10">
            <v>0</v>
          </cell>
          <cell r="T10">
            <v>16786.206896551725</v>
          </cell>
          <cell r="U10">
            <v>-11300</v>
          </cell>
          <cell r="V10">
            <v>121700</v>
          </cell>
        </row>
        <row r="11">
          <cell r="F11" t="str">
            <v>1CS48E</v>
          </cell>
          <cell r="G11">
            <v>-5806.4903448275918</v>
          </cell>
          <cell r="H11"/>
          <cell r="I11"/>
          <cell r="J11">
            <v>60.147586206911669</v>
          </cell>
          <cell r="K11">
            <v>-5746.3427586206799</v>
          </cell>
          <cell r="L11">
            <v>100254.69517241379</v>
          </cell>
          <cell r="M11">
            <v>0.06</v>
          </cell>
          <cell r="N11">
            <v>7524.2358620689774</v>
          </cell>
          <cell r="O11">
            <v>107778.93103448277</v>
          </cell>
          <cell r="P11">
            <v>299</v>
          </cell>
          <cell r="Q11">
            <v>3150</v>
          </cell>
          <cell r="R11">
            <v>410</v>
          </cell>
          <cell r="S11">
            <v>0</v>
          </cell>
          <cell r="T11">
            <v>17862.068965517243</v>
          </cell>
          <cell r="U11">
            <v>-11599.999999999956</v>
          </cell>
          <cell r="V11">
            <v>129500.00000000001</v>
          </cell>
        </row>
        <row r="12"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 t="str">
            <v>WEIGHTED</v>
          </cell>
          <cell r="V12">
            <v>140408.0194566226</v>
          </cell>
        </row>
        <row r="13">
          <cell r="F13" t="str">
            <v>1DV48B</v>
          </cell>
          <cell r="G13">
            <v>0</v>
          </cell>
          <cell r="H13"/>
          <cell r="I13"/>
          <cell r="J13">
            <v>-53.239310344798376</v>
          </cell>
          <cell r="K13">
            <v>-53.239310344798376</v>
          </cell>
          <cell r="L13">
            <v>128292.62620689657</v>
          </cell>
          <cell r="M13">
            <v>0.06</v>
          </cell>
          <cell r="N13">
            <v>9313.89103448276</v>
          </cell>
          <cell r="O13">
            <v>137606.51724137933</v>
          </cell>
          <cell r="P13">
            <v>299</v>
          </cell>
          <cell r="Q13">
            <v>3150</v>
          </cell>
          <cell r="R13">
            <v>410</v>
          </cell>
          <cell r="S13">
            <v>0</v>
          </cell>
          <cell r="T13">
            <v>22634.482758620692</v>
          </cell>
          <cell r="U13">
            <v>-5799.9999999999709</v>
          </cell>
          <cell r="V13">
            <v>164100.00000000003</v>
          </cell>
        </row>
        <row r="14">
          <cell r="F14" t="str">
            <v>1DV48E</v>
          </cell>
          <cell r="G14">
            <v>0</v>
          </cell>
          <cell r="H14"/>
          <cell r="I14"/>
          <cell r="J14">
            <v>15.726206896525399</v>
          </cell>
          <cell r="K14">
            <v>15.726206896525399</v>
          </cell>
          <cell r="L14">
            <v>140852.97103448273</v>
          </cell>
          <cell r="M14">
            <v>0.06</v>
          </cell>
          <cell r="N14">
            <v>10115.615172413789</v>
          </cell>
          <cell r="O14">
            <v>150968.58620689652</v>
          </cell>
          <cell r="P14">
            <v>299</v>
          </cell>
          <cell r="Q14">
            <v>3150</v>
          </cell>
          <cell r="R14">
            <v>410</v>
          </cell>
          <cell r="S14">
            <v>0</v>
          </cell>
          <cell r="T14">
            <v>24772.413793103446</v>
          </cell>
          <cell r="U14">
            <v>-6400</v>
          </cell>
          <cell r="V14">
            <v>179599.99999999997</v>
          </cell>
        </row>
        <row r="15">
          <cell r="F15" t="str">
            <v>1DW48C</v>
          </cell>
          <cell r="G15">
            <v>0</v>
          </cell>
          <cell r="H15"/>
          <cell r="I15"/>
          <cell r="J15">
            <v>15.72620689649581</v>
          </cell>
          <cell r="K15">
            <v>15.72620689649581</v>
          </cell>
          <cell r="L15">
            <v>151792.62620689653</v>
          </cell>
          <cell r="M15">
            <v>0.06</v>
          </cell>
          <cell r="N15">
            <v>10813.891034482775</v>
          </cell>
          <cell r="O15">
            <v>162606.5172413793</v>
          </cell>
          <cell r="P15">
            <v>299</v>
          </cell>
          <cell r="Q15">
            <v>3150</v>
          </cell>
          <cell r="R15">
            <v>410</v>
          </cell>
          <cell r="S15">
            <v>0</v>
          </cell>
          <cell r="T15">
            <v>26634.482758620688</v>
          </cell>
          <cell r="U15">
            <v>-7000.0000000000291</v>
          </cell>
          <cell r="V15">
            <v>193100</v>
          </cell>
        </row>
        <row r="16"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 t="str">
            <v>WEIGHTED</v>
          </cell>
          <cell r="V16">
            <v>172800</v>
          </cell>
        </row>
        <row r="17">
          <cell r="F17" t="str">
            <v>1TU69M</v>
          </cell>
          <cell r="G17">
            <v>-12535.800689655169</v>
          </cell>
          <cell r="H17"/>
          <cell r="I17"/>
          <cell r="J17">
            <v>-0.19724137932677238</v>
          </cell>
          <cell r="K17">
            <v>-12535.997931034495</v>
          </cell>
          <cell r="L17">
            <v>115732.28137931033</v>
          </cell>
          <cell r="M17">
            <v>0.06</v>
          </cell>
          <cell r="N17">
            <v>8512.166896551731</v>
          </cell>
          <cell r="O17">
            <v>124244.44827586206</v>
          </cell>
          <cell r="P17">
            <v>299</v>
          </cell>
          <cell r="Q17">
            <v>3150</v>
          </cell>
          <cell r="R17">
            <v>410</v>
          </cell>
          <cell r="S17">
            <v>0</v>
          </cell>
          <cell r="T17">
            <v>20496.551724137931</v>
          </cell>
          <cell r="U17">
            <v>-21199.999999999971</v>
          </cell>
          <cell r="V17">
            <v>148600</v>
          </cell>
        </row>
        <row r="18">
          <cell r="F18" t="str">
            <v>1TU69B</v>
          </cell>
          <cell r="G18">
            <v>-11258.214482758607</v>
          </cell>
          <cell r="H18"/>
          <cell r="I18"/>
          <cell r="J18">
            <v>22.216551724073859</v>
          </cell>
          <cell r="K18">
            <v>-11235.997931034533</v>
          </cell>
          <cell r="L18">
            <v>131696.07448275856</v>
          </cell>
          <cell r="M18">
            <v>0.06</v>
          </cell>
          <cell r="N18">
            <v>9531.1324137930933</v>
          </cell>
          <cell r="O18">
            <v>141227.20689655165</v>
          </cell>
          <cell r="P18">
            <v>299</v>
          </cell>
          <cell r="Q18">
            <v>3150</v>
          </cell>
          <cell r="R18">
            <v>410</v>
          </cell>
          <cell r="S18">
            <v>0</v>
          </cell>
          <cell r="T18">
            <v>23213.793103448264</v>
          </cell>
          <cell r="U18">
            <v>-20400.000000000087</v>
          </cell>
          <cell r="V18">
            <v>168299.99999999991</v>
          </cell>
        </row>
        <row r="19">
          <cell r="F19" t="str">
            <v>1TU69J</v>
          </cell>
          <cell r="G19">
            <v>-8666.8351724138065</v>
          </cell>
          <cell r="H19"/>
          <cell r="I19"/>
          <cell r="J19">
            <v>-31.231724137924861</v>
          </cell>
          <cell r="K19">
            <v>-8698.0668965517307</v>
          </cell>
          <cell r="L19">
            <v>136639.17793103447</v>
          </cell>
          <cell r="M19">
            <v>0.06</v>
          </cell>
          <cell r="N19">
            <v>9846.6496551724267</v>
          </cell>
          <cell r="O19">
            <v>146485.8275862069</v>
          </cell>
          <cell r="P19">
            <v>299</v>
          </cell>
          <cell r="Q19">
            <v>3150</v>
          </cell>
          <cell r="R19">
            <v>410</v>
          </cell>
          <cell r="S19">
            <v>0</v>
          </cell>
          <cell r="T19">
            <v>24055.172413793105</v>
          </cell>
          <cell r="U19">
            <v>-17399.999999999971</v>
          </cell>
          <cell r="V19">
            <v>174400</v>
          </cell>
        </row>
        <row r="20">
          <cell r="F20" t="str">
            <v>1TV69F</v>
          </cell>
          <cell r="G20">
            <v>-6322.0075862069098</v>
          </cell>
          <cell r="H20"/>
          <cell r="I20"/>
          <cell r="J20">
            <v>-13.990344827546986</v>
          </cell>
          <cell r="K20">
            <v>-6335.997931034457</v>
          </cell>
          <cell r="L20">
            <v>137449.5227586207</v>
          </cell>
          <cell r="M20">
            <v>0.06</v>
          </cell>
          <cell r="N20">
            <v>9898.3737931034702</v>
          </cell>
          <cell r="O20">
            <v>147347.89655172417</v>
          </cell>
          <cell r="P20">
            <v>299</v>
          </cell>
          <cell r="Q20">
            <v>3150</v>
          </cell>
          <cell r="R20">
            <v>410</v>
          </cell>
          <cell r="S20">
            <v>0</v>
          </cell>
          <cell r="T20">
            <v>24193.10344827587</v>
          </cell>
          <cell r="U20">
            <v>-14399.999999999884</v>
          </cell>
          <cell r="V20">
            <v>175400.00000000006</v>
          </cell>
        </row>
        <row r="21">
          <cell r="F21" t="str">
            <v>1TV69C</v>
          </cell>
          <cell r="G21">
            <v>-8430.6282758620328</v>
          </cell>
          <cell r="H21"/>
          <cell r="I21"/>
          <cell r="J21">
            <v>-38.128275862129783</v>
          </cell>
          <cell r="K21">
            <v>-8468.7565517241619</v>
          </cell>
          <cell r="L21">
            <v>147497.79862068963</v>
          </cell>
          <cell r="M21">
            <v>0.06</v>
          </cell>
          <cell r="N21">
            <v>10539.753103448282</v>
          </cell>
          <cell r="O21">
            <v>158037.55172413791</v>
          </cell>
          <cell r="P21">
            <v>299</v>
          </cell>
          <cell r="Q21">
            <v>3150</v>
          </cell>
          <cell r="R21">
            <v>410</v>
          </cell>
          <cell r="S21">
            <v>0</v>
          </cell>
          <cell r="T21">
            <v>25903.448275862065</v>
          </cell>
          <cell r="U21">
            <v>-17700.000000000029</v>
          </cell>
          <cell r="V21">
            <v>187799.99999999997</v>
          </cell>
        </row>
        <row r="22">
          <cell r="F22" t="str">
            <v>1TX69D</v>
          </cell>
          <cell r="G22">
            <v>-14120.28344827583</v>
          </cell>
          <cell r="H22"/>
          <cell r="I22"/>
          <cell r="J22">
            <v>13.595862068927591</v>
          </cell>
          <cell r="K22">
            <v>-14106.687586206903</v>
          </cell>
          <cell r="L22">
            <v>149928.83310344824</v>
          </cell>
          <cell r="M22">
            <v>0.06</v>
          </cell>
          <cell r="N22">
            <v>10694.925517241383</v>
          </cell>
          <cell r="O22">
            <v>160623.75862068962</v>
          </cell>
          <cell r="P22">
            <v>299</v>
          </cell>
          <cell r="Q22">
            <v>3150</v>
          </cell>
          <cell r="R22">
            <v>410</v>
          </cell>
          <cell r="S22">
            <v>0</v>
          </cell>
          <cell r="T22">
            <v>26317.241379310341</v>
          </cell>
          <cell r="U22">
            <v>-25099.999999999971</v>
          </cell>
          <cell r="V22">
            <v>190799.99999999997</v>
          </cell>
        </row>
        <row r="23">
          <cell r="F23" t="str">
            <v>1TX69E</v>
          </cell>
          <cell r="G23">
            <v>-15925.455862068993</v>
          </cell>
          <cell r="H23"/>
          <cell r="I23"/>
          <cell r="J23">
            <v>-17.438620689665235</v>
          </cell>
          <cell r="K23">
            <v>-15942.894482758658</v>
          </cell>
          <cell r="L23">
            <v>159652.97103448273</v>
          </cell>
          <cell r="M23">
            <v>0.06</v>
          </cell>
          <cell r="N23">
            <v>11315.615172413789</v>
          </cell>
          <cell r="O23">
            <v>170968.58620689652</v>
          </cell>
          <cell r="P23">
            <v>299</v>
          </cell>
          <cell r="Q23">
            <v>3150</v>
          </cell>
          <cell r="R23">
            <v>410</v>
          </cell>
          <cell r="S23">
            <v>0</v>
          </cell>
          <cell r="T23">
            <v>27972.413793103446</v>
          </cell>
          <cell r="U23">
            <v>-28000.000000000029</v>
          </cell>
          <cell r="V23">
            <v>202799.99999999997</v>
          </cell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 t="str">
            <v>WEIGHTED</v>
          </cell>
          <cell r="V24">
            <v>167076.12299999999</v>
          </cell>
        </row>
        <row r="25">
          <cell r="F25" t="str">
            <v>1JR69A</v>
          </cell>
          <cell r="G25">
            <v>-12440.973103448294</v>
          </cell>
          <cell r="H25"/>
          <cell r="I25"/>
          <cell r="J25">
            <v>73.940689655176314</v>
          </cell>
          <cell r="K25">
            <v>-12367.032413793118</v>
          </cell>
          <cell r="L25">
            <v>141582.28137931033</v>
          </cell>
          <cell r="M25">
            <v>0.06</v>
          </cell>
          <cell r="N25">
            <v>10162.166896551731</v>
          </cell>
          <cell r="O25">
            <v>151744.44827586206</v>
          </cell>
          <cell r="P25">
            <v>299</v>
          </cell>
          <cell r="Q25">
            <v>3150</v>
          </cell>
          <cell r="R25">
            <v>410</v>
          </cell>
          <cell r="S25">
            <v>0</v>
          </cell>
          <cell r="T25">
            <v>24896.551724137931</v>
          </cell>
          <cell r="U25">
            <v>-22399.999999999971</v>
          </cell>
          <cell r="V25">
            <v>180500</v>
          </cell>
        </row>
        <row r="26">
          <cell r="F26" t="str">
            <v>1JS69D</v>
          </cell>
          <cell r="G26">
            <v>-10540.973103448265</v>
          </cell>
          <cell r="H26"/>
          <cell r="I26"/>
          <cell r="J26">
            <v>17.044137930977321</v>
          </cell>
          <cell r="K26">
            <v>-10523.928965517287</v>
          </cell>
          <cell r="L26">
            <v>157546.07448275859</v>
          </cell>
          <cell r="M26">
            <v>0.06</v>
          </cell>
          <cell r="N26">
            <v>11181.132413793122</v>
          </cell>
          <cell r="O26">
            <v>168727.20689655171</v>
          </cell>
          <cell r="P26">
            <v>299</v>
          </cell>
          <cell r="Q26">
            <v>3150</v>
          </cell>
          <cell r="R26">
            <v>410</v>
          </cell>
          <cell r="S26">
            <v>0</v>
          </cell>
          <cell r="T26">
            <v>27613.793103448275</v>
          </cell>
          <cell r="U26">
            <v>-20900.000000000029</v>
          </cell>
          <cell r="V26">
            <v>200200</v>
          </cell>
        </row>
        <row r="27">
          <cell r="F27" t="str">
            <v>1JS69E</v>
          </cell>
          <cell r="G27">
            <v>-10253.042068965495</v>
          </cell>
          <cell r="H27"/>
          <cell r="I27"/>
          <cell r="J27">
            <v>-19.162758620701609</v>
          </cell>
          <cell r="K27">
            <v>-10272.204827586196</v>
          </cell>
          <cell r="L27">
            <v>170754.69517241381</v>
          </cell>
          <cell r="M27">
            <v>0.06</v>
          </cell>
          <cell r="N27">
            <v>12024.235862068977</v>
          </cell>
          <cell r="O27">
            <v>182778.93103448278</v>
          </cell>
          <cell r="P27">
            <v>299</v>
          </cell>
          <cell r="Q27">
            <v>3150</v>
          </cell>
          <cell r="R27">
            <v>410</v>
          </cell>
          <cell r="S27">
            <v>0</v>
          </cell>
          <cell r="T27">
            <v>29862.068965517246</v>
          </cell>
          <cell r="U27">
            <v>-21299.999999999971</v>
          </cell>
          <cell r="V27">
            <v>216500.00000000003</v>
          </cell>
        </row>
        <row r="28">
          <cell r="F28" t="str">
            <v>1JT69F</v>
          </cell>
          <cell r="G28">
            <v>-9944.4213793103154</v>
          </cell>
          <cell r="H28"/>
          <cell r="I28"/>
          <cell r="J28">
            <v>-34.679999999994656</v>
          </cell>
          <cell r="K28">
            <v>-9979.1013793103102</v>
          </cell>
          <cell r="L28">
            <v>184935.72965517244</v>
          </cell>
          <cell r="M28">
            <v>0.06</v>
          </cell>
          <cell r="N28">
            <v>12929.408275862079</v>
          </cell>
          <cell r="O28">
            <v>197865.13793103452</v>
          </cell>
          <cell r="P28">
            <v>299</v>
          </cell>
          <cell r="Q28">
            <v>3150</v>
          </cell>
          <cell r="R28">
            <v>410</v>
          </cell>
          <cell r="S28">
            <v>0</v>
          </cell>
          <cell r="T28">
            <v>32275.862068965525</v>
          </cell>
          <cell r="U28">
            <v>-21699.999999999942</v>
          </cell>
          <cell r="V28">
            <v>234000.00000000006</v>
          </cell>
        </row>
        <row r="29"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 t="str">
            <v>WEIGHTED</v>
          </cell>
          <cell r="V29">
            <v>206265.52422090553</v>
          </cell>
        </row>
        <row r="30">
          <cell r="F30" t="str">
            <v>1JS48J</v>
          </cell>
          <cell r="G30">
            <v>-10637.5248275862</v>
          </cell>
          <cell r="H30"/>
          <cell r="I30"/>
          <cell r="J30">
            <v>1.5268965517338824</v>
          </cell>
          <cell r="K30">
            <v>-10635.997931034466</v>
          </cell>
          <cell r="L30">
            <v>153089.1779310345</v>
          </cell>
          <cell r="M30">
            <v>0.06</v>
          </cell>
          <cell r="N30">
            <v>10896.649655172427</v>
          </cell>
          <cell r="O30">
            <v>163985.82758620693</v>
          </cell>
          <cell r="P30">
            <v>299</v>
          </cell>
          <cell r="Q30">
            <v>3150</v>
          </cell>
          <cell r="R30">
            <v>410</v>
          </cell>
          <cell r="S30">
            <v>0</v>
          </cell>
          <cell r="T30">
            <v>26855.172413793109</v>
          </cell>
          <cell r="U30">
            <v>-20800</v>
          </cell>
          <cell r="V30">
            <v>194700.00000000003</v>
          </cell>
        </row>
        <row r="31">
          <cell r="F31" t="str">
            <v>1JS48K</v>
          </cell>
          <cell r="G31">
            <v>-10344.42137931033</v>
          </cell>
          <cell r="H31"/>
          <cell r="I31"/>
          <cell r="J31">
            <v>51.526896551715588</v>
          </cell>
          <cell r="K31">
            <v>-10292.894482758615</v>
          </cell>
          <cell r="L31">
            <v>166621.93655172412</v>
          </cell>
          <cell r="M31">
            <v>0.06</v>
          </cell>
          <cell r="N31">
            <v>11760.442758620688</v>
          </cell>
          <cell r="O31">
            <v>178382.37931034481</v>
          </cell>
          <cell r="P31">
            <v>299</v>
          </cell>
          <cell r="Q31">
            <v>3150</v>
          </cell>
          <cell r="R31">
            <v>410</v>
          </cell>
          <cell r="S31">
            <v>0</v>
          </cell>
          <cell r="T31">
            <v>29158.62068965517</v>
          </cell>
          <cell r="U31">
            <v>-21100.000000000029</v>
          </cell>
          <cell r="V31">
            <v>211399.99999999997</v>
          </cell>
        </row>
        <row r="32"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 t="str">
            <v>WEIGHTED</v>
          </cell>
          <cell r="V32">
            <v>202448.61721880193</v>
          </cell>
        </row>
        <row r="33">
          <cell r="F33" t="str">
            <v>1JY48H</v>
          </cell>
          <cell r="G33">
            <v>-8622.8400856181361</v>
          </cell>
          <cell r="H33"/>
          <cell r="I33"/>
          <cell r="J33">
            <v>-8.3468139614126127</v>
          </cell>
          <cell r="K33">
            <v>-8631.1868995795485</v>
          </cell>
          <cell r="L33">
            <v>230086.17325096717</v>
          </cell>
          <cell r="M33">
            <v>0.06</v>
          </cell>
          <cell r="N33">
            <v>15811.351484104292</v>
          </cell>
          <cell r="O33">
            <v>245897.52473507146</v>
          </cell>
          <cell r="P33">
            <v>299</v>
          </cell>
          <cell r="Q33">
            <v>3150</v>
          </cell>
          <cell r="R33">
            <v>410</v>
          </cell>
          <cell r="S33">
            <v>2657.2683683767868</v>
          </cell>
          <cell r="T33">
            <v>40386.206896551725</v>
          </cell>
          <cell r="U33">
            <v>-23000.000000000058</v>
          </cell>
          <cell r="V33">
            <v>292800</v>
          </cell>
        </row>
        <row r="34"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 t="str">
            <v>WEIGHTED</v>
          </cell>
          <cell r="V34">
            <v>292800</v>
          </cell>
        </row>
        <row r="35">
          <cell r="F35" t="str">
            <v>1PT69M</v>
          </cell>
          <cell r="G35">
            <v>-25820.843380334594</v>
          </cell>
          <cell r="H35"/>
          <cell r="I35"/>
          <cell r="J35">
            <v>24.599310344793231</v>
          </cell>
          <cell r="K35">
            <v>-25796.2440699898</v>
          </cell>
          <cell r="L35">
            <v>173880.45448275859</v>
          </cell>
          <cell r="M35">
            <v>0.06</v>
          </cell>
          <cell r="N35">
            <v>12223.752413793118</v>
          </cell>
          <cell r="O35">
            <v>186104.20689655171</v>
          </cell>
          <cell r="P35">
            <v>299</v>
          </cell>
          <cell r="Q35">
            <v>3150</v>
          </cell>
          <cell r="R35">
            <v>533</v>
          </cell>
          <cell r="S35">
            <v>0</v>
          </cell>
          <cell r="T35">
            <v>30413.793103448275</v>
          </cell>
          <cell r="U35">
            <v>-44100</v>
          </cell>
          <cell r="V35">
            <v>220500</v>
          </cell>
        </row>
        <row r="36">
          <cell r="F36" t="str">
            <v>1PT69A</v>
          </cell>
          <cell r="G36">
            <v>-20439.740614885595</v>
          </cell>
          <cell r="H36"/>
          <cell r="I36"/>
          <cell r="J36">
            <v>2.1855172413302109</v>
          </cell>
          <cell r="K36">
            <v>-20437.555097644265</v>
          </cell>
          <cell r="L36">
            <v>189763.21310344827</v>
          </cell>
          <cell r="M36">
            <v>0.06</v>
          </cell>
          <cell r="N36">
            <v>13237.545517241379</v>
          </cell>
          <cell r="O36">
            <v>203000.75862068965</v>
          </cell>
          <cell r="P36">
            <v>299</v>
          </cell>
          <cell r="Q36">
            <v>3150</v>
          </cell>
          <cell r="R36">
            <v>533</v>
          </cell>
          <cell r="S36">
            <v>0</v>
          </cell>
          <cell r="T36">
            <v>33117.241379310348</v>
          </cell>
          <cell r="U36">
            <v>-38200.000000000058</v>
          </cell>
          <cell r="V36">
            <v>240100</v>
          </cell>
        </row>
        <row r="37">
          <cell r="F37" t="str">
            <v>1PU69J</v>
          </cell>
          <cell r="G37">
            <v>-29133.833521491593</v>
          </cell>
          <cell r="H37"/>
          <cell r="I37"/>
          <cell r="J37">
            <v>-14.481905087058786</v>
          </cell>
          <cell r="K37">
            <v>-29148.315426578651</v>
          </cell>
          <cell r="L37">
            <v>216800.64918149536</v>
          </cell>
          <cell r="M37">
            <v>0.06</v>
          </cell>
          <cell r="N37">
            <v>14963.339309457166</v>
          </cell>
          <cell r="O37">
            <v>231763.98849095253</v>
          </cell>
          <cell r="P37">
            <v>299</v>
          </cell>
          <cell r="Q37">
            <v>3150</v>
          </cell>
          <cell r="R37">
            <v>533</v>
          </cell>
          <cell r="S37">
            <v>2357.4597849095253</v>
          </cell>
          <cell r="T37">
            <v>38096.551724137928</v>
          </cell>
          <cell r="U37">
            <v>-49300</v>
          </cell>
          <cell r="V37">
            <v>276200</v>
          </cell>
        </row>
        <row r="38">
          <cell r="F38" t="str">
            <v>1PU69F</v>
          </cell>
          <cell r="G38">
            <v>-16896.166368521004</v>
          </cell>
          <cell r="H38"/>
          <cell r="I38"/>
          <cell r="J38">
            <v>-29.745584524793532</v>
          </cell>
          <cell r="K38">
            <v>-16925.911953045797</v>
          </cell>
          <cell r="L38">
            <v>232658.52633759455</v>
          </cell>
          <cell r="M38">
            <v>0.06</v>
          </cell>
          <cell r="N38">
            <v>15975.544234314555</v>
          </cell>
          <cell r="O38">
            <v>248634.07057190911</v>
          </cell>
          <cell r="P38">
            <v>299</v>
          </cell>
          <cell r="Q38">
            <v>3150</v>
          </cell>
          <cell r="R38">
            <v>533</v>
          </cell>
          <cell r="S38">
            <v>2728.7570142977279</v>
          </cell>
          <cell r="T38">
            <v>40855.172413793094</v>
          </cell>
          <cell r="U38">
            <v>-38100.000000000058</v>
          </cell>
          <cell r="V38">
            <v>296199.99999999994</v>
          </cell>
        </row>
        <row r="39">
          <cell r="F39" t="str">
            <v>1PU69G</v>
          </cell>
          <cell r="G39">
            <v>-15394.814289296855</v>
          </cell>
          <cell r="H39"/>
          <cell r="I39"/>
          <cell r="J39">
            <v>-7.4931136850994502</v>
          </cell>
          <cell r="K39">
            <v>-15402.307402981955</v>
          </cell>
          <cell r="L39">
            <v>249576.94517695537</v>
          </cell>
          <cell r="M39">
            <v>0.06</v>
          </cell>
          <cell r="N39">
            <v>17055.4433091674</v>
          </cell>
          <cell r="O39">
            <v>266632.38848612277</v>
          </cell>
          <cell r="P39">
            <v>299</v>
          </cell>
          <cell r="Q39">
            <v>3150</v>
          </cell>
          <cell r="R39">
            <v>533</v>
          </cell>
          <cell r="S39">
            <v>3178.7149621530698</v>
          </cell>
          <cell r="T39">
            <v>43806.89655172413</v>
          </cell>
          <cell r="U39">
            <v>-38200.000000000058</v>
          </cell>
          <cell r="V39">
            <v>317599.99999999994</v>
          </cell>
        </row>
        <row r="40"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 t="str">
            <v>WEIGHTED</v>
          </cell>
          <cell r="V40">
            <v>249710.59177572711</v>
          </cell>
        </row>
        <row r="41">
          <cell r="F41" t="str">
            <v>1ZC69A</v>
          </cell>
          <cell r="G41">
            <v>-17813.09253030051</v>
          </cell>
          <cell r="H41"/>
          <cell r="I41"/>
          <cell r="J41">
            <v>-2.8934413793043889</v>
          </cell>
          <cell r="K41">
            <v>-17815.985971679813</v>
          </cell>
          <cell r="L41">
            <v>252162.49858317911</v>
          </cell>
          <cell r="M41">
            <v>0.06</v>
          </cell>
          <cell r="N41">
            <v>17220.47863296888</v>
          </cell>
          <cell r="O41">
            <v>269382.97721614799</v>
          </cell>
          <cell r="P41">
            <v>299</v>
          </cell>
          <cell r="Q41">
            <v>4100</v>
          </cell>
          <cell r="R41">
            <v>533</v>
          </cell>
          <cell r="S41">
            <v>3271.2296804037005</v>
          </cell>
          <cell r="T41">
            <v>44413.793103448275</v>
          </cell>
          <cell r="U41">
            <v>-42100</v>
          </cell>
          <cell r="V41">
            <v>322000</v>
          </cell>
        </row>
        <row r="42">
          <cell r="F42" t="str">
            <v>1ZD69B</v>
          </cell>
          <cell r="G42">
            <v>-10603.926396865165</v>
          </cell>
          <cell r="H42"/>
          <cell r="I42"/>
          <cell r="J42">
            <v>-21.927964263446558</v>
          </cell>
          <cell r="K42">
            <v>-10625.854361128611</v>
          </cell>
          <cell r="L42">
            <v>274658.2728269592</v>
          </cell>
          <cell r="M42">
            <v>0.06</v>
          </cell>
          <cell r="N42">
            <v>18656.379116614407</v>
          </cell>
          <cell r="O42">
            <v>293314.65194357361</v>
          </cell>
          <cell r="P42">
            <v>299</v>
          </cell>
          <cell r="Q42">
            <v>4100</v>
          </cell>
          <cell r="R42">
            <v>533</v>
          </cell>
          <cell r="S42">
            <v>8305.072194357359</v>
          </cell>
          <cell r="T42">
            <v>49048.275862068956</v>
          </cell>
          <cell r="U42">
            <v>-30200.000000000116</v>
          </cell>
          <cell r="V42">
            <v>355599.99999999988</v>
          </cell>
        </row>
        <row r="43">
          <cell r="F43" t="str">
            <v>1ZD69D</v>
          </cell>
          <cell r="G43">
            <v>0</v>
          </cell>
          <cell r="H43"/>
          <cell r="I43"/>
          <cell r="J43">
            <v>-9.5552191904109129</v>
          </cell>
          <cell r="K43">
            <v>-9.5552191904109129</v>
          </cell>
          <cell r="L43">
            <v>329562.45572233881</v>
          </cell>
          <cell r="M43">
            <v>0.06</v>
          </cell>
          <cell r="N43">
            <v>22160.901429085468</v>
          </cell>
          <cell r="O43">
            <v>351723.35715142428</v>
          </cell>
          <cell r="P43">
            <v>299</v>
          </cell>
          <cell r="Q43">
            <v>4100</v>
          </cell>
          <cell r="R43">
            <v>533</v>
          </cell>
          <cell r="S43">
            <v>15241.194572713644</v>
          </cell>
          <cell r="T43">
            <v>59503.448275862065</v>
          </cell>
          <cell r="U43">
            <v>-19300</v>
          </cell>
          <cell r="V43">
            <v>431400</v>
          </cell>
        </row>
        <row r="44">
          <cell r="F44" t="str">
            <v>1ZF69G</v>
          </cell>
          <cell r="G44">
            <v>0</v>
          </cell>
          <cell r="H44"/>
          <cell r="I44"/>
          <cell r="J44">
            <v>-15.552220689747383</v>
          </cell>
          <cell r="K44">
            <v>-15.552220689747383</v>
          </cell>
          <cell r="L44">
            <v>351617.92798620678</v>
          </cell>
          <cell r="M44">
            <v>0.06</v>
          </cell>
          <cell r="N44">
            <v>23568.697531034471</v>
          </cell>
          <cell r="O44">
            <v>375186.62551724125</v>
          </cell>
          <cell r="P44">
            <v>299</v>
          </cell>
          <cell r="Q44">
            <v>4100</v>
          </cell>
          <cell r="R44">
            <v>533</v>
          </cell>
          <cell r="S44">
            <v>18760.684827586188</v>
          </cell>
          <cell r="T44">
            <v>63820.689655172391</v>
          </cell>
          <cell r="U44">
            <v>-20700.000000000175</v>
          </cell>
          <cell r="V44">
            <v>462699.99999999983</v>
          </cell>
        </row>
        <row r="45"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 t="str">
            <v>WEIGHTED</v>
          </cell>
          <cell r="V45">
            <v>384210</v>
          </cell>
        </row>
        <row r="46">
          <cell r="F46" t="str">
            <v>1AG37A</v>
          </cell>
          <cell r="G46">
            <v>0</v>
          </cell>
          <cell r="H46"/>
          <cell r="I46"/>
          <cell r="J46">
            <v>11.534922338958888</v>
          </cell>
          <cell r="K46">
            <v>11.534922338958888</v>
          </cell>
          <cell r="L46">
            <v>345371.8732035982</v>
          </cell>
          <cell r="M46">
            <v>0.06</v>
          </cell>
          <cell r="N46">
            <v>23170.013183208415</v>
          </cell>
          <cell r="O46">
            <v>368541.88638680661</v>
          </cell>
          <cell r="P46">
            <v>299</v>
          </cell>
          <cell r="Q46">
            <v>4100</v>
          </cell>
          <cell r="R46">
            <v>656</v>
          </cell>
          <cell r="S46">
            <v>17782.423958020994</v>
          </cell>
          <cell r="T46">
            <v>62620.689655172413</v>
          </cell>
          <cell r="U46">
            <v>-31899.999999999825</v>
          </cell>
          <cell r="V46">
            <v>454000</v>
          </cell>
        </row>
        <row r="47">
          <cell r="F47" t="str">
            <v>1AH37B</v>
          </cell>
          <cell r="G47">
            <v>0</v>
          </cell>
          <cell r="H47"/>
          <cell r="I47"/>
          <cell r="J47">
            <v>16.082531436749058</v>
          </cell>
          <cell r="K47">
            <v>16.082531436749058</v>
          </cell>
          <cell r="L47">
            <v>390610.25401319336</v>
          </cell>
          <cell r="M47">
            <v>0.06</v>
          </cell>
          <cell r="N47">
            <v>26057.569405097456</v>
          </cell>
          <cell r="O47">
            <v>416667.82341829082</v>
          </cell>
          <cell r="P47">
            <v>299</v>
          </cell>
          <cell r="Q47">
            <v>4100</v>
          </cell>
          <cell r="R47">
            <v>656</v>
          </cell>
          <cell r="S47">
            <v>25001.314512743626</v>
          </cell>
          <cell r="T47">
            <v>71475.862068965507</v>
          </cell>
          <cell r="U47">
            <v>-36700.000000000175</v>
          </cell>
          <cell r="V47">
            <v>518199.99999999994</v>
          </cell>
        </row>
        <row r="48">
          <cell r="F48" t="str">
            <v>1AK37C</v>
          </cell>
          <cell r="G48">
            <v>0</v>
          </cell>
          <cell r="H48"/>
          <cell r="I48"/>
          <cell r="J48">
            <v>-15.528082463930211</v>
          </cell>
          <cell r="K48">
            <v>-15.528082463930211</v>
          </cell>
          <cell r="L48">
            <v>477463.40614612435</v>
          </cell>
          <cell r="M48">
            <v>0.06</v>
          </cell>
          <cell r="N48">
            <v>31601.387626348413</v>
          </cell>
          <cell r="O48">
            <v>509064.79377247277</v>
          </cell>
          <cell r="P48">
            <v>299</v>
          </cell>
          <cell r="Q48">
            <v>4100</v>
          </cell>
          <cell r="R48">
            <v>656</v>
          </cell>
          <cell r="S48">
            <v>40535.378641320371</v>
          </cell>
          <cell r="T48">
            <v>88744.827586206913</v>
          </cell>
          <cell r="U48">
            <v>-45499.999999999884</v>
          </cell>
          <cell r="V48">
            <v>643400.00000000012</v>
          </cell>
        </row>
        <row r="49">
          <cell r="F49" t="str">
            <v>1AK67D</v>
          </cell>
          <cell r="G49">
            <v>0</v>
          </cell>
          <cell r="H49"/>
          <cell r="I49"/>
          <cell r="J49">
            <v>5.1026278218186345</v>
          </cell>
          <cell r="K49">
            <v>5.1026278218186345</v>
          </cell>
          <cell r="L49">
            <v>516387.66196693172</v>
          </cell>
          <cell r="M49">
            <v>0.06</v>
          </cell>
          <cell r="N49">
            <v>34085.914593634021</v>
          </cell>
          <cell r="O49">
            <v>550473.57656056574</v>
          </cell>
          <cell r="P49">
            <v>299</v>
          </cell>
          <cell r="Q49">
            <v>4100</v>
          </cell>
          <cell r="R49">
            <v>656</v>
          </cell>
          <cell r="S49">
            <v>47574.871715296176</v>
          </cell>
          <cell r="T49">
            <v>96496.551724137913</v>
          </cell>
          <cell r="U49">
            <v>-49300.000000000349</v>
          </cell>
          <cell r="V49">
            <v>699599.99999999977</v>
          </cell>
        </row>
        <row r="50">
          <cell r="F50" t="str">
            <v>1EY37F</v>
          </cell>
          <cell r="G50"/>
          <cell r="H50"/>
          <cell r="I50"/>
          <cell r="J50">
            <v>112589655139.9424</v>
          </cell>
          <cell r="K50">
            <v>112589655139.9424</v>
          </cell>
          <cell r="L50">
            <v>351633.48020689655</v>
          </cell>
          <cell r="M50">
            <v>5.5E-2</v>
          </cell>
          <cell r="N50">
            <v>20465.440646962263</v>
          </cell>
          <cell r="O50">
            <v>372098.92085385881</v>
          </cell>
          <cell r="P50">
            <v>299</v>
          </cell>
          <cell r="Q50">
            <v>4100</v>
          </cell>
          <cell r="R50">
            <v>656</v>
          </cell>
          <cell r="S50">
            <v>18315.979128078823</v>
          </cell>
          <cell r="T50">
            <v>63275.183997110027</v>
          </cell>
          <cell r="U50">
            <v>-290154.9160209524</v>
          </cell>
          <cell r="V50">
            <v>458745.08397904772</v>
          </cell>
        </row>
        <row r="51">
          <cell r="F51" t="str">
            <v>1EY37G</v>
          </cell>
          <cell r="G51"/>
          <cell r="H51"/>
          <cell r="I51"/>
          <cell r="J51">
            <v>112589655139.9424</v>
          </cell>
          <cell r="K51">
            <v>112589655139.9424</v>
          </cell>
          <cell r="L51">
            <v>0</v>
          </cell>
          <cell r="M51">
            <v>0.1</v>
          </cell>
          <cell r="N51">
            <v>0</v>
          </cell>
          <cell r="O51">
            <v>0</v>
          </cell>
          <cell r="P51">
            <v>299</v>
          </cell>
          <cell r="Q51">
            <v>4100</v>
          </cell>
          <cell r="R51">
            <v>656</v>
          </cell>
          <cell r="S51">
            <v>0</v>
          </cell>
          <cell r="T51">
            <v>808.80000000000007</v>
          </cell>
          <cell r="U51">
            <v>-881636.19999999972</v>
          </cell>
          <cell r="V51">
            <v>5863.8</v>
          </cell>
        </row>
        <row r="52">
          <cell r="F52" t="str">
            <v>1EY67M</v>
          </cell>
          <cell r="G52"/>
          <cell r="H52"/>
          <cell r="I52"/>
          <cell r="J52">
            <v>112589655139.9424</v>
          </cell>
          <cell r="K52">
            <v>112589655139.9424</v>
          </cell>
          <cell r="L52">
            <v>345360.33828125923</v>
          </cell>
          <cell r="M52">
            <v>0.1</v>
          </cell>
          <cell r="N52">
            <v>38373.370920139889</v>
          </cell>
          <cell r="O52">
            <v>383733.70920139912</v>
          </cell>
          <cell r="P52">
            <v>299</v>
          </cell>
          <cell r="Q52">
            <v>4100</v>
          </cell>
          <cell r="R52">
            <v>656</v>
          </cell>
          <cell r="S52">
            <v>20061.197380209869</v>
          </cell>
          <cell r="T52">
            <v>65415.98505305744</v>
          </cell>
          <cell r="U52">
            <v>-413234.10836533335</v>
          </cell>
          <cell r="V52">
            <v>474265.89163466642</v>
          </cell>
        </row>
        <row r="53">
          <cell r="F53" t="str">
            <v>1ET37S</v>
          </cell>
          <cell r="G53"/>
          <cell r="H53"/>
          <cell r="I53"/>
          <cell r="J53">
            <v>112589655139.9424</v>
          </cell>
          <cell r="K53">
            <v>112589655139.9424</v>
          </cell>
          <cell r="L53">
            <v>390594.17148175661</v>
          </cell>
          <cell r="M53">
            <v>5.5E-2</v>
          </cell>
          <cell r="N53">
            <v>22732.994107403851</v>
          </cell>
          <cell r="O53">
            <v>413327.16558916046</v>
          </cell>
          <cell r="P53">
            <v>299</v>
          </cell>
          <cell r="Q53">
            <v>4100</v>
          </cell>
          <cell r="R53">
            <v>656</v>
          </cell>
          <cell r="S53">
            <v>24500.215838374072</v>
          </cell>
          <cell r="T53">
            <v>70861.181028405525</v>
          </cell>
          <cell r="U53">
            <v>-436456.43754405971</v>
          </cell>
          <cell r="V53">
            <v>513743.56245594006</v>
          </cell>
        </row>
        <row r="54"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 t="str">
            <v>WEIGHTED</v>
          </cell>
          <cell r="V54">
            <v>2167045.9449979616</v>
          </cell>
        </row>
        <row r="55">
          <cell r="F55" t="str">
            <v>1YX07D</v>
          </cell>
          <cell r="G55">
            <v>0</v>
          </cell>
          <cell r="H55"/>
          <cell r="I55"/>
          <cell r="J55">
            <v>24.046124388670862</v>
          </cell>
          <cell r="K55">
            <v>24.046124388670862</v>
          </cell>
          <cell r="L55">
            <v>807814.29782808782</v>
          </cell>
          <cell r="M55">
            <v>0.06</v>
          </cell>
          <cell r="N55">
            <v>52687.614754984388</v>
          </cell>
          <cell r="O55">
            <v>860501.9125830722</v>
          </cell>
          <cell r="P55">
            <v>299</v>
          </cell>
          <cell r="Q55">
            <v>4100</v>
          </cell>
          <cell r="R55">
            <v>656</v>
          </cell>
          <cell r="S55">
            <v>85908.604658307217</v>
          </cell>
          <cell r="T55">
            <v>152234.48275862072</v>
          </cell>
          <cell r="U55">
            <v>-158999.99999999977</v>
          </cell>
          <cell r="V55">
            <v>1103700.0000000002</v>
          </cell>
        </row>
        <row r="56">
          <cell r="F56" t="str">
            <v>1YZ07H</v>
          </cell>
          <cell r="G56">
            <v>0</v>
          </cell>
          <cell r="H56"/>
          <cell r="I56"/>
          <cell r="J56">
            <v>-26.110615423349842</v>
          </cell>
          <cell r="K56">
            <v>-26.110615423349842</v>
          </cell>
          <cell r="L56">
            <v>1193022.7617779309</v>
          </cell>
          <cell r="M56">
            <v>0.06</v>
          </cell>
          <cell r="N56">
            <v>77275.389049655292</v>
          </cell>
          <cell r="O56">
            <v>1270298.1508275862</v>
          </cell>
          <cell r="P56">
            <v>299</v>
          </cell>
          <cell r="Q56">
            <v>4100</v>
          </cell>
          <cell r="R56">
            <v>656</v>
          </cell>
          <cell r="S56">
            <v>126888.22848275863</v>
          </cell>
          <cell r="T56">
            <v>224358.62068965519</v>
          </cell>
          <cell r="U56">
            <v>-235600</v>
          </cell>
          <cell r="V56">
            <v>1626600</v>
          </cell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 t="str">
            <v>WEIGHTED</v>
          </cell>
          <cell r="V57">
            <v>33111.000000000007</v>
          </cell>
        </row>
        <row r="58">
          <cell r="F58" t="str">
            <v>1RG68B</v>
          </cell>
          <cell r="G58">
            <v>0</v>
          </cell>
          <cell r="H58"/>
          <cell r="I58"/>
          <cell r="J58">
            <v>34.875172413863446</v>
          </cell>
          <cell r="K58">
            <v>34.875172413863446</v>
          </cell>
          <cell r="L58">
            <v>505958.14413793117</v>
          </cell>
          <cell r="M58">
            <v>0.06</v>
          </cell>
          <cell r="N58">
            <v>33420.200689655263</v>
          </cell>
          <cell r="O58">
            <v>539378.34482758644</v>
          </cell>
          <cell r="P58">
            <v>299</v>
          </cell>
          <cell r="Q58">
            <v>4100</v>
          </cell>
          <cell r="R58">
            <v>533</v>
          </cell>
          <cell r="S58">
            <v>0</v>
          </cell>
          <cell r="T58">
            <v>87089.655172413826</v>
          </cell>
          <cell r="U58">
            <v>-26399.999999999767</v>
          </cell>
          <cell r="V58">
            <v>631400.00000000023</v>
          </cell>
        </row>
        <row r="59"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 t="str">
            <v>WEIGHTED</v>
          </cell>
          <cell r="V59">
            <v>220990.00000000006</v>
          </cell>
        </row>
        <row r="60">
          <cell r="F60" t="str">
            <v>1BG69A</v>
          </cell>
          <cell r="G60">
            <v>-11464.780671337019</v>
          </cell>
          <cell r="H60"/>
          <cell r="I60"/>
          <cell r="J60">
            <v>-59.980557937865377</v>
          </cell>
          <cell r="K60">
            <v>-11524.761229274885</v>
          </cell>
          <cell r="L60">
            <v>204525.12852598162</v>
          </cell>
          <cell r="M60">
            <v>0.06</v>
          </cell>
          <cell r="N60">
            <v>14179.795437828638</v>
          </cell>
          <cell r="O60">
            <v>218704.92396381026</v>
          </cell>
          <cell r="P60">
            <v>299</v>
          </cell>
          <cell r="Q60">
            <v>3150</v>
          </cell>
          <cell r="R60">
            <v>533</v>
          </cell>
          <cell r="S60">
            <v>2226.8691396381028</v>
          </cell>
          <cell r="T60">
            <v>35986.206896551739</v>
          </cell>
          <cell r="U60">
            <v>-25099.999999999913</v>
          </cell>
          <cell r="V60">
            <v>260900.00000000009</v>
          </cell>
        </row>
        <row r="61">
          <cell r="F61" t="str">
            <v>1BG69B</v>
          </cell>
          <cell r="G61">
            <v>-11340.789298272095</v>
          </cell>
          <cell r="H61"/>
          <cell r="I61"/>
          <cell r="J61">
            <v>-8.7685401843352775</v>
          </cell>
          <cell r="K61">
            <v>-11349.557838456431</v>
          </cell>
          <cell r="L61">
            <v>214313.4521859338</v>
          </cell>
          <cell r="M61">
            <v>0.06</v>
          </cell>
          <cell r="N61">
            <v>14804.582054421306</v>
          </cell>
          <cell r="O61">
            <v>229118.0342403551</v>
          </cell>
          <cell r="P61">
            <v>299</v>
          </cell>
          <cell r="Q61">
            <v>3150</v>
          </cell>
          <cell r="R61">
            <v>533</v>
          </cell>
          <cell r="S61">
            <v>2331.0002424035511</v>
          </cell>
          <cell r="T61">
            <v>37668.965517241384</v>
          </cell>
          <cell r="U61">
            <v>-25599.999999999942</v>
          </cell>
          <cell r="V61">
            <v>273100.00000000006</v>
          </cell>
        </row>
        <row r="62">
          <cell r="F62" t="str">
            <v>1BH69C</v>
          </cell>
          <cell r="G62">
            <v>-11350.279059545803</v>
          </cell>
          <cell r="H62"/>
          <cell r="I62"/>
          <cell r="J62">
            <v>-10.806813961367894</v>
          </cell>
          <cell r="K62">
            <v>-11361.085873507171</v>
          </cell>
          <cell r="L62">
            <v>229970.55325096718</v>
          </cell>
          <cell r="M62">
            <v>0.06</v>
          </cell>
          <cell r="N62">
            <v>15803.971484104288</v>
          </cell>
          <cell r="O62">
            <v>245774.52473507146</v>
          </cell>
          <cell r="P62">
            <v>299</v>
          </cell>
          <cell r="Q62">
            <v>3150</v>
          </cell>
          <cell r="R62">
            <v>533</v>
          </cell>
          <cell r="S62">
            <v>2657.2683683767868</v>
          </cell>
          <cell r="T62">
            <v>40386.206896551725</v>
          </cell>
          <cell r="U62">
            <v>-26600</v>
          </cell>
          <cell r="V62">
            <v>292800</v>
          </cell>
        </row>
        <row r="63">
          <cell r="F63" t="str">
            <v>1BJ69D</v>
          </cell>
          <cell r="G63">
            <v>-10561.415425078369</v>
          </cell>
          <cell r="H63"/>
          <cell r="I63"/>
          <cell r="J63">
            <v>-24.932785639625475</v>
          </cell>
          <cell r="K63">
            <v>-10586.348210717993</v>
          </cell>
          <cell r="L63">
            <v>263632.71628144494</v>
          </cell>
          <cell r="M63">
            <v>0.06</v>
          </cell>
          <cell r="N63">
            <v>17952.62018817733</v>
          </cell>
          <cell r="O63">
            <v>281585.33646962227</v>
          </cell>
          <cell r="P63">
            <v>299</v>
          </cell>
          <cell r="Q63">
            <v>3150</v>
          </cell>
          <cell r="R63">
            <v>533</v>
          </cell>
          <cell r="S63">
            <v>7105.0773234811149</v>
          </cell>
          <cell r="T63">
            <v>46827.586206896536</v>
          </cell>
          <cell r="U63">
            <v>-29400</v>
          </cell>
          <cell r="V63">
            <v>339499.99999999988</v>
          </cell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P"/>
      <sheetName val="CASH-BONO"/>
      <sheetName val="EMPLOYEES Full Cash"/>
      <sheetName val="EMPOYEES Retail"/>
      <sheetName val="FRIENDS Full Cash"/>
      <sheetName val="FRIENDS Retail"/>
      <sheetName val="CLIENTE DIAMANTE"/>
      <sheetName val="DEALER EMPLOYEE"/>
      <sheetName val="Plan Dueños"/>
      <sheetName val="SUPPLIERS"/>
      <sheetName val="PYME"/>
      <sheetName val="Fleet"/>
      <sheetName val="Calculo precio empleado"/>
    </sheetNames>
    <sheetDataSet>
      <sheetData sheetId="0">
        <row r="1">
          <cell r="F1"/>
        </row>
        <row r="2">
          <cell r="F2"/>
          <cell r="G2"/>
        </row>
        <row r="3">
          <cell r="F3"/>
          <cell r="G3"/>
        </row>
        <row r="4">
          <cell r="F4"/>
          <cell r="G4"/>
        </row>
        <row r="5">
          <cell r="F5"/>
        </row>
        <row r="6">
          <cell r="F6" t="str">
            <v>UMD PAQ</v>
          </cell>
          <cell r="G6" t="str">
            <v>GM Net Sale</v>
          </cell>
        </row>
        <row r="7">
          <cell r="F7" t="str">
            <v>1JU76A</v>
          </cell>
          <cell r="G7">
            <v>216900.84240454165</v>
          </cell>
          <cell r="H7">
            <v>0.1</v>
          </cell>
          <cell r="I7">
            <v>24100.093600504624</v>
          </cell>
          <cell r="J7">
            <v>241000.93600504627</v>
          </cell>
          <cell r="K7">
            <v>299</v>
          </cell>
          <cell r="L7">
            <v>4100</v>
          </cell>
          <cell r="M7">
            <v>656</v>
          </cell>
          <cell r="N7">
            <v>2564.753650126157</v>
          </cell>
          <cell r="O7">
            <v>39779.310344827587</v>
          </cell>
          <cell r="P7">
            <v>288400</v>
          </cell>
        </row>
        <row r="8">
          <cell r="F8" t="str">
            <v>1JV76B</v>
          </cell>
          <cell r="G8">
            <v>242561.06107569387</v>
          </cell>
          <cell r="H8">
            <v>0.1</v>
          </cell>
          <cell r="I8">
            <v>26951.229008410417</v>
          </cell>
          <cell r="J8">
            <v>269512.29008410429</v>
          </cell>
          <cell r="K8">
            <v>299</v>
          </cell>
          <cell r="L8">
            <v>4100</v>
          </cell>
          <cell r="M8">
            <v>656</v>
          </cell>
          <cell r="N8">
            <v>3277.5375021026075</v>
          </cell>
          <cell r="O8">
            <v>44455.172413793101</v>
          </cell>
          <cell r="P8">
            <v>322300</v>
          </cell>
        </row>
        <row r="9">
          <cell r="F9" t="str">
            <v>1JW76C</v>
          </cell>
          <cell r="G9">
            <v>271066.84411598742</v>
          </cell>
          <cell r="H9">
            <v>0.1</v>
          </cell>
          <cell r="I9">
            <v>30118.538235109707</v>
          </cell>
          <cell r="J9">
            <v>301185.38235109713</v>
          </cell>
          <cell r="K9">
            <v>299</v>
          </cell>
          <cell r="L9">
            <v>4100</v>
          </cell>
          <cell r="M9">
            <v>656</v>
          </cell>
          <cell r="N9">
            <v>9104.4452351097116</v>
          </cell>
          <cell r="O9">
            <v>50455.172413793094</v>
          </cell>
          <cell r="P9">
            <v>365799.99999999994</v>
          </cell>
        </row>
        <row r="10">
          <cell r="F10"/>
          <cell r="G10"/>
          <cell r="H10"/>
          <cell r="I10">
            <v>26971.744280628394</v>
          </cell>
          <cell r="J10"/>
          <cell r="K10"/>
          <cell r="L10"/>
          <cell r="M10"/>
          <cell r="N10"/>
          <cell r="O10" t="str">
            <v>WEIGHTED</v>
          </cell>
          <cell r="P10">
            <v>324070.56699999998</v>
          </cell>
        </row>
        <row r="11">
          <cell r="F11" t="str">
            <v>1LF26D</v>
          </cell>
          <cell r="G11">
            <v>275298.81903761753</v>
          </cell>
          <cell r="H11">
            <v>0.1</v>
          </cell>
          <cell r="I11">
            <v>30588.75767084636</v>
          </cell>
          <cell r="J11">
            <v>305887.57670846389</v>
          </cell>
          <cell r="K11">
            <v>299</v>
          </cell>
          <cell r="L11">
            <v>4100</v>
          </cell>
          <cell r="M11">
            <v>656</v>
          </cell>
          <cell r="N11">
            <v>9574.6646708463868</v>
          </cell>
          <cell r="O11">
            <v>51282.758620689645</v>
          </cell>
          <cell r="P11">
            <v>371799.99999999988</v>
          </cell>
        </row>
        <row r="12">
          <cell r="F12" t="str">
            <v>1LH26E</v>
          </cell>
          <cell r="G12">
            <v>297549.76671364321</v>
          </cell>
          <cell r="H12">
            <v>0.1</v>
          </cell>
          <cell r="I12">
            <v>33061.085190404789</v>
          </cell>
          <cell r="J12">
            <v>330610.851904048</v>
          </cell>
          <cell r="K12">
            <v>299</v>
          </cell>
          <cell r="L12">
            <v>4100</v>
          </cell>
          <cell r="M12">
            <v>656</v>
          </cell>
          <cell r="N12">
            <v>12092.768785607203</v>
          </cell>
          <cell r="O12">
            <v>55641.379310344833</v>
          </cell>
          <cell r="P12">
            <v>403400</v>
          </cell>
        </row>
        <row r="13">
          <cell r="F13" t="str">
            <v>1LJ26F</v>
          </cell>
          <cell r="G13">
            <v>325548.26746326836</v>
          </cell>
          <cell r="H13">
            <v>0.1</v>
          </cell>
          <cell r="I13">
            <v>36172.029718140897</v>
          </cell>
          <cell r="J13">
            <v>361720.29718140926</v>
          </cell>
          <cell r="K13">
            <v>299</v>
          </cell>
          <cell r="L13">
            <v>4100</v>
          </cell>
          <cell r="M13">
            <v>656</v>
          </cell>
          <cell r="N13">
            <v>16759.185577211392</v>
          </cell>
          <cell r="O13">
            <v>61365.517241379304</v>
          </cell>
          <cell r="P13">
            <v>444899.99999999994</v>
          </cell>
        </row>
        <row r="14">
          <cell r="F14"/>
          <cell r="G14"/>
          <cell r="H14"/>
          <cell r="I14">
            <v>32849.890314515447</v>
          </cell>
          <cell r="J14"/>
          <cell r="K14"/>
          <cell r="L14"/>
          <cell r="M14"/>
          <cell r="N14"/>
          <cell r="O14" t="str">
            <v>WEIGHTED</v>
          </cell>
          <cell r="P14">
            <v>401135</v>
          </cell>
        </row>
        <row r="15">
          <cell r="F15" t="str">
            <v>CR14526B</v>
          </cell>
          <cell r="G15">
            <v>467234.31294948421</v>
          </cell>
          <cell r="H15">
            <v>0.12</v>
          </cell>
          <cell r="I15">
            <v>63713.769947656896</v>
          </cell>
          <cell r="J15">
            <v>530948.08289714111</v>
          </cell>
          <cell r="K15">
            <v>299</v>
          </cell>
          <cell r="L15">
            <v>4100</v>
          </cell>
          <cell r="M15">
            <v>656</v>
          </cell>
          <cell r="N15">
            <v>44255.537792513991</v>
          </cell>
          <cell r="O15">
            <v>92841.379310344812</v>
          </cell>
          <cell r="P15">
            <v>673099.99999999988</v>
          </cell>
        </row>
        <row r="16">
          <cell r="F16"/>
          <cell r="G16"/>
          <cell r="H16"/>
          <cell r="I16">
            <v>63713.769947656896</v>
          </cell>
          <cell r="J16"/>
          <cell r="K16"/>
          <cell r="L16"/>
          <cell r="M16"/>
          <cell r="N16"/>
          <cell r="O16" t="str">
            <v>WEIGHTED</v>
          </cell>
          <cell r="P16">
            <v>673099.99999999988</v>
          </cell>
        </row>
        <row r="17">
          <cell r="F17" t="str">
            <v>CC15706A</v>
          </cell>
          <cell r="G17">
            <v>528183.32562263485</v>
          </cell>
          <cell r="H17">
            <v>0.12</v>
          </cell>
          <cell r="I17">
            <v>72024.998948541121</v>
          </cell>
          <cell r="J17">
            <v>600208.32457117597</v>
          </cell>
          <cell r="K17">
            <v>299</v>
          </cell>
          <cell r="L17">
            <v>4100</v>
          </cell>
          <cell r="M17">
            <v>656</v>
          </cell>
          <cell r="N17">
            <v>56029.778877099918</v>
          </cell>
          <cell r="O17">
            <v>105806.89655172416</v>
          </cell>
          <cell r="P17">
            <v>767100.00000000012</v>
          </cell>
        </row>
        <row r="18">
          <cell r="F18" t="str">
            <v>CC15706C</v>
          </cell>
          <cell r="G18">
            <v>570847.63449384028</v>
          </cell>
          <cell r="H18">
            <v>0.12</v>
          </cell>
          <cell r="I18">
            <v>77842.859249160043</v>
          </cell>
          <cell r="J18">
            <v>648690.49374300032</v>
          </cell>
          <cell r="K18">
            <v>299</v>
          </cell>
          <cell r="L18">
            <v>4100</v>
          </cell>
          <cell r="M18">
            <v>656</v>
          </cell>
          <cell r="N18">
            <v>64271.747636310058</v>
          </cell>
          <cell r="O18">
            <v>114882.75862068967</v>
          </cell>
          <cell r="P18">
            <v>832900</v>
          </cell>
        </row>
        <row r="19">
          <cell r="F19" t="str">
            <v>CC15706D</v>
          </cell>
          <cell r="G19">
            <v>590345.13134896557</v>
          </cell>
          <cell r="H19">
            <v>0.12</v>
          </cell>
          <cell r="I19">
            <v>80501.608820313471</v>
          </cell>
          <cell r="J19">
            <v>670846.74016927904</v>
          </cell>
          <cell r="K19">
            <v>299</v>
          </cell>
          <cell r="L19">
            <v>4100</v>
          </cell>
          <cell r="M19">
            <v>656</v>
          </cell>
          <cell r="N19">
            <v>66943.087416927898</v>
          </cell>
          <cell r="O19">
            <v>118855.17241379312</v>
          </cell>
          <cell r="P19">
            <v>861700.00000000012</v>
          </cell>
        </row>
        <row r="20">
          <cell r="F20" t="str">
            <v>CK15706E</v>
          </cell>
          <cell r="G20">
            <v>620414.09686620696</v>
          </cell>
          <cell r="H20">
            <v>0.12</v>
          </cell>
          <cell r="I20">
            <v>84601.922299937345</v>
          </cell>
          <cell r="J20">
            <v>705016.01916614431</v>
          </cell>
          <cell r="K20">
            <v>299</v>
          </cell>
          <cell r="L20">
            <v>4100</v>
          </cell>
          <cell r="M20">
            <v>656</v>
          </cell>
          <cell r="N20">
            <v>70360.01531661443</v>
          </cell>
          <cell r="O20">
            <v>124868.96551724139</v>
          </cell>
          <cell r="P20">
            <v>905300.00000000012</v>
          </cell>
        </row>
        <row r="21">
          <cell r="F21" t="str">
            <v>CK15706F</v>
          </cell>
          <cell r="G21">
            <v>640965.82100413798</v>
          </cell>
          <cell r="H21">
            <v>0.12</v>
          </cell>
          <cell r="I21">
            <v>87404.430136927869</v>
          </cell>
          <cell r="J21">
            <v>728370.25114106585</v>
          </cell>
          <cell r="K21">
            <v>299</v>
          </cell>
          <cell r="L21">
            <v>4100</v>
          </cell>
          <cell r="M21">
            <v>656</v>
          </cell>
          <cell r="N21">
            <v>72695.438514106587</v>
          </cell>
          <cell r="O21">
            <v>128979.31034482759</v>
          </cell>
          <cell r="P21">
            <v>935100</v>
          </cell>
        </row>
        <row r="22">
          <cell r="F22" t="str">
            <v>CC15706P</v>
          </cell>
          <cell r="G22">
            <v>521764.22747939877</v>
          </cell>
          <cell r="H22">
            <v>0.12</v>
          </cell>
          <cell r="I22">
            <v>71149.667383554333</v>
          </cell>
          <cell r="J22">
            <v>592913.89486295311</v>
          </cell>
          <cell r="K22">
            <v>299</v>
          </cell>
          <cell r="L22">
            <v>4100</v>
          </cell>
          <cell r="M22">
            <v>656</v>
          </cell>
          <cell r="N22">
            <v>54789.72582670203</v>
          </cell>
          <cell r="O22">
            <v>104441.37931034483</v>
          </cell>
          <cell r="P22">
            <v>757200</v>
          </cell>
        </row>
        <row r="23">
          <cell r="F23" t="str">
            <v>CK15706S</v>
          </cell>
          <cell r="G23">
            <v>539789.57378060708</v>
          </cell>
          <cell r="H23">
            <v>0.12</v>
          </cell>
          <cell r="I23">
            <v>73607.669151900918</v>
          </cell>
          <cell r="J23">
            <v>613397.242932508</v>
          </cell>
          <cell r="K23">
            <v>299</v>
          </cell>
          <cell r="L23">
            <v>4100</v>
          </cell>
          <cell r="M23">
            <v>656</v>
          </cell>
          <cell r="N23">
            <v>58271.894998526361</v>
          </cell>
          <cell r="O23">
            <v>108275.86206896549</v>
          </cell>
          <cell r="P23">
            <v>784999.99999999977</v>
          </cell>
        </row>
        <row r="24">
          <cell r="F24"/>
          <cell r="G24"/>
          <cell r="H24"/>
          <cell r="I24">
            <v>83587.468034829348</v>
          </cell>
          <cell r="J24"/>
          <cell r="K24"/>
          <cell r="L24"/>
          <cell r="M24"/>
          <cell r="N24"/>
          <cell r="O24" t="str">
            <v>WEIGHTED</v>
          </cell>
          <cell r="P24">
            <v>894040</v>
          </cell>
        </row>
        <row r="25">
          <cell r="F25" t="str">
            <v>CC15906A</v>
          </cell>
          <cell r="G25">
            <v>557879.75945699972</v>
          </cell>
          <cell r="H25">
            <v>0.12</v>
          </cell>
          <cell r="I25">
            <v>76074.512653227197</v>
          </cell>
          <cell r="J25">
            <v>633954.27211022691</v>
          </cell>
          <cell r="K25">
            <v>299</v>
          </cell>
          <cell r="L25">
            <v>4100</v>
          </cell>
          <cell r="M25">
            <v>656</v>
          </cell>
          <cell r="N25">
            <v>61766.589958738579</v>
          </cell>
          <cell r="O25">
            <v>112124.13793103448</v>
          </cell>
          <cell r="P25">
            <v>812899.99999999988</v>
          </cell>
        </row>
        <row r="26">
          <cell r="F26" t="str">
            <v>CC15906B</v>
          </cell>
          <cell r="G26">
            <v>608069.26928000001</v>
          </cell>
          <cell r="H26">
            <v>0.12</v>
          </cell>
          <cell r="I26">
            <v>82918.536719999975</v>
          </cell>
          <cell r="J26">
            <v>690987.80599999998</v>
          </cell>
          <cell r="K26">
            <v>299</v>
          </cell>
          <cell r="L26">
            <v>4100</v>
          </cell>
          <cell r="M26">
            <v>656</v>
          </cell>
          <cell r="N26">
            <v>68957.194000000003</v>
          </cell>
          <cell r="O26">
            <v>122400</v>
          </cell>
          <cell r="P26">
            <v>887400</v>
          </cell>
        </row>
        <row r="27">
          <cell r="F27" t="str">
            <v>CC15906C</v>
          </cell>
          <cell r="G27">
            <v>627862.37272827583</v>
          </cell>
          <cell r="H27">
            <v>0.12</v>
          </cell>
          <cell r="I27">
            <v>85617.59628112847</v>
          </cell>
          <cell r="J27">
            <v>713479.9690094043</v>
          </cell>
          <cell r="K27">
            <v>299</v>
          </cell>
          <cell r="L27">
            <v>4100</v>
          </cell>
          <cell r="M27">
            <v>656</v>
          </cell>
          <cell r="N27">
            <v>71206.410300940421</v>
          </cell>
          <cell r="O27">
            <v>126358.62068965516</v>
          </cell>
          <cell r="P27">
            <v>916099.99999999988</v>
          </cell>
        </row>
        <row r="28">
          <cell r="F28" t="str">
            <v>CK15906D</v>
          </cell>
          <cell r="G28">
            <v>677517.54514206899</v>
          </cell>
          <cell r="H28">
            <v>0.12</v>
          </cell>
          <cell r="I28">
            <v>92388.756155736628</v>
          </cell>
          <cell r="J28">
            <v>769906.30129780562</v>
          </cell>
          <cell r="K28">
            <v>299</v>
          </cell>
          <cell r="L28">
            <v>4100</v>
          </cell>
          <cell r="M28">
            <v>656</v>
          </cell>
          <cell r="N28">
            <v>76849.043529780552</v>
          </cell>
          <cell r="O28">
            <v>136289.6551724138</v>
          </cell>
          <cell r="P28">
            <v>988100</v>
          </cell>
        </row>
        <row r="29">
          <cell r="F29" t="str">
            <v>CK35906G</v>
          </cell>
          <cell r="G29">
            <v>923655.47617655189</v>
          </cell>
          <cell r="H29">
            <v>0.12</v>
          </cell>
          <cell r="I29">
            <v>125953.01947862061</v>
          </cell>
          <cell r="J29">
            <v>1049608.4956551725</v>
          </cell>
          <cell r="K29">
            <v>299</v>
          </cell>
          <cell r="L29">
            <v>4100</v>
          </cell>
          <cell r="M29">
            <v>656</v>
          </cell>
          <cell r="N29">
            <v>104819.26296551723</v>
          </cell>
          <cell r="O29">
            <v>185517.24137931035</v>
          </cell>
          <cell r="P29">
            <v>1345000</v>
          </cell>
        </row>
        <row r="30">
          <cell r="F30"/>
          <cell r="G30"/>
          <cell r="H30"/>
          <cell r="I30">
            <v>87034.656182429724</v>
          </cell>
          <cell r="J30"/>
          <cell r="K30"/>
          <cell r="L30"/>
          <cell r="M30"/>
          <cell r="N30"/>
          <cell r="O30" t="str">
            <v>WEIGHTED</v>
          </cell>
          <cell r="P30">
            <v>930838.22200000007</v>
          </cell>
        </row>
        <row r="31">
          <cell r="F31" t="str">
            <v>1CG80A</v>
          </cell>
          <cell r="G31">
            <v>162483.79655172414</v>
          </cell>
          <cell r="H31">
            <v>0.1</v>
          </cell>
          <cell r="I31">
            <v>18053.755172413803</v>
          </cell>
          <cell r="J31">
            <v>180537.55172413794</v>
          </cell>
          <cell r="K31">
            <v>299</v>
          </cell>
          <cell r="L31">
            <v>3150</v>
          </cell>
          <cell r="M31">
            <v>410</v>
          </cell>
          <cell r="N31">
            <v>0</v>
          </cell>
          <cell r="O31">
            <v>29503.448275862072</v>
          </cell>
          <cell r="P31">
            <v>213900</v>
          </cell>
        </row>
        <row r="32">
          <cell r="F32" t="str">
            <v>1CG80B</v>
          </cell>
          <cell r="G32">
            <v>173966.55517241379</v>
          </cell>
          <cell r="H32">
            <v>0.1</v>
          </cell>
          <cell r="I32">
            <v>19329.61724137931</v>
          </cell>
          <cell r="J32">
            <v>193296.1724137931</v>
          </cell>
          <cell r="K32">
            <v>299</v>
          </cell>
          <cell r="L32">
            <v>3150</v>
          </cell>
          <cell r="M32">
            <v>410</v>
          </cell>
          <cell r="N32">
            <v>0</v>
          </cell>
          <cell r="O32">
            <v>31544.827586206899</v>
          </cell>
          <cell r="P32">
            <v>228700</v>
          </cell>
        </row>
        <row r="33">
          <cell r="F33" t="str">
            <v>1CF80C</v>
          </cell>
          <cell r="G33">
            <v>194294.14137931034</v>
          </cell>
          <cell r="H33">
            <v>0.1</v>
          </cell>
          <cell r="I33">
            <v>21588.23793103447</v>
          </cell>
          <cell r="J33">
            <v>215882.37931034481</v>
          </cell>
          <cell r="K33">
            <v>299</v>
          </cell>
          <cell r="L33">
            <v>3150</v>
          </cell>
          <cell r="M33">
            <v>410</v>
          </cell>
          <cell r="N33">
            <v>0</v>
          </cell>
          <cell r="O33">
            <v>35158.620689655174</v>
          </cell>
          <cell r="P33">
            <v>254900</v>
          </cell>
        </row>
        <row r="34">
          <cell r="F34"/>
          <cell r="G34"/>
          <cell r="H34"/>
          <cell r="I34">
            <v>19443.73482758621</v>
          </cell>
          <cell r="J34"/>
          <cell r="K34"/>
          <cell r="L34"/>
          <cell r="M34"/>
          <cell r="N34"/>
          <cell r="O34" t="str">
            <v>WEIGHTED</v>
          </cell>
          <cell r="P34">
            <v>230023.76400000002</v>
          </cell>
        </row>
        <row r="35">
          <cell r="F35" t="str">
            <v>12L43A</v>
          </cell>
          <cell r="G35">
            <v>245123.85769554248</v>
          </cell>
          <cell r="H35">
            <v>0.1</v>
          </cell>
          <cell r="I35">
            <v>27235.984188393602</v>
          </cell>
          <cell r="J35">
            <v>272359.84188393608</v>
          </cell>
          <cell r="K35">
            <v>299</v>
          </cell>
          <cell r="L35">
            <v>4100</v>
          </cell>
          <cell r="M35">
            <v>533</v>
          </cell>
          <cell r="N35">
            <v>6932.2960470984026</v>
          </cell>
          <cell r="O35">
            <v>45475.862068965522</v>
          </cell>
          <cell r="P35">
            <v>329700</v>
          </cell>
        </row>
        <row r="36">
          <cell r="F36" t="str">
            <v>12L03B</v>
          </cell>
          <cell r="G36">
            <v>214013.68107653494</v>
          </cell>
          <cell r="H36">
            <v>0.1</v>
          </cell>
          <cell r="I36">
            <v>23779.297897392767</v>
          </cell>
          <cell r="J36">
            <v>237792.9789739277</v>
          </cell>
          <cell r="K36">
            <v>299</v>
          </cell>
          <cell r="L36">
            <v>4100</v>
          </cell>
          <cell r="M36">
            <v>533</v>
          </cell>
          <cell r="N36">
            <v>6068.124474348193</v>
          </cell>
          <cell r="O36">
            <v>39806.896551724145</v>
          </cell>
          <cell r="P36">
            <v>288600</v>
          </cell>
        </row>
        <row r="37">
          <cell r="F37" t="str">
            <v>12L03C</v>
          </cell>
          <cell r="G37">
            <v>196679.78704793946</v>
          </cell>
          <cell r="H37">
            <v>0.1</v>
          </cell>
          <cell r="I37">
            <v>21853.30967199328</v>
          </cell>
          <cell r="J37">
            <v>218533.09671993274</v>
          </cell>
          <cell r="K37">
            <v>299</v>
          </cell>
          <cell r="L37">
            <v>4100</v>
          </cell>
          <cell r="M37">
            <v>533</v>
          </cell>
          <cell r="N37">
            <v>5586.6274179983193</v>
          </cell>
          <cell r="O37">
            <v>36648.275862068971</v>
          </cell>
          <cell r="P37">
            <v>265700.00000000006</v>
          </cell>
        </row>
        <row r="38">
          <cell r="F38"/>
          <cell r="G38"/>
          <cell r="H38"/>
          <cell r="I38">
            <v>23901.753742640874</v>
          </cell>
          <cell r="J38"/>
          <cell r="K38"/>
          <cell r="L38"/>
          <cell r="M38"/>
          <cell r="N38"/>
          <cell r="O38" t="str">
            <v>WEIGHTED</v>
          </cell>
          <cell r="P38">
            <v>290056</v>
          </cell>
        </row>
        <row r="39">
          <cell r="F39" t="str">
            <v>12M43A</v>
          </cell>
          <cell r="G39">
            <v>318024.25418719207</v>
          </cell>
          <cell r="H39">
            <v>0.1</v>
          </cell>
          <cell r="I39">
            <v>35336.028243021341</v>
          </cell>
          <cell r="J39">
            <v>353360.28243021341</v>
          </cell>
          <cell r="K39">
            <v>299</v>
          </cell>
          <cell r="L39">
            <v>4100</v>
          </cell>
          <cell r="M39">
            <v>533</v>
          </cell>
          <cell r="N39">
            <v>17914.614121510673</v>
          </cell>
          <cell r="O39">
            <v>60193.103448275848</v>
          </cell>
          <cell r="P39">
            <v>436399.99999999988</v>
          </cell>
        </row>
        <row r="40">
          <cell r="F40" t="str">
            <v>12M43B</v>
          </cell>
          <cell r="G40">
            <v>338787.80098522169</v>
          </cell>
          <cell r="H40">
            <v>0.1</v>
          </cell>
          <cell r="I40">
            <v>37643.08899835794</v>
          </cell>
          <cell r="J40">
            <v>376430.88998357963</v>
          </cell>
          <cell r="K40">
            <v>299</v>
          </cell>
          <cell r="L40">
            <v>4100</v>
          </cell>
          <cell r="M40">
            <v>533</v>
          </cell>
          <cell r="N40">
            <v>19068.144499178983</v>
          </cell>
          <cell r="O40">
            <v>64068.965517241377</v>
          </cell>
          <cell r="P40">
            <v>464500</v>
          </cell>
        </row>
        <row r="41">
          <cell r="F41" t="str">
            <v>12M43C</v>
          </cell>
          <cell r="G41">
            <v>360511.93891625619</v>
          </cell>
          <cell r="H41">
            <v>0.1</v>
          </cell>
          <cell r="I41">
            <v>40056.88210180623</v>
          </cell>
          <cell r="J41">
            <v>400568.82101806242</v>
          </cell>
          <cell r="K41">
            <v>299</v>
          </cell>
          <cell r="L41">
            <v>4100</v>
          </cell>
          <cell r="M41">
            <v>533</v>
          </cell>
          <cell r="N41">
            <v>20275.041050903121</v>
          </cell>
          <cell r="O41">
            <v>68124.137931034493</v>
          </cell>
          <cell r="P41">
            <v>493900.00000000006</v>
          </cell>
        </row>
        <row r="42">
          <cell r="F42"/>
          <cell r="G42"/>
          <cell r="H42"/>
          <cell r="I42">
            <v>37916.488013136273</v>
          </cell>
          <cell r="J42"/>
          <cell r="K42"/>
          <cell r="L42"/>
          <cell r="M42"/>
          <cell r="N42"/>
          <cell r="O42" t="str">
            <v>WEIGHTED</v>
          </cell>
          <cell r="P42">
            <v>467830</v>
          </cell>
        </row>
        <row r="43">
          <cell r="F43" t="str">
            <v>CC15703D</v>
          </cell>
          <cell r="G43">
            <v>257137.554679803</v>
          </cell>
          <cell r="H43">
            <v>0.1</v>
          </cell>
          <cell r="I43">
            <v>28570.839408866974</v>
          </cell>
          <cell r="J43">
            <v>285708.39408866997</v>
          </cell>
          <cell r="K43">
            <v>299</v>
          </cell>
          <cell r="L43">
            <v>4100</v>
          </cell>
          <cell r="M43">
            <v>533</v>
          </cell>
          <cell r="N43">
            <v>14532.0197044335</v>
          </cell>
          <cell r="O43">
            <v>48827.586206896558</v>
          </cell>
          <cell r="P43">
            <v>354000.00000000006</v>
          </cell>
        </row>
        <row r="44">
          <cell r="F44" t="str">
            <v>CC15703E</v>
          </cell>
          <cell r="G44">
            <v>262457.75172413792</v>
          </cell>
          <cell r="H44">
            <v>0.1</v>
          </cell>
          <cell r="I44">
            <v>29161.97241379309</v>
          </cell>
          <cell r="J44">
            <v>291619.72413793101</v>
          </cell>
          <cell r="K44">
            <v>299</v>
          </cell>
          <cell r="L44">
            <v>4100</v>
          </cell>
          <cell r="M44">
            <v>533</v>
          </cell>
          <cell r="N44">
            <v>14827.586206896551</v>
          </cell>
          <cell r="O44">
            <v>49820.689655172413</v>
          </cell>
          <cell r="P44">
            <v>361200</v>
          </cell>
        </row>
        <row r="45">
          <cell r="F45" t="str">
            <v>CC15703F</v>
          </cell>
          <cell r="G45">
            <v>279970.06699507387</v>
          </cell>
          <cell r="H45">
            <v>0.1</v>
          </cell>
          <cell r="I45">
            <v>31107.785221674887</v>
          </cell>
          <cell r="J45">
            <v>311077.85221674875</v>
          </cell>
          <cell r="K45">
            <v>299</v>
          </cell>
          <cell r="L45">
            <v>4100</v>
          </cell>
          <cell r="M45">
            <v>533</v>
          </cell>
          <cell r="N45">
            <v>15800.492610837438</v>
          </cell>
          <cell r="O45">
            <v>53089.655172413797</v>
          </cell>
          <cell r="P45">
            <v>384900</v>
          </cell>
        </row>
        <row r="46">
          <cell r="F46"/>
          <cell r="G46"/>
          <cell r="H46"/>
          <cell r="I46">
            <v>29987.175787715169</v>
          </cell>
          <cell r="J46"/>
          <cell r="K46"/>
          <cell r="L46"/>
          <cell r="M46"/>
          <cell r="N46"/>
          <cell r="O46" t="str">
            <v>WEIGHTED</v>
          </cell>
          <cell r="P46">
            <v>296547.81670488929</v>
          </cell>
        </row>
        <row r="47">
          <cell r="F47" t="str">
            <v>CC15703A</v>
          </cell>
          <cell r="G47">
            <v>307088.29359605914</v>
          </cell>
          <cell r="H47">
            <v>0.1</v>
          </cell>
          <cell r="I47">
            <v>34120.921510673244</v>
          </cell>
          <cell r="J47">
            <v>341209.21510673239</v>
          </cell>
          <cell r="K47">
            <v>299</v>
          </cell>
          <cell r="L47">
            <v>4100</v>
          </cell>
          <cell r="M47">
            <v>533</v>
          </cell>
          <cell r="N47">
            <v>17307.060755336621</v>
          </cell>
          <cell r="O47">
            <v>58151.724137931036</v>
          </cell>
          <cell r="P47">
            <v>421600</v>
          </cell>
        </row>
        <row r="48">
          <cell r="F48" t="str">
            <v>CK15703B</v>
          </cell>
          <cell r="G48">
            <v>327408.4906403941</v>
          </cell>
          <cell r="H48">
            <v>0.1</v>
          </cell>
          <cell r="I48">
            <v>36378.721182266017</v>
          </cell>
          <cell r="J48">
            <v>363787.21182266012</v>
          </cell>
          <cell r="K48">
            <v>299</v>
          </cell>
          <cell r="L48">
            <v>4100</v>
          </cell>
          <cell r="M48">
            <v>533</v>
          </cell>
          <cell r="N48">
            <v>18435.960591133007</v>
          </cell>
          <cell r="O48">
            <v>61944.827586206899</v>
          </cell>
          <cell r="P48">
            <v>449100</v>
          </cell>
        </row>
        <row r="49">
          <cell r="F49"/>
          <cell r="G49"/>
          <cell r="H49"/>
          <cell r="I49">
            <v>35947.232961578484</v>
          </cell>
          <cell r="J49"/>
          <cell r="K49"/>
          <cell r="L49"/>
          <cell r="M49"/>
          <cell r="N49"/>
          <cell r="O49" t="str">
            <v>WEIGHTED</v>
          </cell>
          <cell r="P49">
            <v>358199.35020431853</v>
          </cell>
        </row>
        <row r="50">
          <cell r="F50" t="str">
            <v>CC15753A</v>
          </cell>
          <cell r="G50">
            <v>328960.21477832517</v>
          </cell>
          <cell r="H50">
            <v>0.1</v>
          </cell>
          <cell r="I50">
            <v>36551.134975369438</v>
          </cell>
          <cell r="J50">
            <v>365511.34975369461</v>
          </cell>
          <cell r="K50">
            <v>299</v>
          </cell>
          <cell r="L50">
            <v>4100</v>
          </cell>
          <cell r="M50">
            <v>533</v>
          </cell>
          <cell r="N50">
            <v>18522.167487684732</v>
          </cell>
          <cell r="O50">
            <v>62234.482758620696</v>
          </cell>
          <cell r="P50">
            <v>451200.00000000006</v>
          </cell>
        </row>
        <row r="51">
          <cell r="F51"/>
          <cell r="G51"/>
          <cell r="H51"/>
          <cell r="I51">
            <v>36551.134975369438</v>
          </cell>
          <cell r="J51"/>
          <cell r="K51"/>
          <cell r="L51"/>
          <cell r="M51"/>
          <cell r="N51"/>
          <cell r="O51" t="str">
            <v>WEIGHTED</v>
          </cell>
          <cell r="P51">
            <v>451200.00000000006</v>
          </cell>
        </row>
        <row r="52">
          <cell r="F52" t="str">
            <v>CC15543E</v>
          </cell>
          <cell r="G52">
            <v>385561.2</v>
          </cell>
          <cell r="H52">
            <v>0.1</v>
          </cell>
          <cell r="I52">
            <v>42840.133333333302</v>
          </cell>
          <cell r="J52">
            <v>428401.33333333331</v>
          </cell>
          <cell r="K52">
            <v>299</v>
          </cell>
          <cell r="L52">
            <v>4100</v>
          </cell>
          <cell r="M52">
            <v>533</v>
          </cell>
          <cell r="N52">
            <v>21666.666666666668</v>
          </cell>
          <cell r="O52">
            <v>72800</v>
          </cell>
          <cell r="P52">
            <v>527800</v>
          </cell>
        </row>
        <row r="53">
          <cell r="F53" t="str">
            <v>CK15543F</v>
          </cell>
          <cell r="G53">
            <v>406694.20492610842</v>
          </cell>
          <cell r="H53">
            <v>0.1</v>
          </cell>
          <cell r="I53">
            <v>45188.244991789805</v>
          </cell>
          <cell r="J53">
            <v>451882.44991789822</v>
          </cell>
          <cell r="K53">
            <v>299</v>
          </cell>
          <cell r="L53">
            <v>4100</v>
          </cell>
          <cell r="M53">
            <v>533</v>
          </cell>
          <cell r="N53">
            <v>22840.722495894912</v>
          </cell>
          <cell r="O53">
            <v>76744.827586206913</v>
          </cell>
          <cell r="P53">
            <v>556400.00000000012</v>
          </cell>
        </row>
        <row r="54">
          <cell r="F54"/>
          <cell r="G54"/>
          <cell r="H54"/>
          <cell r="I54">
            <v>43338.725058279219</v>
          </cell>
          <cell r="J54"/>
          <cell r="K54"/>
          <cell r="L54"/>
          <cell r="M54"/>
          <cell r="N54"/>
          <cell r="O54" t="str">
            <v>WEIGHTED</v>
          </cell>
          <cell r="P54">
            <v>677793.75282933458</v>
          </cell>
        </row>
        <row r="55">
          <cell r="F55" t="str">
            <v>CC15703C</v>
          </cell>
          <cell r="G55">
            <v>387035.86627257802</v>
          </cell>
          <cell r="H55">
            <v>0.12</v>
          </cell>
          <cell r="I55">
            <v>52777.618128078815</v>
          </cell>
          <cell r="J55">
            <v>439813.48440065683</v>
          </cell>
          <cell r="K55">
            <v>299</v>
          </cell>
          <cell r="L55">
            <v>4100</v>
          </cell>
          <cell r="M55">
            <v>533</v>
          </cell>
          <cell r="N55">
            <v>22237.274220032843</v>
          </cell>
          <cell r="O55">
            <v>74717.241379310348</v>
          </cell>
          <cell r="P55">
            <v>541700</v>
          </cell>
        </row>
        <row r="56">
          <cell r="F56" t="str">
            <v>CK15703H</v>
          </cell>
          <cell r="G56">
            <v>423810.90732348117</v>
          </cell>
          <cell r="H56">
            <v>0.12</v>
          </cell>
          <cell r="I56">
            <v>57792.396453202004</v>
          </cell>
          <cell r="J56">
            <v>481603.30377668317</v>
          </cell>
          <cell r="K56">
            <v>299</v>
          </cell>
          <cell r="L56">
            <v>4100</v>
          </cell>
          <cell r="M56">
            <v>533</v>
          </cell>
          <cell r="N56">
            <v>24326.765188834161</v>
          </cell>
          <cell r="O56">
            <v>81737.931034482768</v>
          </cell>
          <cell r="P56">
            <v>592600.00000000012</v>
          </cell>
        </row>
        <row r="57">
          <cell r="F57"/>
          <cell r="G57"/>
          <cell r="H57"/>
          <cell r="I57">
            <v>57192.948993829486</v>
          </cell>
          <cell r="J57"/>
          <cell r="K57"/>
          <cell r="L57"/>
          <cell r="M57"/>
          <cell r="N57"/>
          <cell r="O57" t="str">
            <v>WEIGHTED</v>
          </cell>
          <cell r="P57">
            <v>231281.89284073978</v>
          </cell>
        </row>
        <row r="58">
          <cell r="F58" t="str">
            <v>CK15543B</v>
          </cell>
          <cell r="G58">
            <v>509860.16840722499</v>
          </cell>
          <cell r="H58">
            <v>0.12</v>
          </cell>
          <cell r="I58">
            <v>69526.38660098525</v>
          </cell>
          <cell r="J58">
            <v>579386.55500821024</v>
          </cell>
          <cell r="K58">
            <v>299</v>
          </cell>
          <cell r="L58">
            <v>4100</v>
          </cell>
          <cell r="M58">
            <v>533</v>
          </cell>
          <cell r="N58">
            <v>29215.927750410512</v>
          </cell>
          <cell r="O58">
            <v>98165.517241379319</v>
          </cell>
          <cell r="P58">
            <v>711700.00000000012</v>
          </cell>
        </row>
        <row r="59">
          <cell r="F59" t="str">
            <v>CK15543C</v>
          </cell>
          <cell r="G59">
            <v>559784.63474548433</v>
          </cell>
          <cell r="H59">
            <v>0.12</v>
          </cell>
          <cell r="I59">
            <v>76334.268374384264</v>
          </cell>
          <cell r="J59">
            <v>636118.9031198686</v>
          </cell>
          <cell r="K59">
            <v>299</v>
          </cell>
          <cell r="L59">
            <v>4100</v>
          </cell>
          <cell r="M59">
            <v>533</v>
          </cell>
          <cell r="N59">
            <v>32052.54515599343</v>
          </cell>
          <cell r="O59">
            <v>107696.55172413793</v>
          </cell>
          <cell r="P59">
            <v>780800</v>
          </cell>
        </row>
        <row r="60">
          <cell r="F60" t="str">
            <v>CK15543G</v>
          </cell>
          <cell r="G60">
            <v>602845.3900821018</v>
          </cell>
          <cell r="H60">
            <v>0.12</v>
          </cell>
          <cell r="I60">
            <v>82206.189556650235</v>
          </cell>
          <cell r="J60">
            <v>685051.57963875204</v>
          </cell>
          <cell r="K60">
            <v>299</v>
          </cell>
          <cell r="L60">
            <v>4100</v>
          </cell>
          <cell r="M60">
            <v>533</v>
          </cell>
          <cell r="N60">
            <v>34499.178981937606</v>
          </cell>
          <cell r="O60">
            <v>115917.24137931035</v>
          </cell>
          <cell r="P60">
            <v>840400</v>
          </cell>
        </row>
        <row r="61">
          <cell r="F61"/>
          <cell r="G61"/>
          <cell r="H61"/>
          <cell r="I61">
            <v>77669.130780712629</v>
          </cell>
          <cell r="J61"/>
          <cell r="K61"/>
          <cell r="L61"/>
          <cell r="M61"/>
          <cell r="N61"/>
          <cell r="O61" t="str">
            <v>WEIGHTED</v>
          </cell>
          <cell r="P61">
            <v>580209.08782254416</v>
          </cell>
        </row>
        <row r="62">
          <cell r="F62" t="str">
            <v>CC36003A</v>
          </cell>
          <cell r="G62">
            <v>318615.38719211821</v>
          </cell>
          <cell r="H62">
            <v>0.1</v>
          </cell>
          <cell r="I62">
            <v>35401.709688013128</v>
          </cell>
          <cell r="J62">
            <v>354017.09688013134</v>
          </cell>
          <cell r="K62">
            <v>299</v>
          </cell>
          <cell r="L62">
            <v>4100</v>
          </cell>
          <cell r="M62">
            <v>533</v>
          </cell>
          <cell r="N62">
            <v>17947.454844006566</v>
          </cell>
          <cell r="O62">
            <v>60303.448275862065</v>
          </cell>
          <cell r="P62">
            <v>437200</v>
          </cell>
        </row>
        <row r="63">
          <cell r="F63" t="str">
            <v>CC36003C</v>
          </cell>
          <cell r="G63">
            <v>330438.04729064036</v>
          </cell>
          <cell r="H63">
            <v>0.1</v>
          </cell>
          <cell r="I63">
            <v>36715.338587848935</v>
          </cell>
          <cell r="J63">
            <v>367153.38587848929</v>
          </cell>
          <cell r="K63">
            <v>299</v>
          </cell>
          <cell r="L63">
            <v>4100</v>
          </cell>
          <cell r="M63">
            <v>533</v>
          </cell>
          <cell r="N63">
            <v>18604.269293924466</v>
          </cell>
          <cell r="O63">
            <v>62510.344827586203</v>
          </cell>
          <cell r="P63">
            <v>453199.99999999994</v>
          </cell>
        </row>
        <row r="64">
          <cell r="F64"/>
          <cell r="G64"/>
          <cell r="H64"/>
          <cell r="I64">
            <v>35718.097208538587</v>
          </cell>
          <cell r="J64"/>
          <cell r="K64"/>
          <cell r="L64"/>
          <cell r="M64"/>
          <cell r="N64"/>
          <cell r="O64" t="str">
            <v>WEIGHTED</v>
          </cell>
          <cell r="P64">
            <v>441053.6</v>
          </cell>
        </row>
        <row r="65">
          <cell r="F65" t="str">
            <v>CG33405B</v>
          </cell>
          <cell r="G65">
            <v>353295.30798029562</v>
          </cell>
          <cell r="H65">
            <v>0.12</v>
          </cell>
          <cell r="I65">
            <v>48176.632906403975</v>
          </cell>
          <cell r="J65">
            <v>401471.94088669959</v>
          </cell>
          <cell r="K65">
            <v>299</v>
          </cell>
          <cell r="L65">
            <v>4100</v>
          </cell>
          <cell r="M65">
            <v>533</v>
          </cell>
          <cell r="N65">
            <v>20320.197044334982</v>
          </cell>
          <cell r="O65">
            <v>68275.862068965536</v>
          </cell>
          <cell r="P65">
            <v>495000.00000000012</v>
          </cell>
        </row>
        <row r="66">
          <cell r="F66" t="str">
            <v>CG33705S</v>
          </cell>
          <cell r="G66">
            <v>398740.29977011489</v>
          </cell>
          <cell r="H66">
            <v>0.12</v>
          </cell>
          <cell r="I66">
            <v>54373.677241379279</v>
          </cell>
          <cell r="J66">
            <v>453113.97701149416</v>
          </cell>
          <cell r="K66">
            <v>299</v>
          </cell>
          <cell r="L66">
            <v>4100</v>
          </cell>
          <cell r="M66">
            <v>533</v>
          </cell>
          <cell r="N66">
            <v>22902.298850574709</v>
          </cell>
          <cell r="O66">
            <v>76951.724137931014</v>
          </cell>
          <cell r="P66">
            <v>557899.99999999988</v>
          </cell>
        </row>
        <row r="67">
          <cell r="F67"/>
          <cell r="G67"/>
          <cell r="H67"/>
          <cell r="I67">
            <v>48705.614462555182</v>
          </cell>
          <cell r="J67"/>
          <cell r="K67"/>
          <cell r="L67"/>
          <cell r="M67"/>
          <cell r="N67"/>
          <cell r="O67" t="str">
            <v>WEIGHTED</v>
          </cell>
          <cell r="P67">
            <v>500369.16279493493</v>
          </cell>
        </row>
        <row r="68">
          <cell r="F68" t="str">
            <v>CG33406D</v>
          </cell>
          <cell r="G68">
            <v>373042.79117481259</v>
          </cell>
          <cell r="H68">
            <v>0.12</v>
          </cell>
          <cell r="I68">
            <v>50869.47152383806</v>
          </cell>
          <cell r="J68">
            <v>423912.26269865065</v>
          </cell>
          <cell r="K68">
            <v>299</v>
          </cell>
          <cell r="L68">
            <v>4100</v>
          </cell>
          <cell r="M68">
            <v>533</v>
          </cell>
          <cell r="N68">
            <v>26069.530404797599</v>
          </cell>
          <cell r="O68">
            <v>72786.206896551725</v>
          </cell>
          <cell r="P68">
            <v>527700</v>
          </cell>
        </row>
        <row r="69">
          <cell r="F69" t="str">
            <v>CG33406L</v>
          </cell>
          <cell r="G69">
            <v>378836.80582304741</v>
          </cell>
          <cell r="H69">
            <v>0.12</v>
          </cell>
          <cell r="I69">
            <v>51659.564430415572</v>
          </cell>
          <cell r="J69">
            <v>430496.37025346298</v>
          </cell>
          <cell r="K69">
            <v>299</v>
          </cell>
          <cell r="L69">
            <v>4100</v>
          </cell>
          <cell r="M69">
            <v>533</v>
          </cell>
          <cell r="N69">
            <v>27157.836643088707</v>
          </cell>
          <cell r="O69">
            <v>74013.793103448275</v>
          </cell>
          <cell r="P69">
            <v>536600</v>
          </cell>
        </row>
        <row r="70">
          <cell r="F70" t="str">
            <v>CG33706C</v>
          </cell>
          <cell r="G70">
            <v>435830.61660996173</v>
          </cell>
          <cell r="H70">
            <v>0.12</v>
          </cell>
          <cell r="I70">
            <v>59431.447719540214</v>
          </cell>
          <cell r="J70">
            <v>495262.06432950194</v>
          </cell>
          <cell r="K70">
            <v>299</v>
          </cell>
          <cell r="L70">
            <v>4100</v>
          </cell>
          <cell r="M70">
            <v>533</v>
          </cell>
          <cell r="N70">
            <v>38168.004636015328</v>
          </cell>
          <cell r="O70">
            <v>86137.931034482754</v>
          </cell>
          <cell r="P70">
            <v>624500</v>
          </cell>
        </row>
        <row r="71">
          <cell r="F71"/>
          <cell r="G71"/>
          <cell r="H71"/>
          <cell r="I71">
            <v>56364.793667385697</v>
          </cell>
          <cell r="J71"/>
          <cell r="K71"/>
          <cell r="L71"/>
          <cell r="M71"/>
          <cell r="N71"/>
          <cell r="O71" t="str">
            <v>WEIGHTED</v>
          </cell>
          <cell r="P71">
            <v>589820.58584897732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</row>
        <row r="4"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>
            <v>0.16</v>
          </cell>
          <cell r="U5"/>
          <cell r="V5"/>
        </row>
        <row r="6">
          <cell r="F6" t="str">
            <v>UMD PAQ</v>
          </cell>
          <cell r="G6" t="str">
            <v>Menudeo</v>
          </cell>
          <cell r="H6" t="str">
            <v>Incentive 2</v>
          </cell>
          <cell r="I6" t="str">
            <v>Incentive 3</v>
          </cell>
          <cell r="J6" t="str">
            <v>Rounding</v>
          </cell>
          <cell r="K6" t="str">
            <v>Total Incentive</v>
          </cell>
          <cell r="L6" t="str">
            <v>GM Net Sale</v>
          </cell>
          <cell r="M6" t="str">
            <v>Dealer Margin    %</v>
          </cell>
          <cell r="N6" t="str">
            <v>Dealer Margin    $</v>
          </cell>
          <cell r="O6" t="str">
            <v>List price w/o Exp.&amp;Taxes</v>
          </cell>
          <cell r="P6" t="str">
            <v>Seguro + PP</v>
          </cell>
          <cell r="Q6" t="str">
            <v>Freight</v>
          </cell>
          <cell r="R6" t="str">
            <v>Conditioning</v>
          </cell>
          <cell r="S6" t="str">
            <v>New vehicle tax</v>
          </cell>
          <cell r="T6" t="str">
            <v>Value added Tax</v>
          </cell>
          <cell r="U6" t="str">
            <v>Final Discount</v>
          </cell>
          <cell r="V6" t="str">
            <v>PYME PRICE</v>
          </cell>
        </row>
        <row r="7">
          <cell r="F7" t="str">
            <v>1JU76A</v>
          </cell>
          <cell r="G7">
            <v>-17406.614818334721</v>
          </cell>
          <cell r="H7"/>
          <cell r="I7"/>
          <cell r="J7">
            <v>37.951724137889556</v>
          </cell>
          <cell r="K7">
            <v>-17368.663094196832</v>
          </cell>
          <cell r="L7">
            <v>199532.1793103448</v>
          </cell>
          <cell r="M7">
            <v>0.06</v>
          </cell>
          <cell r="N7">
            <v>13861.096551724157</v>
          </cell>
          <cell r="O7">
            <v>213393.27586206896</v>
          </cell>
          <cell r="P7">
            <v>299</v>
          </cell>
          <cell r="Q7">
            <v>4100</v>
          </cell>
          <cell r="R7">
            <v>656</v>
          </cell>
          <cell r="S7">
            <v>0</v>
          </cell>
          <cell r="T7">
            <v>34951.724137931036</v>
          </cell>
          <cell r="U7">
            <v>-35000</v>
          </cell>
          <cell r="V7">
            <v>253400</v>
          </cell>
        </row>
        <row r="8">
          <cell r="F8" t="str">
            <v>1JV76B</v>
          </cell>
          <cell r="G8">
            <v>-18596.297512026933</v>
          </cell>
          <cell r="H8"/>
          <cell r="I8"/>
          <cell r="J8">
            <v>16.513673843568785</v>
          </cell>
          <cell r="K8">
            <v>-18579.783838183364</v>
          </cell>
          <cell r="L8">
            <v>223981.27723751051</v>
          </cell>
          <cell r="M8">
            <v>0.06</v>
          </cell>
          <cell r="N8">
            <v>15421.677270479413</v>
          </cell>
          <cell r="O8">
            <v>239402.95450798993</v>
          </cell>
          <cell r="P8">
            <v>299</v>
          </cell>
          <cell r="Q8">
            <v>4100</v>
          </cell>
          <cell r="R8">
            <v>656</v>
          </cell>
          <cell r="S8">
            <v>2524.8041126997487</v>
          </cell>
          <cell r="T8">
            <v>39517.241379310348</v>
          </cell>
          <cell r="U8">
            <v>-35800</v>
          </cell>
          <cell r="V8">
            <v>286500</v>
          </cell>
        </row>
        <row r="9">
          <cell r="F9" t="str">
            <v>1JW76C</v>
          </cell>
          <cell r="G9">
            <v>-16545.576665741086</v>
          </cell>
          <cell r="H9"/>
          <cell r="I9"/>
          <cell r="J9">
            <v>-23.589876318717295</v>
          </cell>
          <cell r="K9">
            <v>-16569.166542059804</v>
          </cell>
          <cell r="L9">
            <v>254497.67757392762</v>
          </cell>
          <cell r="M9">
            <v>0.06</v>
          </cell>
          <cell r="N9">
            <v>17369.532611101749</v>
          </cell>
          <cell r="O9">
            <v>271867.21018502937</v>
          </cell>
          <cell r="P9">
            <v>299</v>
          </cell>
          <cell r="Q9">
            <v>4100</v>
          </cell>
          <cell r="R9">
            <v>656</v>
          </cell>
          <cell r="S9">
            <v>3336.4105046257346</v>
          </cell>
          <cell r="T9">
            <v>44841.379310344819</v>
          </cell>
          <cell r="U9">
            <v>-40700</v>
          </cell>
          <cell r="V9">
            <v>325099.99999999994</v>
          </cell>
        </row>
        <row r="10"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 t="str">
            <v>WEIGHTED</v>
          </cell>
          <cell r="V10">
            <v>287216.34099999996</v>
          </cell>
        </row>
        <row r="11">
          <cell r="F11" t="str">
            <v>1LF26D</v>
          </cell>
          <cell r="G11">
            <v>-15512.342509717904</v>
          </cell>
          <cell r="H11"/>
          <cell r="I11"/>
          <cell r="J11">
            <v>-17.881067472766787</v>
          </cell>
          <cell r="K11">
            <v>-15530.223577190671</v>
          </cell>
          <cell r="L11">
            <v>259768.59546042688</v>
          </cell>
          <cell r="M11">
            <v>0.06</v>
          </cell>
          <cell r="N11">
            <v>17705.974178325152</v>
          </cell>
          <cell r="O11">
            <v>277474.56963875203</v>
          </cell>
          <cell r="P11">
            <v>299</v>
          </cell>
          <cell r="Q11">
            <v>4100</v>
          </cell>
          <cell r="R11">
            <v>656</v>
          </cell>
          <cell r="S11">
            <v>6953.1889819376029</v>
          </cell>
          <cell r="T11">
            <v>46317.241379310341</v>
          </cell>
          <cell r="U11">
            <v>-35999.999999999942</v>
          </cell>
          <cell r="V11">
            <v>335799.99999999994</v>
          </cell>
        </row>
        <row r="12">
          <cell r="F12" t="str">
            <v>1LH26E</v>
          </cell>
          <cell r="G12">
            <v>-14979.591126182377</v>
          </cell>
          <cell r="H12"/>
          <cell r="I12"/>
          <cell r="J12">
            <v>2.2578037617384275</v>
          </cell>
          <cell r="K12">
            <v>-14977.333322420638</v>
          </cell>
          <cell r="L12">
            <v>282572.43339122256</v>
          </cell>
          <cell r="M12">
            <v>0.06</v>
          </cell>
          <cell r="N12">
            <v>19161.538301567431</v>
          </cell>
          <cell r="O12">
            <v>301733.97169278999</v>
          </cell>
          <cell r="P12">
            <v>299</v>
          </cell>
          <cell r="Q12">
            <v>4100</v>
          </cell>
          <cell r="R12">
            <v>656</v>
          </cell>
          <cell r="S12">
            <v>9159.3041692789975</v>
          </cell>
          <cell r="T12">
            <v>50551.724137931036</v>
          </cell>
          <cell r="U12">
            <v>-36900</v>
          </cell>
          <cell r="V12">
            <v>366500</v>
          </cell>
        </row>
        <row r="13">
          <cell r="F13" t="str">
            <v>1LJ26F</v>
          </cell>
          <cell r="G13">
            <v>-13455.249228785655</v>
          </cell>
          <cell r="H13"/>
          <cell r="I13"/>
          <cell r="J13">
            <v>19.484654272832355</v>
          </cell>
          <cell r="K13">
            <v>-13435.764574512823</v>
          </cell>
          <cell r="L13">
            <v>312112.50288875552</v>
          </cell>
          <cell r="M13">
            <v>0.06</v>
          </cell>
          <cell r="N13">
            <v>21047.074652473792</v>
          </cell>
          <cell r="O13">
            <v>333159.57754122932</v>
          </cell>
          <cell r="P13">
            <v>299</v>
          </cell>
          <cell r="Q13">
            <v>4100</v>
          </cell>
          <cell r="R13">
            <v>656</v>
          </cell>
          <cell r="S13">
            <v>12475.0776311844</v>
          </cell>
          <cell r="T13">
            <v>56110.344827586203</v>
          </cell>
          <cell r="U13">
            <v>-38100</v>
          </cell>
          <cell r="V13">
            <v>406799.99999999994</v>
          </cell>
        </row>
        <row r="14"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 t="str">
            <v>WEIGHTED</v>
          </cell>
          <cell r="V14">
            <v>364294.99999999994</v>
          </cell>
        </row>
        <row r="15">
          <cell r="F15" t="str">
            <v>CR14526B</v>
          </cell>
          <cell r="G15">
            <v>-48629.531388152289</v>
          </cell>
          <cell r="H15"/>
          <cell r="I15"/>
          <cell r="J15">
            <v>-12.580838136943708</v>
          </cell>
          <cell r="K15">
            <v>-48642.112226289231</v>
          </cell>
          <cell r="L15">
            <v>418592.20072319498</v>
          </cell>
          <cell r="M15">
            <v>0.06</v>
          </cell>
          <cell r="N15">
            <v>27843.651109991188</v>
          </cell>
          <cell r="O15">
            <v>446435.85183318617</v>
          </cell>
          <cell r="P15">
            <v>299</v>
          </cell>
          <cell r="Q15">
            <v>4100</v>
          </cell>
          <cell r="R15">
            <v>656</v>
          </cell>
          <cell r="S15">
            <v>29888.458511641649</v>
          </cell>
          <cell r="T15">
            <v>77020.689655172449</v>
          </cell>
          <cell r="U15">
            <v>-114699.99999999965</v>
          </cell>
          <cell r="V15">
            <v>558400.00000000023</v>
          </cell>
        </row>
        <row r="16"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 t="str">
            <v>WEIGHTED</v>
          </cell>
          <cell r="V16">
            <v>558400.00000000023</v>
          </cell>
        </row>
        <row r="17">
          <cell r="F17" t="str">
            <v>CC15706A</v>
          </cell>
          <cell r="G17">
            <v>0</v>
          </cell>
          <cell r="H17"/>
          <cell r="I17"/>
          <cell r="J17">
            <v>-21.422571117132559</v>
          </cell>
          <cell r="K17">
            <v>-21.422571117132559</v>
          </cell>
          <cell r="L17">
            <v>528161.90305151767</v>
          </cell>
          <cell r="M17">
            <v>0.06</v>
          </cell>
          <cell r="N17">
            <v>34837.461896905443</v>
          </cell>
          <cell r="O17">
            <v>562999.36494842311</v>
          </cell>
          <cell r="P17">
            <v>299</v>
          </cell>
          <cell r="Q17">
            <v>4100</v>
          </cell>
          <cell r="R17">
            <v>656</v>
          </cell>
          <cell r="S17">
            <v>49704.255741231929</v>
          </cell>
          <cell r="T17">
            <v>98841.379310344812</v>
          </cell>
          <cell r="U17">
            <v>-50500.000000000233</v>
          </cell>
          <cell r="V17">
            <v>716599.99999999988</v>
          </cell>
        </row>
        <row r="18">
          <cell r="F18" t="str">
            <v>CC15706C</v>
          </cell>
          <cell r="G18">
            <v>0</v>
          </cell>
          <cell r="H18"/>
          <cell r="I18"/>
          <cell r="J18">
            <v>-21.422571117242327</v>
          </cell>
          <cell r="K18">
            <v>-21.422571117242327</v>
          </cell>
          <cell r="L18">
            <v>570826.21192272299</v>
          </cell>
          <cell r="M18">
            <v>0.06</v>
          </cell>
          <cell r="N18">
            <v>37560.715654641972</v>
          </cell>
          <cell r="O18">
            <v>608386.92757736496</v>
          </cell>
          <cell r="P18">
            <v>299</v>
          </cell>
          <cell r="Q18">
            <v>4100</v>
          </cell>
          <cell r="R18">
            <v>656</v>
          </cell>
          <cell r="S18">
            <v>57420.141388152042</v>
          </cell>
          <cell r="T18">
            <v>107337.93103448272</v>
          </cell>
          <cell r="U18">
            <v>-54700.000000000233</v>
          </cell>
          <cell r="V18">
            <v>778199.99999999977</v>
          </cell>
        </row>
        <row r="19">
          <cell r="F19" t="str">
            <v>CC15706D</v>
          </cell>
          <cell r="G19">
            <v>0</v>
          </cell>
          <cell r="H19"/>
          <cell r="I19"/>
          <cell r="J19">
            <v>12.468725834981678</v>
          </cell>
          <cell r="K19">
            <v>12.468725834981678</v>
          </cell>
          <cell r="L19">
            <v>590357.60007480055</v>
          </cell>
          <cell r="M19">
            <v>0.06</v>
          </cell>
          <cell r="N19">
            <v>38807.400004774565</v>
          </cell>
          <cell r="O19">
            <v>629165.00007957511</v>
          </cell>
          <cell r="P19">
            <v>299</v>
          </cell>
          <cell r="Q19">
            <v>4100</v>
          </cell>
          <cell r="R19">
            <v>656</v>
          </cell>
          <cell r="S19">
            <v>60952.413713527771</v>
          </cell>
          <cell r="T19">
            <v>111227.58620689646</v>
          </cell>
          <cell r="U19">
            <v>-55300.000000000815</v>
          </cell>
          <cell r="V19">
            <v>806399.9999999993</v>
          </cell>
        </row>
        <row r="20">
          <cell r="F20" t="str">
            <v>CK15706E</v>
          </cell>
          <cell r="G20">
            <v>0</v>
          </cell>
          <cell r="H20"/>
          <cell r="I20"/>
          <cell r="J20">
            <v>-10.457345329098203</v>
          </cell>
          <cell r="K20">
            <v>-10.457345329098203</v>
          </cell>
          <cell r="L20">
            <v>620403.63952087786</v>
          </cell>
          <cell r="M20">
            <v>0.06</v>
          </cell>
          <cell r="N20">
            <v>40725.232309843297</v>
          </cell>
          <cell r="O20">
            <v>661128.87183072115</v>
          </cell>
          <cell r="P20">
            <v>299</v>
          </cell>
          <cell r="Q20">
            <v>4100</v>
          </cell>
          <cell r="R20">
            <v>656</v>
          </cell>
          <cell r="S20">
            <v>65971.300583072123</v>
          </cell>
          <cell r="T20">
            <v>117144.82758620693</v>
          </cell>
          <cell r="U20">
            <v>-55999.999999999884</v>
          </cell>
          <cell r="V20">
            <v>849300.00000000023</v>
          </cell>
        </row>
        <row r="21">
          <cell r="F21" t="str">
            <v>CK15706F</v>
          </cell>
          <cell r="G21">
            <v>0</v>
          </cell>
          <cell r="H21"/>
          <cell r="I21"/>
          <cell r="J21">
            <v>-8.8899472099891188</v>
          </cell>
          <cell r="K21">
            <v>-8.8899472099891188</v>
          </cell>
          <cell r="L21">
            <v>640956.93105692801</v>
          </cell>
          <cell r="M21">
            <v>0.06</v>
          </cell>
          <cell r="N21">
            <v>42037.144535548636</v>
          </cell>
          <cell r="O21">
            <v>682994.07559247664</v>
          </cell>
          <cell r="P21">
            <v>299</v>
          </cell>
          <cell r="Q21">
            <v>4100</v>
          </cell>
          <cell r="R21">
            <v>656</v>
          </cell>
          <cell r="S21">
            <v>68157.820959247663</v>
          </cell>
          <cell r="T21">
            <v>120993.10344827588</v>
          </cell>
          <cell r="U21">
            <v>-57899.999999999767</v>
          </cell>
          <cell r="V21">
            <v>877200.00000000023</v>
          </cell>
        </row>
        <row r="22">
          <cell r="F22" t="str">
            <v>CC15706P</v>
          </cell>
          <cell r="G22">
            <v>0</v>
          </cell>
          <cell r="H22"/>
          <cell r="I22"/>
          <cell r="J22">
            <v>25.733338107866867</v>
          </cell>
          <cell r="K22">
            <v>25.733338107866867</v>
          </cell>
          <cell r="L22">
            <v>521789.96081750665</v>
          </cell>
          <cell r="M22">
            <v>0.06</v>
          </cell>
          <cell r="N22">
            <v>34430.74217984092</v>
          </cell>
          <cell r="O22">
            <v>556220.70299734757</v>
          </cell>
          <cell r="P22">
            <v>299</v>
          </cell>
          <cell r="Q22">
            <v>4100</v>
          </cell>
          <cell r="R22">
            <v>656</v>
          </cell>
          <cell r="S22">
            <v>48551.883209549087</v>
          </cell>
          <cell r="T22">
            <v>97572.413793103478</v>
          </cell>
          <cell r="U22">
            <v>-49799.999999999767</v>
          </cell>
          <cell r="V22">
            <v>707400.00000000023</v>
          </cell>
        </row>
        <row r="23">
          <cell r="F23" t="str">
            <v>CK15706S</v>
          </cell>
          <cell r="G23">
            <v>0</v>
          </cell>
          <cell r="H23"/>
          <cell r="I23"/>
          <cell r="J23">
            <v>8.0498721484179807</v>
          </cell>
          <cell r="K23">
            <v>8.0498721484179807</v>
          </cell>
          <cell r="L23">
            <v>539797.62365275552</v>
          </cell>
          <cell r="M23">
            <v>0.06</v>
          </cell>
          <cell r="N23">
            <v>35580.16746719717</v>
          </cell>
          <cell r="O23">
            <v>575377.79111995269</v>
          </cell>
          <cell r="P23">
            <v>299</v>
          </cell>
          <cell r="Q23">
            <v>4100</v>
          </cell>
          <cell r="R23">
            <v>656</v>
          </cell>
          <cell r="S23">
            <v>51808.588190391958</v>
          </cell>
          <cell r="T23">
            <v>101158.62068965516</v>
          </cell>
          <cell r="U23">
            <v>-51599.999999999884</v>
          </cell>
          <cell r="V23">
            <v>733399.99999999988</v>
          </cell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 t="str">
            <v>WEIGHTED</v>
          </cell>
          <cell r="V24">
            <v>837845</v>
          </cell>
        </row>
        <row r="25">
          <cell r="F25" t="str">
            <v>CC15906A</v>
          </cell>
          <cell r="G25">
            <v>0</v>
          </cell>
          <cell r="H25"/>
          <cell r="I25"/>
          <cell r="J25">
            <v>-5.2127273210383365</v>
          </cell>
          <cell r="K25">
            <v>-5.2127273210383365</v>
          </cell>
          <cell r="L25">
            <v>557874.54672967864</v>
          </cell>
          <cell r="M25">
            <v>0.06</v>
          </cell>
          <cell r="N25">
            <v>36734.013621043297</v>
          </cell>
          <cell r="O25">
            <v>594608.56035072193</v>
          </cell>
          <cell r="P25">
            <v>299</v>
          </cell>
          <cell r="Q25">
            <v>4100</v>
          </cell>
          <cell r="R25">
            <v>656</v>
          </cell>
          <cell r="S25">
            <v>55077.818959622731</v>
          </cell>
          <cell r="T25">
            <v>104758.62068965516</v>
          </cell>
          <cell r="U25">
            <v>-53400</v>
          </cell>
          <cell r="V25">
            <v>759499.99999999988</v>
          </cell>
        </row>
        <row r="26">
          <cell r="F26" t="str">
            <v>CC15906B</v>
          </cell>
          <cell r="G26">
            <v>0</v>
          </cell>
          <cell r="H26"/>
          <cell r="I26"/>
          <cell r="J26">
            <v>18.952663354054735</v>
          </cell>
          <cell r="K26">
            <v>18.952663354054735</v>
          </cell>
          <cell r="L26">
            <v>608088.22194335412</v>
          </cell>
          <cell r="M26">
            <v>0.06</v>
          </cell>
          <cell r="N26">
            <v>39939.141826171544</v>
          </cell>
          <cell r="O26">
            <v>648027.36376952566</v>
          </cell>
          <cell r="P26">
            <v>299</v>
          </cell>
          <cell r="Q26">
            <v>4100</v>
          </cell>
          <cell r="R26">
            <v>656</v>
          </cell>
          <cell r="S26">
            <v>64159.01554081936</v>
          </cell>
          <cell r="T26">
            <v>114758.6206896552</v>
          </cell>
          <cell r="U26">
            <v>-55399.999999999767</v>
          </cell>
          <cell r="V26">
            <v>832000.00000000023</v>
          </cell>
        </row>
        <row r="27">
          <cell r="F27" t="str">
            <v>CC15906C</v>
          </cell>
          <cell r="G27">
            <v>0</v>
          </cell>
          <cell r="H27"/>
          <cell r="I27"/>
          <cell r="J27">
            <v>-18.294335924868115</v>
          </cell>
          <cell r="K27">
            <v>-18.294335924868115</v>
          </cell>
          <cell r="L27">
            <v>627844.07839235093</v>
          </cell>
          <cell r="M27">
            <v>0.06</v>
          </cell>
          <cell r="N27">
            <v>41200.153939937358</v>
          </cell>
          <cell r="O27">
            <v>669044.23233228829</v>
          </cell>
          <cell r="P27">
            <v>299</v>
          </cell>
          <cell r="Q27">
            <v>4100</v>
          </cell>
          <cell r="R27">
            <v>656</v>
          </cell>
          <cell r="S27">
            <v>66762.836633228828</v>
          </cell>
          <cell r="T27">
            <v>118537.93103448274</v>
          </cell>
          <cell r="U27">
            <v>-56700</v>
          </cell>
          <cell r="V27">
            <v>859399.99999999988</v>
          </cell>
        </row>
        <row r="28">
          <cell r="F28" t="str">
            <v>CK15906D</v>
          </cell>
          <cell r="G28">
            <v>0</v>
          </cell>
          <cell r="H28"/>
          <cell r="I28"/>
          <cell r="J28">
            <v>-21.42913216329806</v>
          </cell>
          <cell r="K28">
            <v>-21.42913216329806</v>
          </cell>
          <cell r="L28">
            <v>677496.1160099057</v>
          </cell>
          <cell r="M28">
            <v>0.06</v>
          </cell>
          <cell r="N28">
            <v>44369.432936802506</v>
          </cell>
          <cell r="O28">
            <v>721865.54894670821</v>
          </cell>
          <cell r="P28">
            <v>299</v>
          </cell>
          <cell r="Q28">
            <v>4100</v>
          </cell>
          <cell r="R28">
            <v>656</v>
          </cell>
          <cell r="S28">
            <v>72044.96829467082</v>
          </cell>
          <cell r="T28">
            <v>127834.48275862065</v>
          </cell>
          <cell r="U28">
            <v>-61300.000000000349</v>
          </cell>
          <cell r="V28">
            <v>926799.99999999965</v>
          </cell>
        </row>
        <row r="29">
          <cell r="F29" t="str">
            <v>CK35906G</v>
          </cell>
          <cell r="G29">
            <v>-68965.517241379435</v>
          </cell>
          <cell r="H29"/>
          <cell r="I29"/>
          <cell r="J29">
            <v>-22.996530282607996</v>
          </cell>
          <cell r="K29">
            <v>-68988.513771662037</v>
          </cell>
          <cell r="L29">
            <v>854666.96240488987</v>
          </cell>
          <cell r="M29">
            <v>0.06</v>
          </cell>
          <cell r="N29">
            <v>55678.210366269574</v>
          </cell>
          <cell r="O29">
            <v>910345.17277115944</v>
          </cell>
          <cell r="P29">
            <v>299</v>
          </cell>
          <cell r="Q29">
            <v>4100</v>
          </cell>
          <cell r="R29">
            <v>656</v>
          </cell>
          <cell r="S29">
            <v>90892.930677115946</v>
          </cell>
          <cell r="T29">
            <v>161006.89655172406</v>
          </cell>
          <cell r="U29">
            <v>-177700.00000000047</v>
          </cell>
          <cell r="V29">
            <v>1167299.9999999995</v>
          </cell>
        </row>
        <row r="30"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 t="str">
            <v>WEIGHTED</v>
          </cell>
          <cell r="V30">
            <v>872509.11799999978</v>
          </cell>
        </row>
        <row r="31">
          <cell r="F31" t="str">
            <v>1CG80A</v>
          </cell>
          <cell r="G31">
            <v>-19396.551724137902</v>
          </cell>
          <cell r="H31"/>
          <cell r="I31"/>
          <cell r="J31">
            <v>34.691724137929512</v>
          </cell>
          <cell r="K31">
            <v>-19361.859999999971</v>
          </cell>
          <cell r="L31">
            <v>143121.93655172415</v>
          </cell>
          <cell r="M31">
            <v>0.06</v>
          </cell>
          <cell r="N31">
            <v>10260.442758620688</v>
          </cell>
          <cell r="O31">
            <v>153382.37931034484</v>
          </cell>
          <cell r="P31">
            <v>299</v>
          </cell>
          <cell r="Q31">
            <v>3150</v>
          </cell>
          <cell r="R31">
            <v>410</v>
          </cell>
          <cell r="S31">
            <v>0</v>
          </cell>
          <cell r="T31">
            <v>25158.620689655174</v>
          </cell>
          <cell r="U31">
            <v>-31500</v>
          </cell>
          <cell r="V31">
            <v>182400</v>
          </cell>
        </row>
        <row r="32">
          <cell r="F32" t="str">
            <v>1CG80B</v>
          </cell>
          <cell r="G32">
            <v>-19396.551724137902</v>
          </cell>
          <cell r="H32"/>
          <cell r="I32"/>
          <cell r="J32">
            <v>-22.204827586223651</v>
          </cell>
          <cell r="K32">
            <v>-19418.756551724127</v>
          </cell>
          <cell r="L32">
            <v>154547.79862068966</v>
          </cell>
          <cell r="M32">
            <v>0.06</v>
          </cell>
          <cell r="N32">
            <v>10989.753103448282</v>
          </cell>
          <cell r="O32">
            <v>165537.55172413794</v>
          </cell>
          <cell r="P32">
            <v>299</v>
          </cell>
          <cell r="Q32">
            <v>3150</v>
          </cell>
          <cell r="R32">
            <v>410</v>
          </cell>
          <cell r="S32">
            <v>0</v>
          </cell>
          <cell r="T32">
            <v>27103.448275862072</v>
          </cell>
          <cell r="U32">
            <v>-32200</v>
          </cell>
          <cell r="V32">
            <v>196500</v>
          </cell>
        </row>
        <row r="33">
          <cell r="F33" t="str">
            <v>1CF80C</v>
          </cell>
          <cell r="G33">
            <v>-19396.551724137902</v>
          </cell>
          <cell r="H33"/>
          <cell r="I33"/>
          <cell r="J33">
            <v>-10.135862069007501</v>
          </cell>
          <cell r="K33">
            <v>-19406.68758620691</v>
          </cell>
          <cell r="L33">
            <v>174887.45379310343</v>
          </cell>
          <cell r="M33">
            <v>0.06</v>
          </cell>
          <cell r="N33">
            <v>12288.028965517238</v>
          </cell>
          <cell r="O33">
            <v>187175.48275862067</v>
          </cell>
          <cell r="P33">
            <v>299</v>
          </cell>
          <cell r="Q33">
            <v>3150</v>
          </cell>
          <cell r="R33">
            <v>410</v>
          </cell>
          <cell r="S33">
            <v>0</v>
          </cell>
          <cell r="T33">
            <v>30565.517241379308</v>
          </cell>
          <cell r="U33">
            <v>-33300.000000000029</v>
          </cell>
          <cell r="V33">
            <v>221599.99999999997</v>
          </cell>
        </row>
        <row r="34"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 t="str">
            <v>WEIGHTED</v>
          </cell>
          <cell r="V34">
            <v>197785.62299999999</v>
          </cell>
        </row>
        <row r="35">
          <cell r="F35" t="str">
            <v>12L43A</v>
          </cell>
          <cell r="G35">
            <v>-45437.159764507946</v>
          </cell>
          <cell r="H35"/>
          <cell r="I35"/>
          <cell r="J35">
            <v>-38.898620689752605</v>
          </cell>
          <cell r="K35">
            <v>-45476.058385197699</v>
          </cell>
          <cell r="L35">
            <v>199647.7993103448</v>
          </cell>
          <cell r="M35">
            <v>0.06</v>
          </cell>
          <cell r="N35">
            <v>13868.476551724161</v>
          </cell>
          <cell r="O35">
            <v>213516.27586206896</v>
          </cell>
          <cell r="P35">
            <v>299</v>
          </cell>
          <cell r="Q35">
            <v>4100</v>
          </cell>
          <cell r="R35">
            <v>533</v>
          </cell>
          <cell r="S35">
            <v>0</v>
          </cell>
          <cell r="T35">
            <v>34951.724137931036</v>
          </cell>
          <cell r="U35">
            <v>-76300</v>
          </cell>
          <cell r="V35">
            <v>253400</v>
          </cell>
        </row>
        <row r="36">
          <cell r="F36" t="str">
            <v>12L03B</v>
          </cell>
          <cell r="G36">
            <v>-41213.190042052156</v>
          </cell>
          <cell r="H36"/>
          <cell r="I36"/>
          <cell r="J36">
            <v>24.894482758583617</v>
          </cell>
          <cell r="K36">
            <v>-41188.295559293576</v>
          </cell>
          <cell r="L36">
            <v>172825.38551724138</v>
          </cell>
          <cell r="M36">
            <v>0.06</v>
          </cell>
          <cell r="N36">
            <v>12156.407586206915</v>
          </cell>
          <cell r="O36">
            <v>184981.79310344829</v>
          </cell>
          <cell r="P36">
            <v>299</v>
          </cell>
          <cell r="Q36">
            <v>4100</v>
          </cell>
          <cell r="R36">
            <v>533</v>
          </cell>
          <cell r="S36">
            <v>0</v>
          </cell>
          <cell r="T36">
            <v>30386.206896551728</v>
          </cell>
          <cell r="U36">
            <v>-68299.999999999971</v>
          </cell>
          <cell r="V36">
            <v>220300.00000000003</v>
          </cell>
        </row>
        <row r="37">
          <cell r="F37" t="str">
            <v>12L03C</v>
          </cell>
          <cell r="G37">
            <v>-42041.364978973936</v>
          </cell>
          <cell r="H37"/>
          <cell r="I37"/>
          <cell r="J37">
            <v>35.2393103448427</v>
          </cell>
          <cell r="K37">
            <v>-42006.125668629094</v>
          </cell>
          <cell r="L37">
            <v>154673.66137931036</v>
          </cell>
          <cell r="M37">
            <v>0.06</v>
          </cell>
          <cell r="N37">
            <v>10997.786896551726</v>
          </cell>
          <cell r="O37">
            <v>165671.44827586209</v>
          </cell>
          <cell r="P37">
            <v>299</v>
          </cell>
          <cell r="Q37">
            <v>4100</v>
          </cell>
          <cell r="R37">
            <v>533</v>
          </cell>
          <cell r="S37">
            <v>0</v>
          </cell>
          <cell r="T37">
            <v>27296.551724137935</v>
          </cell>
          <cell r="U37">
            <v>-67800.000000000029</v>
          </cell>
          <cell r="V37">
            <v>197900.00000000003</v>
          </cell>
        </row>
        <row r="38"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 t="str">
            <v>WEIGHTED</v>
          </cell>
          <cell r="V38">
            <v>221156.00000000003</v>
          </cell>
        </row>
        <row r="39">
          <cell r="F39" t="str">
            <v>12M43A</v>
          </cell>
          <cell r="G39">
            <v>0</v>
          </cell>
          <cell r="H39"/>
          <cell r="I39"/>
          <cell r="J39">
            <v>34.218357963945309</v>
          </cell>
          <cell r="K39">
            <v>34.218357963945309</v>
          </cell>
          <cell r="L39">
            <v>318058.47254515602</v>
          </cell>
          <cell r="M39">
            <v>0.06</v>
          </cell>
          <cell r="N39">
            <v>21426.604630541871</v>
          </cell>
          <cell r="O39">
            <v>339485.07717569789</v>
          </cell>
          <cell r="P39">
            <v>299</v>
          </cell>
          <cell r="Q39">
            <v>4100</v>
          </cell>
          <cell r="R39">
            <v>533</v>
          </cell>
          <cell r="S39">
            <v>17220.853858784896</v>
          </cell>
          <cell r="T39">
            <v>57862.068965517246</v>
          </cell>
          <cell r="U39">
            <v>-16899.999999999884</v>
          </cell>
          <cell r="V39">
            <v>419500</v>
          </cell>
        </row>
        <row r="40">
          <cell r="F40" t="str">
            <v>12M43B</v>
          </cell>
          <cell r="G40">
            <v>0</v>
          </cell>
          <cell r="H40"/>
          <cell r="I40"/>
          <cell r="J40">
            <v>30.934285714250478</v>
          </cell>
          <cell r="K40">
            <v>30.934285714250478</v>
          </cell>
          <cell r="L40">
            <v>338818.73527093593</v>
          </cell>
          <cell r="M40">
            <v>0.06</v>
          </cell>
          <cell r="N40">
            <v>22751.727783251263</v>
          </cell>
          <cell r="O40">
            <v>361570.46305418719</v>
          </cell>
          <cell r="P40">
            <v>299</v>
          </cell>
          <cell r="Q40">
            <v>4100</v>
          </cell>
          <cell r="R40">
            <v>533</v>
          </cell>
          <cell r="S40">
            <v>18325.123152709359</v>
          </cell>
          <cell r="T40">
            <v>61572.413793103442</v>
          </cell>
          <cell r="U40">
            <v>-18100.000000000058</v>
          </cell>
          <cell r="V40">
            <v>446399.99999999994</v>
          </cell>
        </row>
        <row r="41">
          <cell r="F41" t="str">
            <v>12M43C</v>
          </cell>
          <cell r="G41">
            <v>0</v>
          </cell>
          <cell r="H41"/>
          <cell r="I41"/>
          <cell r="J41">
            <v>-6.832545156035823</v>
          </cell>
          <cell r="K41">
            <v>-6.832545156035823</v>
          </cell>
          <cell r="L41">
            <v>360505.10637110018</v>
          </cell>
          <cell r="M41">
            <v>0.06</v>
          </cell>
          <cell r="N41">
            <v>24135.964236453234</v>
          </cell>
          <cell r="O41">
            <v>384641.07060755341</v>
          </cell>
          <cell r="P41">
            <v>299</v>
          </cell>
          <cell r="Q41">
            <v>4100</v>
          </cell>
          <cell r="R41">
            <v>533</v>
          </cell>
          <cell r="S41">
            <v>19478.653530377673</v>
          </cell>
          <cell r="T41">
            <v>65448.275862068971</v>
          </cell>
          <cell r="U41">
            <v>-19400</v>
          </cell>
          <cell r="V41">
            <v>474500.00000000006</v>
          </cell>
        </row>
        <row r="42"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 t="str">
            <v>WEIGHTED</v>
          </cell>
          <cell r="V42">
            <v>449570</v>
          </cell>
        </row>
        <row r="43">
          <cell r="F43" t="str">
            <v>CC15703D</v>
          </cell>
          <cell r="G43">
            <v>-12543.554006968638</v>
          </cell>
          <cell r="H43"/>
          <cell r="I43"/>
          <cell r="J43">
            <v>10.148511354085684</v>
          </cell>
          <cell r="K43">
            <v>-12533.405495614552</v>
          </cell>
          <cell r="L43">
            <v>244604.14918418846</v>
          </cell>
          <cell r="M43">
            <v>0.06</v>
          </cell>
          <cell r="N43">
            <v>16738.030798990774</v>
          </cell>
          <cell r="O43">
            <v>261342.17998317923</v>
          </cell>
          <cell r="P43">
            <v>299</v>
          </cell>
          <cell r="Q43">
            <v>4100</v>
          </cell>
          <cell r="R43">
            <v>533</v>
          </cell>
          <cell r="S43">
            <v>6656.85449957948</v>
          </cell>
          <cell r="T43">
            <v>43668.965517241384</v>
          </cell>
          <cell r="U43">
            <v>-37400</v>
          </cell>
          <cell r="V43">
            <v>316600.00000000006</v>
          </cell>
        </row>
        <row r="44">
          <cell r="F44" t="str">
            <v>CC15703E</v>
          </cell>
          <cell r="G44">
            <v>-13927.670311185706</v>
          </cell>
          <cell r="H44"/>
          <cell r="I44"/>
          <cell r="J44">
            <v>26.969369217653139</v>
          </cell>
          <cell r="K44">
            <v>-13900.700941968053</v>
          </cell>
          <cell r="L44">
            <v>248557.05078216988</v>
          </cell>
          <cell r="M44">
            <v>0.06</v>
          </cell>
          <cell r="N44">
            <v>16990.34366694701</v>
          </cell>
          <cell r="O44">
            <v>265547.39444911689</v>
          </cell>
          <cell r="P44">
            <v>299</v>
          </cell>
          <cell r="Q44">
            <v>4100</v>
          </cell>
          <cell r="R44">
            <v>533</v>
          </cell>
          <cell r="S44">
            <v>6761.9848612279229</v>
          </cell>
          <cell r="T44">
            <v>44358.620689655174</v>
          </cell>
          <cell r="U44">
            <v>-39600</v>
          </cell>
          <cell r="V44">
            <v>321600</v>
          </cell>
        </row>
        <row r="45">
          <cell r="F45" t="str">
            <v>CC15703F</v>
          </cell>
          <cell r="G45">
            <v>-18472.906403940993</v>
          </cell>
          <cell r="H45"/>
          <cell r="I45"/>
          <cell r="J45">
            <v>-8.4745812807867811</v>
          </cell>
          <cell r="K45">
            <v>-18481.380985221778</v>
          </cell>
          <cell r="L45">
            <v>261488.6860098521</v>
          </cell>
          <cell r="M45">
            <v>0.06</v>
          </cell>
          <cell r="N45">
            <v>17815.767192118219</v>
          </cell>
          <cell r="O45">
            <v>279304.45320197032</v>
          </cell>
          <cell r="P45">
            <v>299</v>
          </cell>
          <cell r="Q45">
            <v>4100</v>
          </cell>
          <cell r="R45">
            <v>533</v>
          </cell>
          <cell r="S45">
            <v>14211.822660098516</v>
          </cell>
          <cell r="T45">
            <v>47751.724137931007</v>
          </cell>
          <cell r="U45">
            <v>-38700.000000000175</v>
          </cell>
          <cell r="V45">
            <v>346199.99999999983</v>
          </cell>
        </row>
        <row r="46"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 t="str">
            <v>WEIGHTED</v>
          </cell>
          <cell r="V46">
            <v>332692.3111888204</v>
          </cell>
        </row>
        <row r="47">
          <cell r="F47" t="str">
            <v>CC15703A</v>
          </cell>
          <cell r="G47">
            <v>0</v>
          </cell>
          <cell r="H47"/>
          <cell r="I47"/>
          <cell r="J47">
            <v>11.229852216755358</v>
          </cell>
          <cell r="K47">
            <v>11.229852216755358</v>
          </cell>
          <cell r="L47">
            <v>307099.52344827593</v>
          </cell>
          <cell r="M47">
            <v>0.06</v>
          </cell>
          <cell r="N47">
            <v>20727.097241379321</v>
          </cell>
          <cell r="O47">
            <v>327826.62068965525</v>
          </cell>
          <cell r="P47">
            <v>299</v>
          </cell>
          <cell r="Q47">
            <v>4100</v>
          </cell>
          <cell r="R47">
            <v>533</v>
          </cell>
          <cell r="S47">
            <v>16637.931034482765</v>
          </cell>
          <cell r="T47">
            <v>55903.448275862087</v>
          </cell>
          <cell r="U47">
            <v>-16299.999999999884</v>
          </cell>
          <cell r="V47">
            <v>405300.00000000012</v>
          </cell>
        </row>
        <row r="48">
          <cell r="F48" t="str">
            <v>CK15703B</v>
          </cell>
          <cell r="G48">
            <v>0</v>
          </cell>
          <cell r="H48"/>
          <cell r="I48"/>
          <cell r="J48">
            <v>-11.758653530222933</v>
          </cell>
          <cell r="K48">
            <v>-11.758653530222933</v>
          </cell>
          <cell r="L48">
            <v>327396.73198686389</v>
          </cell>
          <cell r="M48">
            <v>0.06</v>
          </cell>
          <cell r="N48">
            <v>22022.663743842393</v>
          </cell>
          <cell r="O48">
            <v>349419.39573070628</v>
          </cell>
          <cell r="P48">
            <v>299</v>
          </cell>
          <cell r="Q48">
            <v>4100</v>
          </cell>
          <cell r="R48">
            <v>533</v>
          </cell>
          <cell r="S48">
            <v>17717.569786535314</v>
          </cell>
          <cell r="T48">
            <v>59531.03448275866</v>
          </cell>
          <cell r="U48">
            <v>-17499.999999999709</v>
          </cell>
          <cell r="V48">
            <v>431600.00000000029</v>
          </cell>
        </row>
        <row r="49"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 t="str">
            <v>WEIGHTED</v>
          </cell>
          <cell r="V49">
            <v>426573.80553870136</v>
          </cell>
        </row>
        <row r="50">
          <cell r="F50" t="str">
            <v>CC15753A</v>
          </cell>
          <cell r="G50">
            <v>0</v>
          </cell>
          <cell r="H50"/>
          <cell r="I50"/>
          <cell r="J50">
            <v>-19.968834154359875</v>
          </cell>
          <cell r="K50">
            <v>-19.968834154359875</v>
          </cell>
          <cell r="L50">
            <v>328940.24594417081</v>
          </cell>
          <cell r="M50">
            <v>0.06</v>
          </cell>
          <cell r="N50">
            <v>22121.185911330045</v>
          </cell>
          <cell r="O50">
            <v>351061.43185550085</v>
          </cell>
          <cell r="P50">
            <v>299</v>
          </cell>
          <cell r="Q50">
            <v>4100</v>
          </cell>
          <cell r="R50">
            <v>533</v>
          </cell>
          <cell r="S50">
            <v>17799.671592775045</v>
          </cell>
          <cell r="T50">
            <v>59806.896551724145</v>
          </cell>
          <cell r="U50">
            <v>-17600.000000000058</v>
          </cell>
          <cell r="V50">
            <v>433600</v>
          </cell>
        </row>
        <row r="51"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 t="str">
            <v>WEIGHTED</v>
          </cell>
          <cell r="V51">
            <v>433600</v>
          </cell>
        </row>
        <row r="52">
          <cell r="F52" t="str">
            <v>CC15543E</v>
          </cell>
          <cell r="G52">
            <v>0</v>
          </cell>
          <cell r="H52"/>
          <cell r="I52"/>
          <cell r="J52">
            <v>26.008177339865469</v>
          </cell>
          <cell r="K52">
            <v>26.008177339865469</v>
          </cell>
          <cell r="L52">
            <v>385587.20817733987</v>
          </cell>
          <cell r="M52">
            <v>0.06</v>
          </cell>
          <cell r="N52">
            <v>25736.949458128074</v>
          </cell>
          <cell r="O52">
            <v>411324.15763546794</v>
          </cell>
          <cell r="P52">
            <v>299</v>
          </cell>
          <cell r="Q52">
            <v>4100</v>
          </cell>
          <cell r="R52">
            <v>533</v>
          </cell>
          <cell r="S52">
            <v>20812.807881773399</v>
          </cell>
          <cell r="T52">
            <v>69931.034482758609</v>
          </cell>
          <cell r="U52">
            <v>-20800.000000000058</v>
          </cell>
          <cell r="V52">
            <v>506999.99999999994</v>
          </cell>
        </row>
        <row r="53">
          <cell r="F53" t="str">
            <v>CK15543F</v>
          </cell>
          <cell r="G53">
            <v>0</v>
          </cell>
          <cell r="H53"/>
          <cell r="I53"/>
          <cell r="J53">
            <v>-38.031231527215766</v>
          </cell>
          <cell r="K53">
            <v>-38.031231527215766</v>
          </cell>
          <cell r="L53">
            <v>406656.1736945812</v>
          </cell>
          <cell r="M53">
            <v>0.06</v>
          </cell>
          <cell r="N53">
            <v>27081.777044334973</v>
          </cell>
          <cell r="O53">
            <v>433737.95073891617</v>
          </cell>
          <cell r="P53">
            <v>299</v>
          </cell>
          <cell r="Q53">
            <v>4100</v>
          </cell>
          <cell r="R53">
            <v>533</v>
          </cell>
          <cell r="S53">
            <v>21933.497536945812</v>
          </cell>
          <cell r="T53">
            <v>73696.551724137913</v>
          </cell>
          <cell r="U53">
            <v>-22100.000000000233</v>
          </cell>
          <cell r="V53">
            <v>534299.99999999988</v>
          </cell>
        </row>
        <row r="54"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 t="str">
            <v>WEIGHTED</v>
          </cell>
          <cell r="V54">
            <v>512796.80870030297</v>
          </cell>
        </row>
        <row r="55">
          <cell r="F55" t="str">
            <v>CC15703C</v>
          </cell>
          <cell r="G55">
            <v>-21499.296814449968</v>
          </cell>
          <cell r="H55"/>
          <cell r="I55"/>
          <cell r="J55">
            <v>-15.042725779980893</v>
          </cell>
          <cell r="K55">
            <v>-21514.33954022995</v>
          </cell>
          <cell r="L55">
            <v>365521.52673234808</v>
          </cell>
          <cell r="M55">
            <v>0.06</v>
          </cell>
          <cell r="N55">
            <v>24456.16128078819</v>
          </cell>
          <cell r="O55">
            <v>389977.68801313627</v>
          </cell>
          <cell r="P55">
            <v>299</v>
          </cell>
          <cell r="Q55">
            <v>4100</v>
          </cell>
          <cell r="R55">
            <v>533</v>
          </cell>
          <cell r="S55">
            <v>19745.484400656816</v>
          </cell>
          <cell r="T55">
            <v>66344.827586206899</v>
          </cell>
          <cell r="U55">
            <v>-60700</v>
          </cell>
          <cell r="V55">
            <v>481000</v>
          </cell>
        </row>
        <row r="56">
          <cell r="F56" t="str">
            <v>CK15703H</v>
          </cell>
          <cell r="G56">
            <v>-21402.416683086973</v>
          </cell>
          <cell r="H56"/>
          <cell r="I56"/>
          <cell r="J56">
            <v>3.0196715924597854</v>
          </cell>
          <cell r="K56">
            <v>-21399.397011494511</v>
          </cell>
          <cell r="L56">
            <v>402411.51031198667</v>
          </cell>
          <cell r="M56">
            <v>0.06</v>
          </cell>
          <cell r="N56">
            <v>26810.841083743842</v>
          </cell>
          <cell r="O56">
            <v>429222.35139573051</v>
          </cell>
          <cell r="P56">
            <v>299</v>
          </cell>
          <cell r="Q56">
            <v>4100</v>
          </cell>
          <cell r="R56">
            <v>533</v>
          </cell>
          <cell r="S56">
            <v>21707.717569786528</v>
          </cell>
          <cell r="T56">
            <v>72937.931034482724</v>
          </cell>
          <cell r="U56">
            <v>-63800.000000000349</v>
          </cell>
          <cell r="V56">
            <v>528799.99999999977</v>
          </cell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 t="str">
            <v>WEIGHTED</v>
          </cell>
          <cell r="V57">
            <v>523086.17045454279</v>
          </cell>
        </row>
        <row r="58">
          <cell r="F58" t="str">
            <v>CK15543B</v>
          </cell>
          <cell r="G58">
            <v>-21663.500426929353</v>
          </cell>
          <cell r="H58"/>
          <cell r="I58"/>
          <cell r="J58">
            <v>34.218357963810533</v>
          </cell>
          <cell r="K58">
            <v>-21629.282068965542</v>
          </cell>
          <cell r="L58">
            <v>488230.88633825944</v>
          </cell>
          <cell r="M58">
            <v>0.06</v>
          </cell>
          <cell r="N58">
            <v>32288.673596059147</v>
          </cell>
          <cell r="O58">
            <v>520519.55993431859</v>
          </cell>
          <cell r="P58">
            <v>299</v>
          </cell>
          <cell r="Q58">
            <v>4100</v>
          </cell>
          <cell r="R58">
            <v>533</v>
          </cell>
          <cell r="S58">
            <v>26272.577996715929</v>
          </cell>
          <cell r="T58">
            <v>88275.862068965507</v>
          </cell>
          <cell r="U58">
            <v>-71700.000000000116</v>
          </cell>
          <cell r="V58">
            <v>640000</v>
          </cell>
        </row>
        <row r="59">
          <cell r="F59" t="str">
            <v>CK15543C</v>
          </cell>
          <cell r="G59">
            <v>-22006.685977011359</v>
          </cell>
          <cell r="H59"/>
          <cell r="I59"/>
          <cell r="J59">
            <v>-0.26440065721348271</v>
          </cell>
          <cell r="K59">
            <v>-22006.950377668571</v>
          </cell>
          <cell r="L59">
            <v>537777.68436781573</v>
          </cell>
          <cell r="M59">
            <v>0.06</v>
          </cell>
          <cell r="N59">
            <v>35451.235172413755</v>
          </cell>
          <cell r="O59">
            <v>573228.91954022949</v>
          </cell>
          <cell r="P59">
            <v>299</v>
          </cell>
          <cell r="Q59">
            <v>4100</v>
          </cell>
          <cell r="R59">
            <v>533</v>
          </cell>
          <cell r="S59">
            <v>28908.045977011476</v>
          </cell>
          <cell r="T59">
            <v>97131.03448275855</v>
          </cell>
          <cell r="U59">
            <v>-76600.000000000466</v>
          </cell>
          <cell r="V59">
            <v>704199.99999999953</v>
          </cell>
        </row>
        <row r="60">
          <cell r="F60" t="str">
            <v>CK15543G</v>
          </cell>
          <cell r="G60">
            <v>-21766.948702791458</v>
          </cell>
          <cell r="H60"/>
          <cell r="I60"/>
          <cell r="J60">
            <v>-5.1905090315635745</v>
          </cell>
          <cell r="K60">
            <v>-21772.139211823021</v>
          </cell>
          <cell r="L60">
            <v>581073.2508702788</v>
          </cell>
          <cell r="M60">
            <v>0.06</v>
          </cell>
          <cell r="N60">
            <v>38214.78197044332</v>
          </cell>
          <cell r="O60">
            <v>619288.03284072212</v>
          </cell>
          <cell r="P60">
            <v>299</v>
          </cell>
          <cell r="Q60">
            <v>4100</v>
          </cell>
          <cell r="R60">
            <v>533</v>
          </cell>
          <cell r="S60">
            <v>31211.001642036106</v>
          </cell>
          <cell r="T60">
            <v>104868.96551724132</v>
          </cell>
          <cell r="U60">
            <v>-80100.000000000466</v>
          </cell>
          <cell r="V60">
            <v>760299.99999999953</v>
          </cell>
        </row>
        <row r="61"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 t="str">
            <v>WEIGHTED</v>
          </cell>
          <cell r="V61">
            <v>717097.11806631507</v>
          </cell>
        </row>
        <row r="62">
          <cell r="F62" t="str">
            <v>CC36003A</v>
          </cell>
          <cell r="G62">
            <v>0</v>
          </cell>
          <cell r="H62"/>
          <cell r="I62"/>
          <cell r="J62">
            <v>-16.684761904760922</v>
          </cell>
          <cell r="K62">
            <v>-16.684761904760922</v>
          </cell>
          <cell r="L62">
            <v>318598.70243021345</v>
          </cell>
          <cell r="M62">
            <v>0.06</v>
          </cell>
          <cell r="N62">
            <v>21461.087389162567</v>
          </cell>
          <cell r="O62">
            <v>340059.78981937602</v>
          </cell>
          <cell r="P62">
            <v>299</v>
          </cell>
          <cell r="Q62">
            <v>4100</v>
          </cell>
          <cell r="R62">
            <v>533</v>
          </cell>
          <cell r="S62">
            <v>17249.589490968803</v>
          </cell>
          <cell r="T62">
            <v>57958.620689655174</v>
          </cell>
          <cell r="U62">
            <v>-17000</v>
          </cell>
          <cell r="V62">
            <v>420200</v>
          </cell>
        </row>
        <row r="63">
          <cell r="F63" t="str">
            <v>CC36003C</v>
          </cell>
          <cell r="G63">
            <v>0</v>
          </cell>
          <cell r="H63"/>
          <cell r="I63"/>
          <cell r="J63">
            <v>-31.46308702782925</v>
          </cell>
          <cell r="K63">
            <v>-31.46308702782925</v>
          </cell>
          <cell r="L63">
            <v>330406.58420361253</v>
          </cell>
          <cell r="M63">
            <v>0.06</v>
          </cell>
          <cell r="N63">
            <v>22214.781970443379</v>
          </cell>
          <cell r="O63">
            <v>352621.3661740559</v>
          </cell>
          <cell r="P63">
            <v>299</v>
          </cell>
          <cell r="Q63">
            <v>4100</v>
          </cell>
          <cell r="R63">
            <v>533</v>
          </cell>
          <cell r="S63">
            <v>17877.668308702796</v>
          </cell>
          <cell r="T63">
            <v>60068.965517241399</v>
          </cell>
          <cell r="U63">
            <v>-17699.999999999825</v>
          </cell>
          <cell r="V63">
            <v>435500.00000000012</v>
          </cell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 t="str">
            <v>WEIGHTED</v>
          </cell>
          <cell r="V64">
            <v>423885.00500000006</v>
          </cell>
        </row>
        <row r="65">
          <cell r="F65" t="str">
            <v>CG33405B</v>
          </cell>
          <cell r="G65">
            <v>0</v>
          </cell>
          <cell r="H65"/>
          <cell r="I65"/>
          <cell r="J65">
            <v>32.458489326629191</v>
          </cell>
          <cell r="K65">
            <v>32.458489326629191</v>
          </cell>
          <cell r="L65">
            <v>353327.76646962226</v>
          </cell>
          <cell r="M65">
            <v>0.06</v>
          </cell>
          <cell r="N65">
            <v>23677.836157635495</v>
          </cell>
          <cell r="O65">
            <v>377005.60262725776</v>
          </cell>
          <cell r="P65">
            <v>299</v>
          </cell>
          <cell r="Q65">
            <v>4100</v>
          </cell>
          <cell r="R65">
            <v>533</v>
          </cell>
          <cell r="S65">
            <v>19096.88013136289</v>
          </cell>
          <cell r="T65">
            <v>64165.517241379304</v>
          </cell>
          <cell r="U65">
            <v>-29800.000000000175</v>
          </cell>
          <cell r="V65">
            <v>465199.99999999994</v>
          </cell>
        </row>
        <row r="66">
          <cell r="F66" t="str">
            <v>CG33705S</v>
          </cell>
          <cell r="G66">
            <v>0</v>
          </cell>
          <cell r="H66"/>
          <cell r="I66"/>
          <cell r="J66">
            <v>-33.222955665048559</v>
          </cell>
          <cell r="K66">
            <v>-33.222955665048559</v>
          </cell>
          <cell r="L66">
            <v>398707.07681444986</v>
          </cell>
          <cell r="M66">
            <v>0.06</v>
          </cell>
          <cell r="N66">
            <v>26574.387881773408</v>
          </cell>
          <cell r="O66">
            <v>425281.46469622327</v>
          </cell>
          <cell r="P66">
            <v>299</v>
          </cell>
          <cell r="Q66">
            <v>4100</v>
          </cell>
          <cell r="R66">
            <v>533</v>
          </cell>
          <cell r="S66">
            <v>21510.673234811165</v>
          </cell>
          <cell r="T66">
            <v>72275.862068965507</v>
          </cell>
          <cell r="U66">
            <v>-33899.999999999942</v>
          </cell>
          <cell r="V66">
            <v>523999.99999999994</v>
          </cell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 t="str">
            <v>WEIGHTED</v>
          </cell>
          <cell r="V67">
            <v>470219.18556982774</v>
          </cell>
        </row>
        <row r="68">
          <cell r="F68" t="str">
            <v>CG33406D</v>
          </cell>
          <cell r="G68">
            <v>0</v>
          </cell>
          <cell r="H68"/>
          <cell r="I68"/>
          <cell r="J68">
            <v>-3.5738332833814188</v>
          </cell>
          <cell r="K68">
            <v>-3.5738332833814188</v>
          </cell>
          <cell r="L68">
            <v>373039.21734152921</v>
          </cell>
          <cell r="M68">
            <v>0.06</v>
          </cell>
          <cell r="N68">
            <v>24936.013872863608</v>
          </cell>
          <cell r="O68">
            <v>397975.23121439281</v>
          </cell>
          <cell r="P68">
            <v>299</v>
          </cell>
          <cell r="Q68">
            <v>4100</v>
          </cell>
          <cell r="R68">
            <v>533</v>
          </cell>
          <cell r="S68">
            <v>22178.975682158925</v>
          </cell>
          <cell r="T68">
            <v>68013.79310344829</v>
          </cell>
          <cell r="U68">
            <v>-34599.999999999942</v>
          </cell>
          <cell r="V68">
            <v>493100.00000000006</v>
          </cell>
        </row>
        <row r="69">
          <cell r="F69" t="str">
            <v>CG33406L</v>
          </cell>
          <cell r="G69">
            <v>0</v>
          </cell>
          <cell r="H69"/>
          <cell r="I69"/>
          <cell r="J69">
            <v>-19.477536990410144</v>
          </cell>
          <cell r="K69">
            <v>-19.477536990410144</v>
          </cell>
          <cell r="L69">
            <v>378817.32828605699</v>
          </cell>
          <cell r="M69">
            <v>0.06</v>
          </cell>
          <cell r="N69">
            <v>25304.82946506748</v>
          </cell>
          <cell r="O69">
            <v>404122.15775112447</v>
          </cell>
          <cell r="P69">
            <v>299</v>
          </cell>
          <cell r="Q69">
            <v>4100</v>
          </cell>
          <cell r="R69">
            <v>533</v>
          </cell>
          <cell r="S69">
            <v>23101.014662668673</v>
          </cell>
          <cell r="T69">
            <v>69144.827586206913</v>
          </cell>
          <cell r="U69">
            <v>-35299.999999999942</v>
          </cell>
          <cell r="V69">
            <v>501300.00000000006</v>
          </cell>
        </row>
        <row r="70">
          <cell r="F70" t="str">
            <v>CG33706C</v>
          </cell>
          <cell r="G70">
            <v>0</v>
          </cell>
          <cell r="H70"/>
          <cell r="I70"/>
          <cell r="J70">
            <v>3.0801816092360266</v>
          </cell>
          <cell r="K70">
            <v>3.0801816092360266</v>
          </cell>
          <cell r="L70">
            <v>435833.69679157098</v>
          </cell>
          <cell r="M70">
            <v>0.06</v>
          </cell>
          <cell r="N70">
            <v>27819.172135632194</v>
          </cell>
          <cell r="O70">
            <v>463652.86892720318</v>
          </cell>
          <cell r="P70">
            <v>299</v>
          </cell>
          <cell r="Q70">
            <v>4100</v>
          </cell>
          <cell r="R70">
            <v>533</v>
          </cell>
          <cell r="S70">
            <v>32794.441417624541</v>
          </cell>
          <cell r="T70">
            <v>80220.689655172435</v>
          </cell>
          <cell r="U70">
            <v>-42899.999999999884</v>
          </cell>
          <cell r="V70">
            <v>581600.00000000012</v>
          </cell>
        </row>
        <row r="71"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 t="str">
            <v>WEIGHTED</v>
          </cell>
          <cell r="V71">
            <v>549910.44260414632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3"/>
  <sheetViews>
    <sheetView showGridLines="0" tabSelected="1" view="pageBreakPreview" zoomScale="85" zoomScaleNormal="80" zoomScaleSheetLayoutView="85" workbookViewId="0">
      <pane xSplit="5" ySplit="6" topLeftCell="F146" activePane="bottomRight" state="frozen"/>
      <selection activeCell="J7" sqref="J7:J9"/>
      <selection pane="topRight" activeCell="J7" sqref="J7:J9"/>
      <selection pane="bottomLeft" activeCell="J7" sqref="J7:J9"/>
      <selection pane="bottomRight" activeCell="J84" sqref="J84:J86"/>
    </sheetView>
  </sheetViews>
  <sheetFormatPr defaultColWidth="1.109375" defaultRowHeight="0" customHeight="1" zeroHeight="1" x14ac:dyDescent="0.3"/>
  <cols>
    <col min="1" max="1" width="4.109375" style="1" customWidth="1"/>
    <col min="2" max="4" width="14.88671875" style="1" hidden="1" customWidth="1"/>
    <col min="5" max="5" width="21.88671875" style="1" customWidth="1"/>
    <col min="6" max="6" width="25" style="1" customWidth="1"/>
    <col min="7" max="7" width="8.44140625" style="1" customWidth="1"/>
    <col min="8" max="8" width="16.88671875" style="1" customWidth="1"/>
    <col min="9" max="9" width="1.33203125" style="3" customWidth="1"/>
    <col min="10" max="10" width="11.6640625" style="1" customWidth="1"/>
    <col min="11" max="11" width="12.44140625" style="1" customWidth="1"/>
    <col min="12" max="12" width="11.6640625" style="1" customWidth="1"/>
    <col min="13" max="13" width="16" style="1" customWidth="1"/>
    <col min="14" max="14" width="19.109375" style="1" customWidth="1"/>
    <col min="15" max="15" width="13.5546875" style="1" customWidth="1"/>
    <col min="16" max="16" width="1.33203125" style="3" customWidth="1"/>
    <col min="17" max="17" width="9.6640625" style="1" customWidth="1"/>
    <col min="18" max="18" width="15.109375" style="1" customWidth="1"/>
    <col min="19" max="19" width="15" style="1" customWidth="1"/>
    <col min="20" max="20" width="23.109375" style="1" hidden="1" customWidth="1"/>
    <col min="21" max="21" width="5.33203125" style="3" customWidth="1"/>
    <col min="25" max="25" width="1" style="3" customWidth="1"/>
    <col min="30" max="63" width="6.5546875" style="1" customWidth="1"/>
    <col min="64" max="16384" width="1.109375" style="1"/>
  </cols>
  <sheetData>
    <row r="1" spans="2:25" ht="14.4" x14ac:dyDescent="0.3">
      <c r="E1" s="2"/>
      <c r="F1" s="2"/>
      <c r="G1" s="2"/>
      <c r="H1" s="2"/>
      <c r="J1" s="2"/>
      <c r="K1" s="2"/>
      <c r="L1" s="2"/>
      <c r="M1" s="2"/>
      <c r="N1" s="2"/>
      <c r="O1" s="2"/>
      <c r="Q1" s="2"/>
      <c r="R1" s="2"/>
      <c r="S1" s="2"/>
      <c r="T1" s="2"/>
    </row>
    <row r="2" spans="2:25" ht="25.8" x14ac:dyDescent="0.3">
      <c r="E2" s="2"/>
      <c r="F2" s="199" t="s">
        <v>106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4"/>
      <c r="S2" s="4"/>
      <c r="T2" s="4"/>
      <c r="U2" s="4"/>
      <c r="Y2" s="4"/>
    </row>
    <row r="3" spans="2:25" ht="21" customHeight="1" x14ac:dyDescent="0.3">
      <c r="E3" s="2"/>
      <c r="F3" s="199" t="s">
        <v>119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4"/>
      <c r="S3" s="4"/>
      <c r="T3" s="4"/>
      <c r="U3" s="4"/>
      <c r="Y3" s="4"/>
    </row>
    <row r="4" spans="2:25" ht="18.600000000000001" thickBot="1" x14ac:dyDescent="0.4">
      <c r="E4" s="2"/>
      <c r="F4" s="2"/>
      <c r="G4" s="5"/>
      <c r="H4" s="5"/>
      <c r="J4" s="2"/>
      <c r="K4" s="2"/>
      <c r="L4" s="2"/>
      <c r="M4" s="2"/>
      <c r="N4" s="2"/>
      <c r="O4" s="2"/>
      <c r="Q4" s="5"/>
      <c r="R4" s="5"/>
      <c r="S4" s="2"/>
      <c r="T4" s="2"/>
    </row>
    <row r="5" spans="2:25" ht="19.5" customHeight="1" thickBot="1" x14ac:dyDescent="0.35">
      <c r="E5" s="200" t="s">
        <v>0</v>
      </c>
      <c r="F5" s="202" t="s">
        <v>105</v>
      </c>
      <c r="G5" s="200" t="s">
        <v>1</v>
      </c>
      <c r="H5" s="200" t="s">
        <v>2</v>
      </c>
      <c r="I5" s="6"/>
      <c r="J5" s="205"/>
      <c r="K5" s="206"/>
      <c r="L5" s="206"/>
      <c r="M5" s="206"/>
      <c r="N5" s="206"/>
      <c r="O5" s="207"/>
      <c r="P5" s="6"/>
      <c r="Q5" s="208" t="s">
        <v>3</v>
      </c>
      <c r="R5" s="209"/>
      <c r="S5" s="209"/>
      <c r="T5" s="210"/>
      <c r="U5" s="7"/>
      <c r="Y5" s="7"/>
    </row>
    <row r="6" spans="2:25" ht="52.8" thickBot="1" x14ac:dyDescent="0.35">
      <c r="B6" s="8" t="s">
        <v>4</v>
      </c>
      <c r="C6" s="8" t="s">
        <v>5</v>
      </c>
      <c r="D6" s="8" t="s">
        <v>6</v>
      </c>
      <c r="E6" s="201"/>
      <c r="F6" s="203"/>
      <c r="G6" s="204"/>
      <c r="H6" s="201"/>
      <c r="I6" s="9"/>
      <c r="J6" s="10" t="s">
        <v>7</v>
      </c>
      <c r="K6" s="11" t="s">
        <v>108</v>
      </c>
      <c r="L6" s="134" t="s">
        <v>8</v>
      </c>
      <c r="M6" s="135" t="s">
        <v>109</v>
      </c>
      <c r="N6" s="134" t="s">
        <v>107</v>
      </c>
      <c r="O6" s="124" t="s">
        <v>9</v>
      </c>
      <c r="P6" s="9"/>
      <c r="Q6" s="12" t="s">
        <v>10</v>
      </c>
      <c r="R6" s="12" t="s">
        <v>11</v>
      </c>
      <c r="S6" s="13" t="s">
        <v>12</v>
      </c>
      <c r="T6" s="13" t="s">
        <v>13</v>
      </c>
      <c r="U6" s="9"/>
      <c r="Y6" s="14"/>
    </row>
    <row r="7" spans="2:25" ht="23.25" customHeight="1" x14ac:dyDescent="0.3">
      <c r="B7" s="8" t="s">
        <v>14</v>
      </c>
      <c r="C7" s="8" t="str">
        <f t="shared" ref="C7:C75" si="0">+B7&amp;G7&amp;D7</f>
        <v>1CS48A</v>
      </c>
      <c r="D7" s="8"/>
      <c r="E7" s="180" t="s">
        <v>15</v>
      </c>
      <c r="F7" s="162" t="s">
        <v>110</v>
      </c>
      <c r="G7" s="24" t="s">
        <v>16</v>
      </c>
      <c r="H7" s="24" t="str">
        <f>+IFERROR(VLOOKUP($C7,'[1]GUIA VENDEDOR'!$C$7:$H$148,6,0),0)</f>
        <v>LS / TM</v>
      </c>
      <c r="I7" s="9"/>
      <c r="J7" s="171" t="s">
        <v>112</v>
      </c>
      <c r="K7" s="211">
        <v>700109</v>
      </c>
      <c r="L7" s="127">
        <f>+VLOOKUP($C7,[2]MSRP!$F:$P,11,0)</f>
        <v>136900.00000000003</v>
      </c>
      <c r="M7" s="129">
        <f>IFERROR(-(IF(VLOOKUP($C7,[2]PYME!$F:$V,6,0)&gt;-100,"-",VLOOKUP($C7,[2]PYME!$F:$V,6,0)))/VLOOKUP($C7,[2]MSRP!$F:$G,2,0),0)</f>
        <v>5.655050774617134E-2</v>
      </c>
      <c r="N7" s="125">
        <f>+O7-L7</f>
        <v>-11500.000000000029</v>
      </c>
      <c r="O7" s="125">
        <f>+VLOOKUP($C7,[2]PYME!$F:$V,17,0)</f>
        <v>125400</v>
      </c>
      <c r="P7" s="9"/>
      <c r="Q7" s="177"/>
      <c r="R7" s="153" t="str">
        <f>'[1]GUIA VENDEDOR'!Q10</f>
        <v>1 AÑO
GNP</v>
      </c>
      <c r="S7" s="214"/>
      <c r="T7" s="214">
        <f>+'[1]GUIA VENDEDOR'!$S$7:$S$12</f>
        <v>0</v>
      </c>
      <c r="U7" s="9"/>
      <c r="Y7" s="14"/>
    </row>
    <row r="8" spans="2:25" ht="23.25" customHeight="1" x14ac:dyDescent="0.3">
      <c r="B8" s="8" t="s">
        <v>17</v>
      </c>
      <c r="C8" s="8" t="str">
        <f t="shared" si="0"/>
        <v>1CT48B</v>
      </c>
      <c r="D8" s="8"/>
      <c r="E8" s="181"/>
      <c r="F8" s="163"/>
      <c r="G8" s="25" t="s">
        <v>18</v>
      </c>
      <c r="H8" s="25" t="str">
        <f>+IFERROR(VLOOKUP($C8,'[1]GUIA VENDEDOR'!$C$7:$H$148,6,0),0)</f>
        <v>LT / TM</v>
      </c>
      <c r="I8" s="9"/>
      <c r="J8" s="172"/>
      <c r="K8" s="212"/>
      <c r="L8" s="128">
        <f>+VLOOKUP($C8,[2]MSRP!$F:$P,11,0)</f>
        <v>151500</v>
      </c>
      <c r="M8" s="130">
        <f>IFERROR(-(IF(VLOOKUP($C8,[2]PYME!$F:$V,6,0)&gt;-100,"-",VLOOKUP($C8,[2]PYME!$F:$V,6,0)))/VLOOKUP($C8,[2]MSRP!$F:$G,2,0),0)</f>
        <v>4.4428574515616603E-2</v>
      </c>
      <c r="N8" s="126">
        <f t="shared" ref="N8:N113" si="1">+O8-L8</f>
        <v>-12700</v>
      </c>
      <c r="O8" s="126">
        <f>+VLOOKUP($C8,[2]PYME!$F:$V,17,0)</f>
        <v>138800</v>
      </c>
      <c r="P8" s="9"/>
      <c r="Q8" s="178"/>
      <c r="R8" s="154"/>
      <c r="S8" s="215"/>
      <c r="T8" s="215"/>
      <c r="U8" s="9"/>
      <c r="Y8" s="14"/>
    </row>
    <row r="9" spans="2:25" ht="23.25" customHeight="1" x14ac:dyDescent="0.3">
      <c r="B9" s="8" t="s">
        <v>19</v>
      </c>
      <c r="C9" s="8" t="str">
        <f t="shared" si="0"/>
        <v>1CU48C</v>
      </c>
      <c r="D9" s="8"/>
      <c r="E9" s="181"/>
      <c r="F9" s="163"/>
      <c r="G9" s="25" t="s">
        <v>20</v>
      </c>
      <c r="H9" s="25" t="str">
        <f>+IFERROR(VLOOKUP($C9,'[1]GUIA VENDEDOR'!$C$7:$H$148,6,0),0)</f>
        <v>LTZ / TM</v>
      </c>
      <c r="I9" s="9"/>
      <c r="J9" s="172"/>
      <c r="K9" s="212"/>
      <c r="L9" s="128">
        <f>+VLOOKUP($C9,[2]MSRP!$F:$P,11,0)</f>
        <v>179000</v>
      </c>
      <c r="M9" s="130">
        <f>IFERROR(-(IF(VLOOKUP($C9,[2]PYME!$F:$V,6,0)&gt;-100,"-",VLOOKUP($C9,[2]PYME!$F:$V,6,0)))/VLOOKUP($C9,[2]MSRP!$F:$G,2,0),0)</f>
        <v>7.6384664600617061E-2</v>
      </c>
      <c r="N9" s="126">
        <f t="shared" si="1"/>
        <v>-20600.000000000029</v>
      </c>
      <c r="O9" s="126">
        <f>+VLOOKUP($C9,[2]PYME!$F:$V,17,0)</f>
        <v>158399.99999999997</v>
      </c>
      <c r="P9" s="9"/>
      <c r="Q9" s="178"/>
      <c r="R9" s="154"/>
      <c r="S9" s="215"/>
      <c r="T9" s="215"/>
      <c r="U9" s="9"/>
      <c r="Y9" s="14"/>
    </row>
    <row r="10" spans="2:25" ht="23.25" customHeight="1" x14ac:dyDescent="0.3">
      <c r="B10" s="8" t="s">
        <v>14</v>
      </c>
      <c r="C10" s="8" t="str">
        <f t="shared" ref="C10" si="2">+B10&amp;G10&amp;D10</f>
        <v>1CS48D</v>
      </c>
      <c r="D10" s="8"/>
      <c r="E10" s="181"/>
      <c r="F10" s="163"/>
      <c r="G10" s="25" t="s">
        <v>33</v>
      </c>
      <c r="H10" s="25" t="s">
        <v>120</v>
      </c>
      <c r="I10" s="9"/>
      <c r="J10" s="172"/>
      <c r="K10" s="212"/>
      <c r="L10" s="128">
        <f>+VLOOKUP($C10,[2]MSRP!$F:$P,11,0)</f>
        <v>133000</v>
      </c>
      <c r="M10" s="130">
        <f>IFERROR(-(IF(VLOOKUP($C10,[2]PYME!$F:$V,6,0)&gt;-100,"-",VLOOKUP($C10,[2]PYME!$F:$V,6,0)))/VLOOKUP($C10,[2]MSRP!$F:$G,2,0),0)</f>
        <v>5.7989865826934862E-2</v>
      </c>
      <c r="N10" s="126">
        <f t="shared" ref="N10:N11" si="3">+O10-L10</f>
        <v>-11300</v>
      </c>
      <c r="O10" s="126">
        <f>+VLOOKUP($C10,[2]PYME!$F:$V,17,0)</f>
        <v>121700</v>
      </c>
      <c r="P10" s="9"/>
      <c r="Q10" s="178"/>
      <c r="R10" s="154"/>
      <c r="S10" s="215"/>
      <c r="T10" s="215"/>
      <c r="U10" s="9"/>
      <c r="Y10" s="14"/>
    </row>
    <row r="11" spans="2:25" ht="23.25" customHeight="1" thickBot="1" x14ac:dyDescent="0.35">
      <c r="B11" s="8" t="s">
        <v>14</v>
      </c>
      <c r="C11" s="8" t="str">
        <f t="shared" ref="C11" si="4">+B11&amp;G11&amp;D11</f>
        <v>1CS48E</v>
      </c>
      <c r="D11" s="8"/>
      <c r="E11" s="181"/>
      <c r="F11" s="164"/>
      <c r="G11" s="26" t="s">
        <v>24</v>
      </c>
      <c r="H11" s="25" t="s">
        <v>121</v>
      </c>
      <c r="I11" s="9"/>
      <c r="J11" s="173"/>
      <c r="K11" s="213"/>
      <c r="L11" s="132">
        <f>+VLOOKUP($C11,[2]MSRP!$F:$P,11,0)</f>
        <v>141099.99999999997</v>
      </c>
      <c r="M11" s="133">
        <f>IFERROR(-(IF(VLOOKUP($C11,[2]PYME!$F:$V,6,0)&gt;-100,"-",VLOOKUP($C11,[2]PYME!$F:$V,6,0)))/VLOOKUP($C11,[2]MSRP!$F:$G,2,0),0)</f>
        <v>5.4210249925659391E-2</v>
      </c>
      <c r="N11" s="131">
        <f t="shared" si="3"/>
        <v>-11599.999999999956</v>
      </c>
      <c r="O11" s="131">
        <f>+VLOOKUP($C11,[2]PYME!$F:$V,17,0)</f>
        <v>129500.00000000001</v>
      </c>
      <c r="P11" s="9"/>
      <c r="Q11" s="179"/>
      <c r="R11" s="155"/>
      <c r="S11" s="216"/>
      <c r="T11" s="215"/>
      <c r="U11" s="9"/>
      <c r="Y11" s="14"/>
    </row>
    <row r="12" spans="2:25" ht="23.25" customHeight="1" x14ac:dyDescent="0.3">
      <c r="B12" s="8" t="s">
        <v>14</v>
      </c>
      <c r="C12" s="8" t="str">
        <f t="shared" ref="C12:C16" si="5">+B12&amp;G12&amp;D12</f>
        <v>1CS48A</v>
      </c>
      <c r="D12" s="8"/>
      <c r="E12" s="181"/>
      <c r="F12" s="139" t="s">
        <v>111</v>
      </c>
      <c r="G12" s="24" t="s">
        <v>16</v>
      </c>
      <c r="H12" s="24" t="str">
        <f>+IFERROR(VLOOKUP($C12,'[1]GUIA VENDEDOR'!$C$7:$H$148,6,0),0)</f>
        <v>LS / TM</v>
      </c>
      <c r="I12" s="9"/>
      <c r="J12" s="171" t="s">
        <v>113</v>
      </c>
      <c r="K12" s="171">
        <v>700299</v>
      </c>
      <c r="L12" s="127">
        <f>+VLOOKUP($C12,[2]MSRP!$F:$P,11,0)</f>
        <v>136900.00000000003</v>
      </c>
      <c r="M12" s="129">
        <f>IFERROR(-(IF(VLOOKUP($C12,[2]PYME!$F:$V,6,0)&gt;-100,"-",VLOOKUP($C12,[2]PYME!$F:$V,6,0)))/VLOOKUP($C12,[2]MSRP!$F:$G,2,0),0)</f>
        <v>5.655050774617134E-2</v>
      </c>
      <c r="N12" s="125">
        <f>+O12-L12</f>
        <v>-11500.000000000029</v>
      </c>
      <c r="O12" s="125">
        <f>+VLOOKUP($C12,[2]PYME!$F:$V,17,0)</f>
        <v>125400</v>
      </c>
      <c r="P12" s="9"/>
      <c r="Q12" s="177" t="str">
        <f>'[1]GUIA VENDEDOR'!P10</f>
        <v>P</v>
      </c>
      <c r="R12" s="153" t="str">
        <f>'[1]GUIA VENDEDOR'!Q10</f>
        <v>1 AÑO
GNP</v>
      </c>
      <c r="S12" s="214" t="str">
        <f>'[1]GUIA VENDEDOR'!R10</f>
        <v>0% a 30 M
35% Enganche</v>
      </c>
      <c r="T12" s="215"/>
      <c r="U12" s="9"/>
      <c r="Y12" s="14"/>
    </row>
    <row r="13" spans="2:25" ht="23.25" customHeight="1" x14ac:dyDescent="0.3">
      <c r="B13" s="8" t="s">
        <v>17</v>
      </c>
      <c r="C13" s="8" t="str">
        <f t="shared" si="5"/>
        <v>1CT48B</v>
      </c>
      <c r="D13" s="8"/>
      <c r="E13" s="181"/>
      <c r="F13" s="140"/>
      <c r="G13" s="25" t="s">
        <v>18</v>
      </c>
      <c r="H13" s="25" t="str">
        <f>+IFERROR(VLOOKUP($C13,'[1]GUIA VENDEDOR'!$C$7:$H$148,6,0),0)</f>
        <v>LT / TM</v>
      </c>
      <c r="I13" s="9"/>
      <c r="J13" s="172"/>
      <c r="K13" s="172"/>
      <c r="L13" s="128">
        <f>+VLOOKUP($C13,[2]MSRP!$F:$P,11,0)</f>
        <v>151500</v>
      </c>
      <c r="M13" s="130">
        <f>IFERROR(-(IF(VLOOKUP($C13,[2]PYME!$F:$V,6,0)&gt;-100,"-",VLOOKUP($C13,[2]PYME!$F:$V,6,0)))/VLOOKUP($C13,[2]MSRP!$F:$G,2,0),0)</f>
        <v>4.4428574515616603E-2</v>
      </c>
      <c r="N13" s="126">
        <f t="shared" ref="N13:N14" si="6">+O13-L13</f>
        <v>-12700</v>
      </c>
      <c r="O13" s="126">
        <f>+VLOOKUP($C13,[2]PYME!$F:$V,17,0)</f>
        <v>138800</v>
      </c>
      <c r="P13" s="9"/>
      <c r="Q13" s="178"/>
      <c r="R13" s="154"/>
      <c r="S13" s="215"/>
      <c r="T13" s="215"/>
      <c r="U13" s="9"/>
      <c r="Y13" s="14"/>
    </row>
    <row r="14" spans="2:25" ht="23.25" customHeight="1" x14ac:dyDescent="0.3">
      <c r="B14" s="8" t="s">
        <v>19</v>
      </c>
      <c r="C14" s="8" t="str">
        <f t="shared" si="5"/>
        <v>1CU48C</v>
      </c>
      <c r="D14" s="8"/>
      <c r="E14" s="181"/>
      <c r="F14" s="140"/>
      <c r="G14" s="25" t="s">
        <v>20</v>
      </c>
      <c r="H14" s="25" t="str">
        <f>+IFERROR(VLOOKUP($C14,'[1]GUIA VENDEDOR'!$C$7:$H$148,6,0),0)</f>
        <v>LTZ / TM</v>
      </c>
      <c r="I14" s="9"/>
      <c r="J14" s="172"/>
      <c r="K14" s="172"/>
      <c r="L14" s="128">
        <f>+VLOOKUP($C14,[2]MSRP!$F:$P,11,0)</f>
        <v>179000</v>
      </c>
      <c r="M14" s="130">
        <f>IFERROR(-(IF(VLOOKUP($C14,[2]PYME!$F:$V,6,0)&gt;-100,"-",VLOOKUP($C14,[2]PYME!$F:$V,6,0)))/VLOOKUP($C14,[2]MSRP!$F:$G,2,0),0)</f>
        <v>7.6384664600617061E-2</v>
      </c>
      <c r="N14" s="126">
        <f t="shared" si="6"/>
        <v>-20600.000000000029</v>
      </c>
      <c r="O14" s="126">
        <f>+VLOOKUP($C14,[2]PYME!$F:$V,17,0)</f>
        <v>158399.99999999997</v>
      </c>
      <c r="P14" s="9"/>
      <c r="Q14" s="178"/>
      <c r="R14" s="154"/>
      <c r="S14" s="215"/>
      <c r="T14" s="215"/>
      <c r="U14" s="9"/>
      <c r="Y14" s="14"/>
    </row>
    <row r="15" spans="2:25" ht="23.25" customHeight="1" x14ac:dyDescent="0.3">
      <c r="B15" s="8" t="s">
        <v>14</v>
      </c>
      <c r="C15" s="8" t="str">
        <f t="shared" si="5"/>
        <v>1CS48D</v>
      </c>
      <c r="D15" s="8"/>
      <c r="E15" s="181"/>
      <c r="F15" s="140"/>
      <c r="G15" s="25" t="s">
        <v>33</v>
      </c>
      <c r="H15" s="25" t="s">
        <v>120</v>
      </c>
      <c r="I15" s="9"/>
      <c r="J15" s="172"/>
      <c r="K15" s="172"/>
      <c r="L15" s="128">
        <f>+VLOOKUP($C15,[2]MSRP!$F:$P,11,0)</f>
        <v>133000</v>
      </c>
      <c r="M15" s="130">
        <f>IFERROR(-(IF(VLOOKUP($C15,[2]PYME!$F:$V,6,0)&gt;-100,"-",VLOOKUP($C15,[2]PYME!$F:$V,6,0)))/VLOOKUP($C15,[2]MSRP!$F:$G,2,0),0)</f>
        <v>5.7989865826934862E-2</v>
      </c>
      <c r="N15" s="126">
        <f t="shared" ref="N15:N16" si="7">+O15-L15</f>
        <v>-11300</v>
      </c>
      <c r="O15" s="126">
        <f>+VLOOKUP($C15,[2]PYME!$F:$V,17,0)</f>
        <v>121700</v>
      </c>
      <c r="P15" s="9"/>
      <c r="Q15" s="178"/>
      <c r="R15" s="154"/>
      <c r="S15" s="215"/>
      <c r="T15" s="215"/>
      <c r="U15" s="9"/>
      <c r="Y15" s="14"/>
    </row>
    <row r="16" spans="2:25" ht="23.25" customHeight="1" thickBot="1" x14ac:dyDescent="0.35">
      <c r="B16" s="8" t="s">
        <v>14</v>
      </c>
      <c r="C16" s="8" t="str">
        <f t="shared" si="5"/>
        <v>1CS48E</v>
      </c>
      <c r="D16" s="8"/>
      <c r="E16" s="182"/>
      <c r="F16" s="141"/>
      <c r="G16" s="26" t="s">
        <v>24</v>
      </c>
      <c r="H16" s="25" t="s">
        <v>121</v>
      </c>
      <c r="I16" s="9"/>
      <c r="J16" s="173"/>
      <c r="K16" s="173"/>
      <c r="L16" s="132">
        <f>+VLOOKUP($C16,[2]MSRP!$F:$P,11,0)</f>
        <v>141099.99999999997</v>
      </c>
      <c r="M16" s="133">
        <f>IFERROR(-(IF(VLOOKUP($C16,[2]PYME!$F:$V,6,0)&gt;-100,"-",VLOOKUP($C16,[2]PYME!$F:$V,6,0)))/VLOOKUP($C16,[2]MSRP!$F:$G,2,0),0)</f>
        <v>5.4210249925659391E-2</v>
      </c>
      <c r="N16" s="131">
        <f t="shared" si="7"/>
        <v>-11599.999999999956</v>
      </c>
      <c r="O16" s="131">
        <f>+VLOOKUP($C16,[2]PYME!$F:$V,17,0)</f>
        <v>129500.00000000001</v>
      </c>
      <c r="P16" s="9"/>
      <c r="Q16" s="179"/>
      <c r="R16" s="155"/>
      <c r="S16" s="216"/>
      <c r="T16" s="216"/>
      <c r="U16" s="9"/>
      <c r="Y16" s="14"/>
    </row>
    <row r="17" spans="2:29" ht="27" customHeight="1" x14ac:dyDescent="0.3">
      <c r="B17" s="8" t="s">
        <v>21</v>
      </c>
      <c r="C17" s="8" t="str">
        <f t="shared" si="0"/>
        <v>1DV48B</v>
      </c>
      <c r="D17" s="8"/>
      <c r="E17" s="180" t="s">
        <v>22</v>
      </c>
      <c r="F17" s="139" t="str">
        <f>F7</f>
        <v>PRECIO EMPRENDEDORES CHEVROLET EN OPERACIONES DE CONTADO/FINANCIAMIENTO</v>
      </c>
      <c r="G17" s="24" t="s">
        <v>18</v>
      </c>
      <c r="H17" s="24" t="str">
        <f>+IFERROR(VLOOKUP($C17,'[1]GUIA VENDEDOR'!$C$7:$H$148,6,0),0)</f>
        <v>LT / TM</v>
      </c>
      <c r="I17" s="9"/>
      <c r="J17" s="171" t="s">
        <v>112</v>
      </c>
      <c r="K17" s="171">
        <v>700109</v>
      </c>
      <c r="L17" s="16">
        <f>+VLOOKUP($C17,[2]MSRP!$F:$P,11,0)</f>
        <v>169900</v>
      </c>
      <c r="M17" s="101">
        <f>IFERROR(-(IF(VLOOKUP($C17,[2]PYME!$F:$V,6,0)&gt;-100,"-",VLOOKUP($C17,[2]PYME!$F:$V,6,0)))/VLOOKUP($C17,[2]MSRP!$F:$G,2,0),0)</f>
        <v>0</v>
      </c>
      <c r="N17" s="17">
        <f t="shared" si="1"/>
        <v>-5799.9999999999709</v>
      </c>
      <c r="O17" s="17">
        <f>+VLOOKUP($C17,[2]PYME!$F:$V,17,0)</f>
        <v>164100.00000000003</v>
      </c>
      <c r="P17" s="9"/>
      <c r="Q17" s="177"/>
      <c r="R17" s="153" t="str">
        <f>'[1]GUIA VENDEDOR'!Q16</f>
        <v>1 AÑO
GNP</v>
      </c>
      <c r="S17" s="157"/>
      <c r="T17" s="157"/>
      <c r="U17" s="9"/>
      <c r="Y17" s="14"/>
      <c r="Z17" s="1"/>
      <c r="AA17" s="1"/>
      <c r="AB17" s="1"/>
      <c r="AC17" s="1"/>
    </row>
    <row r="18" spans="2:29" ht="27" customHeight="1" x14ac:dyDescent="0.3">
      <c r="B18" s="8" t="s">
        <v>21</v>
      </c>
      <c r="C18" s="8" t="str">
        <f t="shared" si="0"/>
        <v>1DV48E</v>
      </c>
      <c r="D18" s="8"/>
      <c r="E18" s="181"/>
      <c r="F18" s="140"/>
      <c r="G18" s="25" t="s">
        <v>24</v>
      </c>
      <c r="H18" s="25" t="str">
        <f>+IFERROR(VLOOKUP($C18,'[1]GUIA VENDEDOR'!$C$7:$H$148,6,0),0)</f>
        <v>HOT</v>
      </c>
      <c r="I18" s="9"/>
      <c r="J18" s="172"/>
      <c r="K18" s="172"/>
      <c r="L18" s="19">
        <f>+VLOOKUP($C18,[2]MSRP!$F:$P,11,0)</f>
        <v>185999.99999999997</v>
      </c>
      <c r="M18" s="102">
        <f>IFERROR(-(IF(VLOOKUP($C18,[2]PYME!$F:$V,6,0)&gt;-100,"-",VLOOKUP($C18,[2]PYME!$F:$V,6,0)))/VLOOKUP($C18,[2]MSRP!$F:$G,2,0),0)</f>
        <v>0</v>
      </c>
      <c r="N18" s="20">
        <f t="shared" si="1"/>
        <v>-6400</v>
      </c>
      <c r="O18" s="20">
        <f>+VLOOKUP($C18,[2]PYME!$F:$V,17,0)</f>
        <v>179599.99999999997</v>
      </c>
      <c r="P18" s="9"/>
      <c r="Q18" s="178"/>
      <c r="R18" s="154"/>
      <c r="S18" s="158"/>
      <c r="T18" s="158"/>
      <c r="U18" s="9"/>
      <c r="Y18" s="14"/>
      <c r="Z18" s="1"/>
      <c r="AA18" s="1"/>
      <c r="AB18" s="1"/>
      <c r="AC18" s="1"/>
    </row>
    <row r="19" spans="2:29" ht="27" customHeight="1" thickBot="1" x14ac:dyDescent="0.35">
      <c r="B19" s="8" t="s">
        <v>25</v>
      </c>
      <c r="C19" s="8" t="str">
        <f t="shared" si="0"/>
        <v>1DW48C</v>
      </c>
      <c r="D19" s="8"/>
      <c r="E19" s="181"/>
      <c r="F19" s="141"/>
      <c r="G19" s="26" t="s">
        <v>20</v>
      </c>
      <c r="H19" s="26" t="str">
        <f>+IFERROR(VLOOKUP($C19,'[1]GUIA VENDEDOR'!$C$7:$H$148,6,0),0)</f>
        <v>LTZ / TM</v>
      </c>
      <c r="I19" s="9"/>
      <c r="J19" s="173"/>
      <c r="K19" s="173"/>
      <c r="L19" s="22">
        <f>+VLOOKUP($C19,[2]MSRP!$F:$P,11,0)</f>
        <v>200100.00000000003</v>
      </c>
      <c r="M19" s="103">
        <f>IFERROR(-(IF(VLOOKUP($C19,[2]PYME!$F:$V,6,0)&gt;-100,"-",VLOOKUP($C19,[2]PYME!$F:$V,6,0)))/VLOOKUP($C19,[2]MSRP!$F:$G,2,0),0)</f>
        <v>0</v>
      </c>
      <c r="N19" s="23">
        <f t="shared" si="1"/>
        <v>-7000.0000000000291</v>
      </c>
      <c r="O19" s="23">
        <f>+VLOOKUP($C19,[2]PYME!$F:$V,17,0)</f>
        <v>193100</v>
      </c>
      <c r="P19" s="9"/>
      <c r="Q19" s="179"/>
      <c r="R19" s="155"/>
      <c r="S19" s="159"/>
      <c r="T19" s="158"/>
      <c r="U19" s="9"/>
      <c r="Y19" s="14"/>
      <c r="Z19" s="1"/>
      <c r="AA19" s="1"/>
      <c r="AB19" s="1"/>
      <c r="AC19" s="1"/>
    </row>
    <row r="20" spans="2:29" ht="27" customHeight="1" x14ac:dyDescent="0.3">
      <c r="B20" s="8" t="s">
        <v>21</v>
      </c>
      <c r="C20" s="8" t="str">
        <f t="shared" ref="C20:C22" si="8">+B20&amp;G20&amp;D20</f>
        <v>1DV48B</v>
      </c>
      <c r="D20" s="8"/>
      <c r="E20" s="181"/>
      <c r="F20" s="139" t="str">
        <f>F12</f>
        <v>PRECIO EMPRENDEDORES CHEVROLET EN OPERACIONES EXCLUSIVAS CON GMF</v>
      </c>
      <c r="G20" s="24" t="s">
        <v>18</v>
      </c>
      <c r="H20" s="24" t="str">
        <f>+IFERROR(VLOOKUP($C20,'[1]GUIA VENDEDOR'!$C$7:$H$148,6,0),0)</f>
        <v>LT / TM</v>
      </c>
      <c r="I20" s="9"/>
      <c r="J20" s="171" t="s">
        <v>114</v>
      </c>
      <c r="K20" s="171">
        <v>700299</v>
      </c>
      <c r="L20" s="86">
        <f>+VLOOKUP($C20,[2]MSRP!$F:$P,11,0)</f>
        <v>169900</v>
      </c>
      <c r="M20" s="101">
        <f>IFERROR(-(IF(VLOOKUP($C20,[2]PYME!$F:$V,6,0)&gt;-100,"-",VLOOKUP($C20,[2]PYME!$F:$V,6,0)))/VLOOKUP($C20,[2]MSRP!$F:$G,2,0),0)</f>
        <v>0</v>
      </c>
      <c r="N20" s="80">
        <f t="shared" ref="N20:N22" si="9">+O20-L20</f>
        <v>-5799.9999999999709</v>
      </c>
      <c r="O20" s="80">
        <f>+VLOOKUP($C20,[2]PYME!$F:$V,17,0)</f>
        <v>164100.00000000003</v>
      </c>
      <c r="P20" s="9"/>
      <c r="Q20" s="177" t="str">
        <f>'[1]GUIA VENDEDOR'!P16</f>
        <v>P</v>
      </c>
      <c r="R20" s="153" t="str">
        <f>'[1]GUIA VENDEDOR'!Q16</f>
        <v>1 AÑO
GNP</v>
      </c>
      <c r="S20" s="157" t="str">
        <f>'[1]GUIA VENDEDOR'!R16</f>
        <v>0% a 24 M
35% enganche</v>
      </c>
      <c r="T20" s="158"/>
      <c r="U20" s="9"/>
      <c r="Y20" s="14"/>
      <c r="Z20" s="1"/>
      <c r="AA20" s="1"/>
      <c r="AB20" s="1"/>
      <c r="AC20" s="1"/>
    </row>
    <row r="21" spans="2:29" ht="27" customHeight="1" x14ac:dyDescent="0.3">
      <c r="B21" s="8" t="s">
        <v>21</v>
      </c>
      <c r="C21" s="8" t="str">
        <f t="shared" si="8"/>
        <v>1DV48E</v>
      </c>
      <c r="D21" s="8"/>
      <c r="E21" s="181"/>
      <c r="F21" s="140"/>
      <c r="G21" s="25" t="s">
        <v>24</v>
      </c>
      <c r="H21" s="25" t="str">
        <f>+IFERROR(VLOOKUP($C21,'[1]GUIA VENDEDOR'!$C$7:$H$148,6,0),0)</f>
        <v>HOT</v>
      </c>
      <c r="I21" s="9"/>
      <c r="J21" s="172"/>
      <c r="K21" s="172"/>
      <c r="L21" s="87">
        <f>+VLOOKUP($C21,[2]MSRP!$F:$P,11,0)</f>
        <v>185999.99999999997</v>
      </c>
      <c r="M21" s="102">
        <f>IFERROR(-(IF(VLOOKUP($C21,[2]PYME!$F:$V,6,0)&gt;-100,"-",VLOOKUP($C21,[2]PYME!$F:$V,6,0)))/VLOOKUP($C21,[2]MSRP!$F:$G,2,0),0)</f>
        <v>0</v>
      </c>
      <c r="N21" s="83">
        <f t="shared" si="9"/>
        <v>-6400</v>
      </c>
      <c r="O21" s="83">
        <f>+VLOOKUP($C21,[2]PYME!$F:$V,17,0)</f>
        <v>179599.99999999997</v>
      </c>
      <c r="P21" s="9"/>
      <c r="Q21" s="178"/>
      <c r="R21" s="154"/>
      <c r="S21" s="158"/>
      <c r="T21" s="158"/>
      <c r="U21" s="9"/>
      <c r="Y21" s="14"/>
      <c r="Z21" s="1"/>
      <c r="AA21" s="1"/>
      <c r="AB21" s="1"/>
      <c r="AC21" s="1"/>
    </row>
    <row r="22" spans="2:29" ht="27" customHeight="1" thickBot="1" x14ac:dyDescent="0.35">
      <c r="B22" s="8" t="s">
        <v>25</v>
      </c>
      <c r="C22" s="8" t="str">
        <f t="shared" si="8"/>
        <v>1DW48C</v>
      </c>
      <c r="D22" s="8"/>
      <c r="E22" s="182"/>
      <c r="F22" s="141"/>
      <c r="G22" s="26" t="s">
        <v>20</v>
      </c>
      <c r="H22" s="26" t="str">
        <f>+IFERROR(VLOOKUP($C22,'[1]GUIA VENDEDOR'!$C$7:$H$148,6,0),0)</f>
        <v>LTZ / TM</v>
      </c>
      <c r="I22" s="9"/>
      <c r="J22" s="173"/>
      <c r="K22" s="173"/>
      <c r="L22" s="88">
        <f>+VLOOKUP($C22,[2]MSRP!$F:$P,11,0)</f>
        <v>200100.00000000003</v>
      </c>
      <c r="M22" s="103">
        <f>IFERROR(-(IF(VLOOKUP($C22,[2]PYME!$F:$V,6,0)&gt;-100,"-",VLOOKUP($C22,[2]PYME!$F:$V,6,0)))/VLOOKUP($C22,[2]MSRP!$F:$G,2,0),0)</f>
        <v>0</v>
      </c>
      <c r="N22" s="81">
        <f t="shared" si="9"/>
        <v>-7000.0000000000291</v>
      </c>
      <c r="O22" s="81">
        <f>+VLOOKUP($C22,[2]PYME!$F:$V,17,0)</f>
        <v>193100</v>
      </c>
      <c r="P22" s="9"/>
      <c r="Q22" s="179"/>
      <c r="R22" s="155"/>
      <c r="S22" s="159"/>
      <c r="T22" s="159"/>
      <c r="U22" s="9"/>
      <c r="Y22" s="14"/>
      <c r="Z22" s="1"/>
      <c r="AA22" s="1"/>
      <c r="AB22" s="1"/>
      <c r="AC22" s="1"/>
    </row>
    <row r="23" spans="2:29" ht="27.75" customHeight="1" x14ac:dyDescent="0.3">
      <c r="B23" s="1" t="s">
        <v>26</v>
      </c>
      <c r="C23" s="1" t="str">
        <f t="shared" si="0"/>
        <v>1TU69M</v>
      </c>
      <c r="E23" s="168" t="s">
        <v>27</v>
      </c>
      <c r="F23" s="140" t="str">
        <f>+F17</f>
        <v>PRECIO EMPRENDEDORES CHEVROLET EN OPERACIONES DE CONTADO/FINANCIAMIENTO</v>
      </c>
      <c r="G23" s="24" t="s">
        <v>28</v>
      </c>
      <c r="H23" s="24" t="str">
        <f>+IFERROR(VLOOKUP($C23,'[1]GUIA VENDEDOR'!$C$7:$H$148,6,0),0)</f>
        <v>LS / TM</v>
      </c>
      <c r="I23" s="27"/>
      <c r="J23" s="196" t="s">
        <v>112</v>
      </c>
      <c r="K23" s="196">
        <v>700109</v>
      </c>
      <c r="L23" s="16">
        <f>+VLOOKUP($C23,[2]MSRP!$F:$P,11,0)</f>
        <v>169799.99999999997</v>
      </c>
      <c r="M23" s="101">
        <f>IFERROR(-(IF(VLOOKUP($C23,[2]PYME!$F:$V,6,0)&gt;-100,"-",VLOOKUP($C23,[2]PYME!$F:$V,6,0)))/VLOOKUP($C23,[2]MSRP!$F:$G,2,0),0)</f>
        <v>9.7732642851656851E-2</v>
      </c>
      <c r="N23" s="28">
        <f t="shared" si="1"/>
        <v>-21199.999999999971</v>
      </c>
      <c r="O23" s="17">
        <f>+VLOOKUP($C23,[2]PYME!$F:$V,17,0)</f>
        <v>148600</v>
      </c>
      <c r="P23" s="27"/>
      <c r="Q23" s="178"/>
      <c r="R23" s="158" t="str">
        <f>'[1]GUIA VENDEDOR'!Q26</f>
        <v>1 AÑO
QUALITAS</v>
      </c>
      <c r="S23" s="157"/>
      <c r="T23" s="157"/>
      <c r="U23" s="27"/>
      <c r="Y23" s="27"/>
      <c r="Z23" s="1"/>
      <c r="AA23" s="1"/>
      <c r="AB23" s="1"/>
      <c r="AC23" s="1"/>
    </row>
    <row r="24" spans="2:29" ht="27.75" customHeight="1" thickBot="1" x14ac:dyDescent="0.35">
      <c r="B24" s="1" t="s">
        <v>26</v>
      </c>
      <c r="C24" s="1" t="str">
        <f t="shared" si="0"/>
        <v>1TU69B</v>
      </c>
      <c r="E24" s="160"/>
      <c r="F24" s="140"/>
      <c r="G24" s="26" t="s">
        <v>18</v>
      </c>
      <c r="H24" s="26" t="str">
        <f>+IFERROR(VLOOKUP($C24,'[1]GUIA VENDEDOR'!$C$7:$H$148,6,0),0)</f>
        <v>LT / TM</v>
      </c>
      <c r="I24" s="29"/>
      <c r="J24" s="197"/>
      <c r="K24" s="197"/>
      <c r="L24" s="22">
        <f>+VLOOKUP($C24,[2]MSRP!$F:$P,11,0)</f>
        <v>188700</v>
      </c>
      <c r="M24" s="103">
        <f>IFERROR(-(IF(VLOOKUP($C24,[2]PYME!$F:$V,6,0)&gt;-100,"-",VLOOKUP($C24,[2]PYME!$F:$V,6,0)))/VLOOKUP($C24,[2]MSRP!$F:$G,2,0),0)</f>
        <v>7.8610753634817149E-2</v>
      </c>
      <c r="N24" s="30">
        <f t="shared" si="1"/>
        <v>-20400.000000000087</v>
      </c>
      <c r="O24" s="23">
        <f>+VLOOKUP($C24,[2]PYME!$F:$V,17,0)</f>
        <v>168299.99999999991</v>
      </c>
      <c r="P24" s="29"/>
      <c r="Q24" s="178"/>
      <c r="R24" s="169"/>
      <c r="S24" s="158"/>
      <c r="T24" s="158"/>
      <c r="U24" s="27"/>
      <c r="Y24" s="27"/>
      <c r="Z24" s="1"/>
      <c r="AA24" s="1"/>
      <c r="AB24" s="1"/>
      <c r="AC24" s="1"/>
    </row>
    <row r="25" spans="2:29" ht="15" customHeight="1" x14ac:dyDescent="0.3">
      <c r="B25" s="1" t="s">
        <v>26</v>
      </c>
      <c r="C25" s="1" t="str">
        <f t="shared" si="0"/>
        <v>1TU69J</v>
      </c>
      <c r="E25" s="160"/>
      <c r="F25" s="140"/>
      <c r="G25" s="25" t="s">
        <v>29</v>
      </c>
      <c r="H25" s="25" t="str">
        <f>+IFERROR(VLOOKUP($C25,'[1]GUIA VENDEDOR'!$C$7:$H$148,6,0),0)</f>
        <v>LS / TA</v>
      </c>
      <c r="I25" s="29"/>
      <c r="J25" s="197"/>
      <c r="K25" s="197"/>
      <c r="L25" s="19">
        <f>+VLOOKUP($C25,[2]MSRP!$F:$P,11,0)</f>
        <v>191799.99999999997</v>
      </c>
      <c r="M25" s="102">
        <f>IFERROR(-(IF(VLOOKUP($C25,[2]PYME!$F:$V,6,0)&gt;-100,"-",VLOOKUP($C25,[2]PYME!$F:$V,6,0)))/VLOOKUP($C25,[2]MSRP!$F:$G,2,0),0)</f>
        <v>5.9847473418601416E-2</v>
      </c>
      <c r="N25" s="31">
        <f t="shared" si="1"/>
        <v>-17399.999999999971</v>
      </c>
      <c r="O25" s="20">
        <f>+VLOOKUP($C25,[2]PYME!$F:$V,17,0)</f>
        <v>174400</v>
      </c>
      <c r="P25" s="29"/>
      <c r="Q25" s="178"/>
      <c r="R25" s="169"/>
      <c r="S25" s="157"/>
      <c r="T25" s="158"/>
      <c r="U25" s="27"/>
      <c r="Y25" s="27"/>
      <c r="Z25" s="1"/>
      <c r="AA25" s="1"/>
      <c r="AB25" s="1"/>
      <c r="AC25" s="1"/>
    </row>
    <row r="26" spans="2:29" ht="15" customHeight="1" x14ac:dyDescent="0.3">
      <c r="B26" s="1" t="s">
        <v>30</v>
      </c>
      <c r="C26" s="1" t="str">
        <f t="shared" si="0"/>
        <v>1TV69F</v>
      </c>
      <c r="E26" s="160"/>
      <c r="F26" s="140"/>
      <c r="G26" s="25" t="s">
        <v>31</v>
      </c>
      <c r="H26" s="25" t="str">
        <f>+IFERROR(VLOOKUP($C26,'[1]GUIA VENDEDOR'!$C$7:$H$148,6,0),0)</f>
        <v>LT / TM</v>
      </c>
      <c r="I26" s="29"/>
      <c r="J26" s="197"/>
      <c r="K26" s="197"/>
      <c r="L26" s="19">
        <f>+VLOOKUP($C26,[2]MSRP!$F:$P,11,0)</f>
        <v>189799.99999999994</v>
      </c>
      <c r="M26" s="102">
        <f>IFERROR(-(IF(VLOOKUP($C26,[2]PYME!$F:$V,6,0)&gt;-100,"-",VLOOKUP($C26,[2]PYME!$F:$V,6,0)))/VLOOKUP($C26,[2]MSRP!$F:$G,2,0),0)</f>
        <v>4.4065618712123278E-2</v>
      </c>
      <c r="N26" s="31">
        <f t="shared" si="1"/>
        <v>-14399.999999999884</v>
      </c>
      <c r="O26" s="20">
        <f>+VLOOKUP($C26,[2]PYME!$F:$V,17,0)</f>
        <v>175400.00000000006</v>
      </c>
      <c r="P26" s="29"/>
      <c r="Q26" s="178"/>
      <c r="R26" s="169"/>
      <c r="S26" s="158"/>
      <c r="T26" s="158"/>
      <c r="U26" s="27"/>
      <c r="Y26" s="27"/>
      <c r="Z26" s="1"/>
      <c r="AA26" s="1"/>
      <c r="AB26" s="1"/>
      <c r="AC26" s="1"/>
    </row>
    <row r="27" spans="2:29" ht="15" customHeight="1" x14ac:dyDescent="0.3">
      <c r="B27" s="1" t="s">
        <v>30</v>
      </c>
      <c r="C27" s="1" t="str">
        <f t="shared" si="0"/>
        <v>1TV69C</v>
      </c>
      <c r="E27" s="160"/>
      <c r="F27" s="140"/>
      <c r="G27" s="25" t="s">
        <v>20</v>
      </c>
      <c r="H27" s="25" t="str">
        <f>+IFERROR(VLOOKUP($C27,'[1]GUIA VENDEDOR'!$C$7:$H$148,6,0),0)</f>
        <v>LT / TA</v>
      </c>
      <c r="I27" s="29"/>
      <c r="J27" s="197"/>
      <c r="K27" s="197"/>
      <c r="L27" s="19">
        <f>+VLOOKUP($C27,[2]MSRP!$F:$P,11,0)</f>
        <v>205500</v>
      </c>
      <c r="M27" s="102">
        <f>IFERROR(-(IF(VLOOKUP($C27,[2]PYME!$F:$V,6,0)&gt;-100,"-",VLOOKUP($C27,[2]PYME!$F:$V,6,0)))/VLOOKUP($C27,[2]MSRP!$F:$G,2,0),0)</f>
        <v>5.429854203269633E-2</v>
      </c>
      <c r="N27" s="31">
        <f t="shared" si="1"/>
        <v>-17700.000000000029</v>
      </c>
      <c r="O27" s="20">
        <f>+VLOOKUP($C27,[2]PYME!$F:$V,17,0)</f>
        <v>187799.99999999997</v>
      </c>
      <c r="P27" s="29"/>
      <c r="Q27" s="178"/>
      <c r="R27" s="169"/>
      <c r="S27" s="158"/>
      <c r="T27" s="158"/>
      <c r="U27" s="27"/>
      <c r="Y27" s="27"/>
      <c r="Z27" s="1"/>
      <c r="AA27" s="1"/>
      <c r="AB27" s="1"/>
      <c r="AC27" s="1"/>
    </row>
    <row r="28" spans="2:29" ht="15" customHeight="1" x14ac:dyDescent="0.3">
      <c r="B28" s="1" t="s">
        <v>32</v>
      </c>
      <c r="C28" s="1" t="str">
        <f t="shared" si="0"/>
        <v>1TX69D</v>
      </c>
      <c r="E28" s="160"/>
      <c r="F28" s="140"/>
      <c r="G28" s="25" t="s">
        <v>33</v>
      </c>
      <c r="H28" s="25" t="str">
        <f>+IFERROR(VLOOKUP($C28,'[1]GUIA VENDEDOR'!$C$7:$H$148,6,0),0)</f>
        <v>LTZ / TM</v>
      </c>
      <c r="I28" s="29"/>
      <c r="J28" s="197"/>
      <c r="K28" s="197"/>
      <c r="L28" s="19">
        <f>+VLOOKUP($C28,[2]MSRP!$F:$P,11,0)</f>
        <v>215899.99999999994</v>
      </c>
      <c r="M28" s="102">
        <f>IFERROR(-(IF(VLOOKUP($C28,[2]PYME!$F:$V,6,0)&gt;-100,"-",VLOOKUP($C28,[2]PYME!$F:$V,6,0)))/VLOOKUP($C28,[2]MSRP!$F:$G,2,0),0)</f>
        <v>8.5997761502497161E-2</v>
      </c>
      <c r="N28" s="31">
        <f t="shared" si="1"/>
        <v>-25099.999999999971</v>
      </c>
      <c r="O28" s="20">
        <f>+VLOOKUP($C28,[2]PYME!$F:$V,17,0)</f>
        <v>190799.99999999997</v>
      </c>
      <c r="P28" s="29"/>
      <c r="Q28" s="178"/>
      <c r="R28" s="169"/>
      <c r="S28" s="158"/>
      <c r="T28" s="158"/>
      <c r="U28" s="27"/>
      <c r="Y28" s="27"/>
      <c r="Z28" s="1"/>
      <c r="AA28" s="1"/>
      <c r="AB28" s="1"/>
      <c r="AC28" s="1"/>
    </row>
    <row r="29" spans="2:29" ht="15.75" customHeight="1" thickBot="1" x14ac:dyDescent="0.35">
      <c r="B29" s="1" t="s">
        <v>32</v>
      </c>
      <c r="C29" s="1" t="str">
        <f t="shared" si="0"/>
        <v>1TX69E</v>
      </c>
      <c r="E29" s="160"/>
      <c r="F29" s="141"/>
      <c r="G29" s="26" t="s">
        <v>24</v>
      </c>
      <c r="H29" s="26" t="str">
        <f>+IFERROR(VLOOKUP($C29,'[1]GUIA VENDEDOR'!$C$7:$H$148,6,0),0)</f>
        <v>LTZ / TA</v>
      </c>
      <c r="I29" s="29"/>
      <c r="J29" s="198"/>
      <c r="K29" s="198"/>
      <c r="L29" s="22">
        <f>+VLOOKUP($C29,[2]MSRP!$F:$P,11,0)</f>
        <v>230800</v>
      </c>
      <c r="M29" s="103">
        <f>IFERROR(-(IF(VLOOKUP($C29,[2]PYME!$F:$V,6,0)&gt;-100,"-",VLOOKUP($C29,[2]PYME!$F:$V,6,0)))/VLOOKUP($C29,[2]MSRP!$F:$G,2,0),0)</f>
        <v>9.0793108572327169E-2</v>
      </c>
      <c r="N29" s="30">
        <f t="shared" si="1"/>
        <v>-28000.000000000029</v>
      </c>
      <c r="O29" s="23">
        <f>+VLOOKUP($C29,[2]PYME!$F:$V,17,0)</f>
        <v>202799.99999999997</v>
      </c>
      <c r="P29" s="29"/>
      <c r="Q29" s="179"/>
      <c r="R29" s="170"/>
      <c r="S29" s="159"/>
      <c r="T29" s="158"/>
      <c r="U29" s="27"/>
      <c r="Y29" s="27"/>
      <c r="Z29" s="1"/>
      <c r="AA29" s="1"/>
      <c r="AB29" s="1"/>
      <c r="AC29" s="1"/>
    </row>
    <row r="30" spans="2:29" ht="27.75" customHeight="1" x14ac:dyDescent="0.3">
      <c r="B30" s="1" t="s">
        <v>26</v>
      </c>
      <c r="C30" s="1" t="str">
        <f t="shared" ref="C30:C36" si="10">+B30&amp;G30&amp;D30</f>
        <v>1TU69M</v>
      </c>
      <c r="E30" s="160"/>
      <c r="F30" s="140" t="str">
        <f>+F20</f>
        <v>PRECIO EMPRENDEDORES CHEVROLET EN OPERACIONES EXCLUSIVAS CON GMF</v>
      </c>
      <c r="G30" s="24" t="s">
        <v>28</v>
      </c>
      <c r="H30" s="24" t="str">
        <f>+IFERROR(VLOOKUP($C30,'[1]GUIA VENDEDOR'!$C$7:$H$148,6,0),0)</f>
        <v>LS / TM</v>
      </c>
      <c r="I30" s="27"/>
      <c r="J30" s="196" t="s">
        <v>113</v>
      </c>
      <c r="K30" s="196">
        <v>700299</v>
      </c>
      <c r="L30" s="86">
        <f>+VLOOKUP($C30,[2]MSRP!$F:$P,11,0)</f>
        <v>169799.99999999997</v>
      </c>
      <c r="M30" s="101">
        <f>IFERROR(-(IF(VLOOKUP($C30,[2]PYME!$F:$V,6,0)&gt;-100,"-",VLOOKUP($C30,[2]PYME!$F:$V,6,0)))/VLOOKUP($C30,[2]MSRP!$F:$G,2,0),0)</f>
        <v>9.7732642851656851E-2</v>
      </c>
      <c r="N30" s="28">
        <f t="shared" ref="N30:N36" si="11">+O30-L30</f>
        <v>-21199.999999999971</v>
      </c>
      <c r="O30" s="80">
        <f>+VLOOKUP($C30,[2]PYME!$F:$V,17,0)</f>
        <v>148600</v>
      </c>
      <c r="P30" s="27"/>
      <c r="Q30" s="178" t="str">
        <f>'[1]GUIA VENDEDOR'!P26</f>
        <v>P</v>
      </c>
      <c r="R30" s="158" t="str">
        <f>'[1]GUIA VENDEDOR'!Q26</f>
        <v>1 AÑO
QUALITAS</v>
      </c>
      <c r="S30" s="157" t="str">
        <f>'[1]GUIA VENDEDOR'!R26</f>
        <v>0% a 30 M
35% enganche</v>
      </c>
      <c r="T30" s="158"/>
      <c r="U30" s="27"/>
      <c r="Y30" s="27"/>
      <c r="Z30" s="1"/>
      <c r="AA30" s="1"/>
      <c r="AB30" s="1"/>
      <c r="AC30" s="1"/>
    </row>
    <row r="31" spans="2:29" ht="27.75" customHeight="1" thickBot="1" x14ac:dyDescent="0.35">
      <c r="B31" s="1" t="s">
        <v>26</v>
      </c>
      <c r="C31" s="1" t="str">
        <f t="shared" si="10"/>
        <v>1TU69B</v>
      </c>
      <c r="E31" s="160"/>
      <c r="F31" s="140"/>
      <c r="G31" s="26" t="s">
        <v>18</v>
      </c>
      <c r="H31" s="26" t="str">
        <f>+IFERROR(VLOOKUP($C31,'[1]GUIA VENDEDOR'!$C$7:$H$148,6,0),0)</f>
        <v>LT / TM</v>
      </c>
      <c r="I31" s="29"/>
      <c r="J31" s="198"/>
      <c r="K31" s="197"/>
      <c r="L31" s="88">
        <f>+VLOOKUP($C31,[2]MSRP!$F:$P,11,0)</f>
        <v>188700</v>
      </c>
      <c r="M31" s="103">
        <f>IFERROR(-(IF(VLOOKUP($C31,[2]PYME!$F:$V,6,0)&gt;-100,"-",VLOOKUP($C31,[2]PYME!$F:$V,6,0)))/VLOOKUP($C31,[2]MSRP!$F:$G,2,0),0)</f>
        <v>7.8610753634817149E-2</v>
      </c>
      <c r="N31" s="30">
        <f t="shared" si="11"/>
        <v>-20400.000000000087</v>
      </c>
      <c r="O31" s="81">
        <f>+VLOOKUP($C31,[2]PYME!$F:$V,17,0)</f>
        <v>168299.99999999991</v>
      </c>
      <c r="P31" s="29"/>
      <c r="Q31" s="178"/>
      <c r="R31" s="169"/>
      <c r="S31" s="158"/>
      <c r="T31" s="158"/>
      <c r="U31" s="27"/>
      <c r="Y31" s="27"/>
      <c r="Z31" s="1"/>
      <c r="AA31" s="1"/>
      <c r="AB31" s="1"/>
      <c r="AC31" s="1"/>
    </row>
    <row r="32" spans="2:29" ht="15" customHeight="1" x14ac:dyDescent="0.3">
      <c r="B32" s="1" t="s">
        <v>26</v>
      </c>
      <c r="C32" s="1" t="str">
        <f t="shared" si="10"/>
        <v>1TU69J</v>
      </c>
      <c r="E32" s="160"/>
      <c r="F32" s="140"/>
      <c r="G32" s="25" t="s">
        <v>29</v>
      </c>
      <c r="H32" s="25" t="str">
        <f>+IFERROR(VLOOKUP($C32,'[1]GUIA VENDEDOR'!$C$7:$H$148,6,0),0)</f>
        <v>LS / TA</v>
      </c>
      <c r="I32" s="29"/>
      <c r="J32" s="196" t="s">
        <v>114</v>
      </c>
      <c r="K32" s="197"/>
      <c r="L32" s="87">
        <f>+VLOOKUP($C32,[2]MSRP!$F:$P,11,0)</f>
        <v>191799.99999999997</v>
      </c>
      <c r="M32" s="102">
        <f>IFERROR(-(IF(VLOOKUP($C32,[2]PYME!$F:$V,6,0)&gt;-100,"-",VLOOKUP($C32,[2]PYME!$F:$V,6,0)))/VLOOKUP($C32,[2]MSRP!$F:$G,2,0),0)</f>
        <v>5.9847473418601416E-2</v>
      </c>
      <c r="N32" s="31">
        <f t="shared" si="11"/>
        <v>-17399.999999999971</v>
      </c>
      <c r="O32" s="83">
        <f>+VLOOKUP($C32,[2]PYME!$F:$V,17,0)</f>
        <v>174400</v>
      </c>
      <c r="P32" s="29"/>
      <c r="Q32" s="178"/>
      <c r="R32" s="169"/>
      <c r="S32" s="157" t="str">
        <f>+'[1]GUIA VENDEDOR'!$R$28</f>
        <v>0% a 24 M
35% Enganche</v>
      </c>
      <c r="T32" s="158"/>
      <c r="U32" s="27"/>
      <c r="Y32" s="27"/>
      <c r="Z32" s="1"/>
      <c r="AA32" s="1"/>
      <c r="AB32" s="1"/>
      <c r="AC32" s="1"/>
    </row>
    <row r="33" spans="2:29" ht="15" customHeight="1" x14ac:dyDescent="0.3">
      <c r="B33" s="1" t="s">
        <v>30</v>
      </c>
      <c r="C33" s="1" t="str">
        <f t="shared" si="10"/>
        <v>1TV69F</v>
      </c>
      <c r="E33" s="160"/>
      <c r="F33" s="140"/>
      <c r="G33" s="25" t="s">
        <v>31</v>
      </c>
      <c r="H33" s="25" t="str">
        <f>+IFERROR(VLOOKUP($C33,'[1]GUIA VENDEDOR'!$C$7:$H$148,6,0),0)</f>
        <v>LT / TM</v>
      </c>
      <c r="I33" s="29"/>
      <c r="J33" s="197"/>
      <c r="K33" s="197"/>
      <c r="L33" s="87">
        <f>+VLOOKUP($C33,[2]MSRP!$F:$P,11,0)</f>
        <v>189799.99999999994</v>
      </c>
      <c r="M33" s="102">
        <f>IFERROR(-(IF(VLOOKUP($C33,[2]PYME!$F:$V,6,0)&gt;-100,"-",VLOOKUP($C33,[2]PYME!$F:$V,6,0)))/VLOOKUP($C33,[2]MSRP!$F:$G,2,0),0)</f>
        <v>4.4065618712123278E-2</v>
      </c>
      <c r="N33" s="31">
        <f t="shared" si="11"/>
        <v>-14399.999999999884</v>
      </c>
      <c r="O33" s="83">
        <f>+VLOOKUP($C33,[2]PYME!$F:$V,17,0)</f>
        <v>175400.00000000006</v>
      </c>
      <c r="P33" s="29"/>
      <c r="Q33" s="178"/>
      <c r="R33" s="169"/>
      <c r="S33" s="158"/>
      <c r="T33" s="158"/>
      <c r="U33" s="27"/>
      <c r="Y33" s="27"/>
      <c r="Z33" s="1"/>
      <c r="AA33" s="1"/>
      <c r="AB33" s="1"/>
      <c r="AC33" s="1"/>
    </row>
    <row r="34" spans="2:29" ht="15" customHeight="1" x14ac:dyDescent="0.3">
      <c r="B34" s="1" t="s">
        <v>30</v>
      </c>
      <c r="C34" s="1" t="str">
        <f t="shared" si="10"/>
        <v>1TV69C</v>
      </c>
      <c r="E34" s="160"/>
      <c r="F34" s="140"/>
      <c r="G34" s="25" t="s">
        <v>20</v>
      </c>
      <c r="H34" s="25" t="str">
        <f>+IFERROR(VLOOKUP($C34,'[1]GUIA VENDEDOR'!$C$7:$H$148,6,0),0)</f>
        <v>LT / TA</v>
      </c>
      <c r="I34" s="29"/>
      <c r="J34" s="197"/>
      <c r="K34" s="197"/>
      <c r="L34" s="87">
        <f>+VLOOKUP($C34,[2]MSRP!$F:$P,11,0)</f>
        <v>205500</v>
      </c>
      <c r="M34" s="102">
        <f>IFERROR(-(IF(VLOOKUP($C34,[2]PYME!$F:$V,6,0)&gt;-100,"-",VLOOKUP($C34,[2]PYME!$F:$V,6,0)))/VLOOKUP($C34,[2]MSRP!$F:$G,2,0),0)</f>
        <v>5.429854203269633E-2</v>
      </c>
      <c r="N34" s="31">
        <f t="shared" si="11"/>
        <v>-17700.000000000029</v>
      </c>
      <c r="O34" s="83">
        <f>+VLOOKUP($C34,[2]PYME!$F:$V,17,0)</f>
        <v>187799.99999999997</v>
      </c>
      <c r="P34" s="29"/>
      <c r="Q34" s="178"/>
      <c r="R34" s="169"/>
      <c r="S34" s="158"/>
      <c r="T34" s="158"/>
      <c r="U34" s="27"/>
      <c r="Y34" s="27"/>
      <c r="Z34" s="1"/>
      <c r="AA34" s="1"/>
      <c r="AB34" s="1"/>
      <c r="AC34" s="1"/>
    </row>
    <row r="35" spans="2:29" ht="15" customHeight="1" x14ac:dyDescent="0.3">
      <c r="B35" s="1" t="s">
        <v>32</v>
      </c>
      <c r="C35" s="1" t="str">
        <f t="shared" si="10"/>
        <v>1TX69D</v>
      </c>
      <c r="E35" s="160"/>
      <c r="F35" s="140"/>
      <c r="G35" s="25" t="s">
        <v>33</v>
      </c>
      <c r="H35" s="25" t="str">
        <f>+IFERROR(VLOOKUP($C35,'[1]GUIA VENDEDOR'!$C$7:$H$148,6,0),0)</f>
        <v>LTZ / TM</v>
      </c>
      <c r="I35" s="29"/>
      <c r="J35" s="197"/>
      <c r="K35" s="197"/>
      <c r="L35" s="87">
        <f>+VLOOKUP($C35,[2]MSRP!$F:$P,11,0)</f>
        <v>215899.99999999994</v>
      </c>
      <c r="M35" s="102">
        <f>IFERROR(-(IF(VLOOKUP($C35,[2]PYME!$F:$V,6,0)&gt;-100,"-",VLOOKUP($C35,[2]PYME!$F:$V,6,0)))/VLOOKUP($C35,[2]MSRP!$F:$G,2,0),0)</f>
        <v>8.5997761502497161E-2</v>
      </c>
      <c r="N35" s="31">
        <f t="shared" si="11"/>
        <v>-25099.999999999971</v>
      </c>
      <c r="O35" s="83">
        <f>+VLOOKUP($C35,[2]PYME!$F:$V,17,0)</f>
        <v>190799.99999999997</v>
      </c>
      <c r="P35" s="29"/>
      <c r="Q35" s="178"/>
      <c r="R35" s="169"/>
      <c r="S35" s="158"/>
      <c r="T35" s="158"/>
      <c r="U35" s="27"/>
      <c r="Y35" s="27"/>
      <c r="Z35" s="1"/>
      <c r="AA35" s="1"/>
      <c r="AB35" s="1"/>
      <c r="AC35" s="1"/>
    </row>
    <row r="36" spans="2:29" ht="15.75" customHeight="1" thickBot="1" x14ac:dyDescent="0.35">
      <c r="B36" s="1" t="s">
        <v>32</v>
      </c>
      <c r="C36" s="1" t="str">
        <f t="shared" si="10"/>
        <v>1TX69E</v>
      </c>
      <c r="E36" s="161"/>
      <c r="F36" s="141"/>
      <c r="G36" s="26" t="s">
        <v>24</v>
      </c>
      <c r="H36" s="26" t="str">
        <f>+IFERROR(VLOOKUP($C36,'[1]GUIA VENDEDOR'!$C$7:$H$148,6,0),0)</f>
        <v>LTZ / TA</v>
      </c>
      <c r="I36" s="29"/>
      <c r="J36" s="198"/>
      <c r="K36" s="198"/>
      <c r="L36" s="88">
        <f>+VLOOKUP($C36,[2]MSRP!$F:$P,11,0)</f>
        <v>230800</v>
      </c>
      <c r="M36" s="103">
        <f>IFERROR(-(IF(VLOOKUP($C36,[2]PYME!$F:$V,6,0)&gt;-100,"-",VLOOKUP($C36,[2]PYME!$F:$V,6,0)))/VLOOKUP($C36,[2]MSRP!$F:$G,2,0),0)</f>
        <v>9.0793108572327169E-2</v>
      </c>
      <c r="N36" s="30">
        <f t="shared" si="11"/>
        <v>-28000.000000000029</v>
      </c>
      <c r="O36" s="81">
        <f>+VLOOKUP($C36,[2]PYME!$F:$V,17,0)</f>
        <v>202799.99999999997</v>
      </c>
      <c r="P36" s="29"/>
      <c r="Q36" s="179"/>
      <c r="R36" s="170"/>
      <c r="S36" s="159"/>
      <c r="T36" s="159"/>
      <c r="U36" s="27"/>
      <c r="Y36" s="27"/>
      <c r="Z36" s="1"/>
      <c r="AA36" s="1"/>
      <c r="AB36" s="1"/>
      <c r="AC36" s="1"/>
    </row>
    <row r="37" spans="2:29" ht="16.5" customHeight="1" x14ac:dyDescent="0.3">
      <c r="B37" s="1" t="s">
        <v>34</v>
      </c>
      <c r="C37" s="1" t="str">
        <f t="shared" si="0"/>
        <v>1JR69A</v>
      </c>
      <c r="E37" s="168" t="s">
        <v>35</v>
      </c>
      <c r="F37" s="139" t="str">
        <f>+F23</f>
        <v>PRECIO EMPRENDEDORES CHEVROLET EN OPERACIONES DE CONTADO/FINANCIAMIENTO</v>
      </c>
      <c r="G37" s="24" t="s">
        <v>16</v>
      </c>
      <c r="H37" s="24" t="str">
        <f>+IFERROR(VLOOKUP($C37,'[1]GUIA VENDEDOR'!$C$7:$H$148,6,0),0)</f>
        <v>LS / TM</v>
      </c>
      <c r="I37" s="32"/>
      <c r="J37" s="142" t="s">
        <v>112</v>
      </c>
      <c r="K37" s="142">
        <v>700109</v>
      </c>
      <c r="L37" s="16">
        <f>+VLOOKUP($C37,[2]MSRP!$F:$P,11,0)</f>
        <v>202899.99999999997</v>
      </c>
      <c r="M37" s="101">
        <f>IFERROR(-(IF(VLOOKUP($C37,[2]PYME!$F:$V,6,0)&gt;-100,"-",VLOOKUP($C37,[2]PYME!$F:$V,6,0)))/VLOOKUP($C37,[2]MSRP!$F:$G,2,0),0)</f>
        <v>8.0331845002008267E-2</v>
      </c>
      <c r="N37" s="17">
        <f t="shared" si="1"/>
        <v>-22399.999999999971</v>
      </c>
      <c r="O37" s="17">
        <f>+VLOOKUP($C37,[2]PYME!$F:$V,17,0)</f>
        <v>180500</v>
      </c>
      <c r="P37" s="32"/>
      <c r="Q37" s="177"/>
      <c r="R37" s="157" t="str">
        <f>'[1]GUIA VENDEDOR'!Q37</f>
        <v>1 AÑO
QUALITAS</v>
      </c>
      <c r="S37" s="157"/>
      <c r="T37" s="157"/>
      <c r="U37" s="32"/>
      <c r="Y37" s="32"/>
      <c r="Z37" s="1"/>
      <c r="AA37" s="1"/>
      <c r="AB37" s="1"/>
      <c r="AC37" s="1"/>
    </row>
    <row r="38" spans="2:29" ht="16.5" customHeight="1" x14ac:dyDescent="0.3">
      <c r="B38" s="1" t="s">
        <v>36</v>
      </c>
      <c r="C38" s="1" t="str">
        <f t="shared" si="0"/>
        <v>1JS69D</v>
      </c>
      <c r="E38" s="160"/>
      <c r="F38" s="140"/>
      <c r="G38" s="25" t="s">
        <v>33</v>
      </c>
      <c r="H38" s="25" t="str">
        <f>+IFERROR(VLOOKUP($C38,'[1]GUIA VENDEDOR'!$C$7:$H$148,6,0),0)</f>
        <v>LT / TM</v>
      </c>
      <c r="J38" s="143"/>
      <c r="K38" s="143"/>
      <c r="L38" s="19">
        <f>+VLOOKUP($C38,[2]MSRP!$F:$P,11,0)</f>
        <v>221100.00000000003</v>
      </c>
      <c r="M38" s="102">
        <f>IFERROR(-(IF(VLOOKUP($C38,[2]PYME!$F:$V,6,0)&gt;-100,"-",VLOOKUP($C38,[2]PYME!$F:$V,6,0)))/VLOOKUP($C38,[2]MSRP!$F:$G,2,0),0)</f>
        <v>6.2616342890455534E-2</v>
      </c>
      <c r="N38" s="20">
        <f t="shared" si="1"/>
        <v>-20900.000000000029</v>
      </c>
      <c r="O38" s="20">
        <f>+VLOOKUP($C38,[2]PYME!$F:$V,17,0)</f>
        <v>200200</v>
      </c>
      <c r="Q38" s="178"/>
      <c r="R38" s="169"/>
      <c r="S38" s="158"/>
      <c r="T38" s="158"/>
      <c r="Z38" s="1"/>
      <c r="AA38" s="1"/>
      <c r="AB38" s="1"/>
      <c r="AC38" s="1"/>
    </row>
    <row r="39" spans="2:29" ht="16.5" customHeight="1" x14ac:dyDescent="0.3">
      <c r="B39" s="1" t="s">
        <v>36</v>
      </c>
      <c r="C39" s="1" t="str">
        <f t="shared" si="0"/>
        <v>1JS69E</v>
      </c>
      <c r="E39" s="160"/>
      <c r="F39" s="140"/>
      <c r="G39" s="25" t="s">
        <v>24</v>
      </c>
      <c r="H39" s="25" t="str">
        <f>+IFERROR(VLOOKUP($C39,'[1]GUIA VENDEDOR'!$C$7:$H$148,6,0),0)</f>
        <v>LT / TA</v>
      </c>
      <c r="J39" s="143"/>
      <c r="K39" s="143"/>
      <c r="L39" s="19">
        <f>+VLOOKUP($C39,[2]MSRP!$F:$P,11,0)</f>
        <v>237800</v>
      </c>
      <c r="M39" s="102">
        <f>IFERROR(-(IF(VLOOKUP($C39,[2]PYME!$F:$V,6,0)&gt;-100,"-",VLOOKUP($C39,[2]PYME!$F:$V,6,0)))/VLOOKUP($C39,[2]MSRP!$F:$G,2,0),0)</f>
        <v>5.6744079623449316E-2</v>
      </c>
      <c r="N39" s="20">
        <f t="shared" si="1"/>
        <v>-21299.999999999971</v>
      </c>
      <c r="O39" s="20">
        <f>+VLOOKUP($C39,[2]PYME!$F:$V,17,0)</f>
        <v>216500.00000000003</v>
      </c>
      <c r="Q39" s="178"/>
      <c r="R39" s="169"/>
      <c r="S39" s="158"/>
      <c r="T39" s="158"/>
      <c r="Z39" s="1"/>
      <c r="AA39" s="1"/>
      <c r="AB39" s="1"/>
      <c r="AC39" s="1"/>
    </row>
    <row r="40" spans="2:29" ht="16.5" customHeight="1" thickBot="1" x14ac:dyDescent="0.35">
      <c r="B40" s="1" t="s">
        <v>37</v>
      </c>
      <c r="C40" s="1" t="str">
        <f t="shared" si="0"/>
        <v>1JT69F</v>
      </c>
      <c r="E40" s="160"/>
      <c r="F40" s="141"/>
      <c r="G40" s="26" t="s">
        <v>31</v>
      </c>
      <c r="H40" s="26" t="str">
        <f>+IFERROR(VLOOKUP($C40,'[1]GUIA VENDEDOR'!$C$7:$H$148,6,0),0)</f>
        <v>LTZ / TA</v>
      </c>
      <c r="J40" s="144"/>
      <c r="K40" s="144"/>
      <c r="L40" s="22">
        <f>+VLOOKUP($C40,[2]MSRP!$F:$P,11,0)</f>
        <v>255700</v>
      </c>
      <c r="M40" s="103">
        <f>IFERROR(-(IF(VLOOKUP($C40,[2]PYME!$F:$V,6,0)&gt;-100,"-",VLOOKUP($C40,[2]PYME!$F:$V,6,0)))/VLOOKUP($C40,[2]MSRP!$F:$G,2,0),0)</f>
        <v>5.1197239975776333E-2</v>
      </c>
      <c r="N40" s="23">
        <f t="shared" si="1"/>
        <v>-21699.999999999942</v>
      </c>
      <c r="O40" s="23">
        <f>+VLOOKUP($C40,[2]PYME!$F:$V,17,0)</f>
        <v>234000.00000000006</v>
      </c>
      <c r="Q40" s="179"/>
      <c r="R40" s="170"/>
      <c r="S40" s="159"/>
      <c r="T40" s="158"/>
      <c r="Z40" s="1"/>
      <c r="AA40" s="1"/>
      <c r="AB40" s="1"/>
      <c r="AC40" s="1"/>
    </row>
    <row r="41" spans="2:29" ht="16.5" customHeight="1" x14ac:dyDescent="0.3">
      <c r="B41" s="1" t="s">
        <v>34</v>
      </c>
      <c r="C41" s="1" t="str">
        <f t="shared" ref="C41:C44" si="12">+B41&amp;G41&amp;D41</f>
        <v>1JR69A</v>
      </c>
      <c r="E41" s="160"/>
      <c r="F41" s="139" t="str">
        <f>+F30</f>
        <v>PRECIO EMPRENDEDORES CHEVROLET EN OPERACIONES EXCLUSIVAS CON GMF</v>
      </c>
      <c r="G41" s="24" t="s">
        <v>16</v>
      </c>
      <c r="H41" s="24" t="str">
        <f>+IFERROR(VLOOKUP($C41,'[1]GUIA VENDEDOR'!$C$7:$H$148,6,0),0)</f>
        <v>LS / TM</v>
      </c>
      <c r="I41" s="32"/>
      <c r="J41" s="142" t="s">
        <v>114</v>
      </c>
      <c r="K41" s="171">
        <v>700299</v>
      </c>
      <c r="L41" s="86">
        <f>+VLOOKUP($C41,[2]MSRP!$F:$P,11,0)</f>
        <v>202899.99999999997</v>
      </c>
      <c r="M41" s="101">
        <f>IFERROR(-(IF(VLOOKUP($C41,[2]PYME!$F:$V,6,0)&gt;-100,"-",VLOOKUP($C41,[2]PYME!$F:$V,6,0)))/VLOOKUP($C41,[2]MSRP!$F:$G,2,0),0)</f>
        <v>8.0331845002008267E-2</v>
      </c>
      <c r="N41" s="80">
        <f t="shared" ref="N41:N44" si="13">+O41-L41</f>
        <v>-22399.999999999971</v>
      </c>
      <c r="O41" s="80">
        <f>+VLOOKUP($C41,[2]PYME!$F:$V,17,0)</f>
        <v>180500</v>
      </c>
      <c r="P41" s="32"/>
      <c r="Q41" s="177" t="str">
        <f>'[1]GUIA VENDEDOR'!P37</f>
        <v>P</v>
      </c>
      <c r="R41" s="157" t="str">
        <f>'[1]GUIA VENDEDOR'!Q37</f>
        <v>1 AÑO
QUALITAS</v>
      </c>
      <c r="S41" s="157" t="str">
        <f>'[1]GUIA VENDEDOR'!R37</f>
        <v>0% a 24 M
35% enganche</v>
      </c>
      <c r="T41" s="158"/>
      <c r="U41" s="32"/>
      <c r="Y41" s="32"/>
      <c r="Z41" s="1"/>
      <c r="AA41" s="1"/>
      <c r="AB41" s="1"/>
      <c r="AC41" s="1"/>
    </row>
    <row r="42" spans="2:29" ht="16.5" customHeight="1" x14ac:dyDescent="0.3">
      <c r="B42" s="1" t="s">
        <v>36</v>
      </c>
      <c r="C42" s="1" t="str">
        <f t="shared" si="12"/>
        <v>1JS69D</v>
      </c>
      <c r="E42" s="160"/>
      <c r="F42" s="140"/>
      <c r="G42" s="25" t="s">
        <v>33</v>
      </c>
      <c r="H42" s="25" t="str">
        <f>+IFERROR(VLOOKUP($C42,'[1]GUIA VENDEDOR'!$C$7:$H$148,6,0),0)</f>
        <v>LT / TM</v>
      </c>
      <c r="J42" s="143"/>
      <c r="K42" s="172"/>
      <c r="L42" s="87">
        <f>+VLOOKUP($C42,[2]MSRP!$F:$P,11,0)</f>
        <v>221100.00000000003</v>
      </c>
      <c r="M42" s="102">
        <f>IFERROR(-(IF(VLOOKUP($C42,[2]PYME!$F:$V,6,0)&gt;-100,"-",VLOOKUP($C42,[2]PYME!$F:$V,6,0)))/VLOOKUP($C42,[2]MSRP!$F:$G,2,0),0)</f>
        <v>6.2616342890455534E-2</v>
      </c>
      <c r="N42" s="83">
        <f t="shared" si="13"/>
        <v>-20900.000000000029</v>
      </c>
      <c r="O42" s="83">
        <f>+VLOOKUP($C42,[2]PYME!$F:$V,17,0)</f>
        <v>200200</v>
      </c>
      <c r="Q42" s="178"/>
      <c r="R42" s="169"/>
      <c r="S42" s="158"/>
      <c r="T42" s="158"/>
      <c r="Z42" s="1"/>
      <c r="AA42" s="1"/>
      <c r="AB42" s="1"/>
      <c r="AC42" s="1"/>
    </row>
    <row r="43" spans="2:29" ht="16.5" customHeight="1" x14ac:dyDescent="0.3">
      <c r="B43" s="1" t="s">
        <v>36</v>
      </c>
      <c r="C43" s="1" t="str">
        <f t="shared" si="12"/>
        <v>1JS69E</v>
      </c>
      <c r="E43" s="160"/>
      <c r="F43" s="140"/>
      <c r="G43" s="25" t="s">
        <v>24</v>
      </c>
      <c r="H43" s="25" t="str">
        <f>+IFERROR(VLOOKUP($C43,'[1]GUIA VENDEDOR'!$C$7:$H$148,6,0),0)</f>
        <v>LT / TA</v>
      </c>
      <c r="J43" s="143"/>
      <c r="K43" s="172"/>
      <c r="L43" s="87">
        <f>+VLOOKUP($C43,[2]MSRP!$F:$P,11,0)</f>
        <v>237800</v>
      </c>
      <c r="M43" s="102">
        <f>IFERROR(-(IF(VLOOKUP($C43,[2]PYME!$F:$V,6,0)&gt;-100,"-",VLOOKUP($C43,[2]PYME!$F:$V,6,0)))/VLOOKUP($C43,[2]MSRP!$F:$G,2,0),0)</f>
        <v>5.6744079623449316E-2</v>
      </c>
      <c r="N43" s="83">
        <f t="shared" si="13"/>
        <v>-21299.999999999971</v>
      </c>
      <c r="O43" s="83">
        <f>+VLOOKUP($C43,[2]PYME!$F:$V,17,0)</f>
        <v>216500.00000000003</v>
      </c>
      <c r="Q43" s="178"/>
      <c r="R43" s="169"/>
      <c r="S43" s="158"/>
      <c r="T43" s="158"/>
      <c r="Z43" s="1"/>
      <c r="AA43" s="1"/>
      <c r="AB43" s="1"/>
      <c r="AC43" s="1"/>
    </row>
    <row r="44" spans="2:29" ht="16.5" customHeight="1" thickBot="1" x14ac:dyDescent="0.35">
      <c r="B44" s="1" t="s">
        <v>37</v>
      </c>
      <c r="C44" s="1" t="str">
        <f t="shared" si="12"/>
        <v>1JT69F</v>
      </c>
      <c r="E44" s="161"/>
      <c r="F44" s="141"/>
      <c r="G44" s="26" t="s">
        <v>31</v>
      </c>
      <c r="H44" s="26" t="str">
        <f>+IFERROR(VLOOKUP($C44,'[1]GUIA VENDEDOR'!$C$7:$H$148,6,0),0)</f>
        <v>LTZ / TA</v>
      </c>
      <c r="J44" s="144"/>
      <c r="K44" s="173"/>
      <c r="L44" s="88">
        <f>+VLOOKUP($C44,[2]MSRP!$F:$P,11,0)</f>
        <v>255700</v>
      </c>
      <c r="M44" s="103">
        <f>IFERROR(-(IF(VLOOKUP($C44,[2]PYME!$F:$V,6,0)&gt;-100,"-",VLOOKUP($C44,[2]PYME!$F:$V,6,0)))/VLOOKUP($C44,[2]MSRP!$F:$G,2,0),0)</f>
        <v>5.1197239975776333E-2</v>
      </c>
      <c r="N44" s="81">
        <f t="shared" si="13"/>
        <v>-21699.999999999942</v>
      </c>
      <c r="O44" s="81">
        <f>+VLOOKUP($C44,[2]PYME!$F:$V,17,0)</f>
        <v>234000.00000000006</v>
      </c>
      <c r="Q44" s="179"/>
      <c r="R44" s="170"/>
      <c r="S44" s="159"/>
      <c r="T44" s="159"/>
      <c r="Z44" s="1"/>
      <c r="AA44" s="1"/>
      <c r="AB44" s="1"/>
      <c r="AC44" s="1"/>
    </row>
    <row r="45" spans="2:29" ht="28.5" customHeight="1" x14ac:dyDescent="0.3">
      <c r="B45" s="1" t="s">
        <v>38</v>
      </c>
      <c r="C45" s="1" t="str">
        <f t="shared" si="0"/>
        <v>1JS48J</v>
      </c>
      <c r="E45" s="168" t="s">
        <v>39</v>
      </c>
      <c r="F45" s="139" t="str">
        <f>+F37</f>
        <v>PRECIO EMPRENDEDORES CHEVROLET EN OPERACIONES DE CONTADO/FINANCIAMIENTO</v>
      </c>
      <c r="G45" s="24" t="s">
        <v>29</v>
      </c>
      <c r="H45" s="24" t="str">
        <f>+IFERROR(VLOOKUP($C45,'[1]GUIA VENDEDOR'!$C$7:$H$148,6,0),0)</f>
        <v>LT / TM</v>
      </c>
      <c r="J45" s="142" t="s">
        <v>112</v>
      </c>
      <c r="K45" s="142">
        <v>700109</v>
      </c>
      <c r="L45" s="16">
        <f>+VLOOKUP($C45,[2]MSRP!$F:$P,11,0)</f>
        <v>215500.00000000003</v>
      </c>
      <c r="M45" s="101">
        <f>IFERROR(-(IF(VLOOKUP($C45,[2]PYME!$F:$V,6,0)&gt;-100,"-",VLOOKUP($C45,[2]PYME!$F:$V,6,0)))/VLOOKUP($C45,[2]MSRP!$F:$G,2,0),0)</f>
        <v>6.4962507293287688E-2</v>
      </c>
      <c r="N45" s="17">
        <f t="shared" si="1"/>
        <v>-20800</v>
      </c>
      <c r="O45" s="17">
        <f>+VLOOKUP($C45,[2]PYME!$F:$V,17,0)</f>
        <v>194700.00000000003</v>
      </c>
      <c r="Q45" s="145"/>
      <c r="R45" s="136" t="str">
        <f>'[1]GUIA VENDEDOR'!Q43</f>
        <v>1 AÑO
QUALITAS</v>
      </c>
      <c r="S45" s="136"/>
      <c r="T45" s="136"/>
      <c r="Z45" s="1"/>
      <c r="AA45" s="1"/>
      <c r="AB45" s="1"/>
      <c r="AC45" s="1"/>
    </row>
    <row r="46" spans="2:29" ht="28.5" customHeight="1" thickBot="1" x14ac:dyDescent="0.35">
      <c r="B46" s="1" t="s">
        <v>38</v>
      </c>
      <c r="C46" s="1" t="str">
        <f t="shared" si="0"/>
        <v>1JS48K</v>
      </c>
      <c r="E46" s="160"/>
      <c r="F46" s="141"/>
      <c r="G46" s="26" t="s">
        <v>40</v>
      </c>
      <c r="H46" s="26" t="str">
        <f>+IFERROR(VLOOKUP($C46,'[1]GUIA VENDEDOR'!$C$7:$H$148,6,0),0)</f>
        <v>LT / TA</v>
      </c>
      <c r="J46" s="144"/>
      <c r="K46" s="144"/>
      <c r="L46" s="22">
        <f>+VLOOKUP($C46,[2]MSRP!$F:$P,11,0)</f>
        <v>232500</v>
      </c>
      <c r="M46" s="103">
        <f>IFERROR(-(IF(VLOOKUP($C46,[2]PYME!$F:$V,6,0)&gt;-100,"-",VLOOKUP($C46,[2]PYME!$F:$V,6,0)))/VLOOKUP($C46,[2]MSRP!$F:$G,2,0),0)</f>
        <v>5.8179941289107695E-2</v>
      </c>
      <c r="N46" s="23">
        <f t="shared" si="1"/>
        <v>-21100.000000000029</v>
      </c>
      <c r="O46" s="23">
        <f>+VLOOKUP($C46,[2]PYME!$F:$V,17,0)</f>
        <v>211399.99999999997</v>
      </c>
      <c r="Q46" s="147"/>
      <c r="R46" s="152"/>
      <c r="S46" s="137"/>
      <c r="T46" s="138"/>
      <c r="Z46" s="1"/>
      <c r="AA46" s="1"/>
      <c r="AB46" s="1"/>
      <c r="AC46" s="1"/>
    </row>
    <row r="47" spans="2:29" ht="28.5" customHeight="1" x14ac:dyDescent="0.3">
      <c r="B47" s="1" t="s">
        <v>38</v>
      </c>
      <c r="C47" s="1" t="str">
        <f t="shared" ref="C47:C48" si="14">+B47&amp;G47&amp;D47</f>
        <v>1JS48J</v>
      </c>
      <c r="E47" s="160"/>
      <c r="F47" s="139" t="str">
        <f>+F41</f>
        <v>PRECIO EMPRENDEDORES CHEVROLET EN OPERACIONES EXCLUSIVAS CON GMF</v>
      </c>
      <c r="G47" s="24" t="s">
        <v>29</v>
      </c>
      <c r="H47" s="24" t="str">
        <f>+IFERROR(VLOOKUP($C47,'[1]GUIA VENDEDOR'!$C$7:$H$148,6,0),0)</f>
        <v>LT / TM</v>
      </c>
      <c r="J47" s="142" t="s">
        <v>114</v>
      </c>
      <c r="K47" s="142">
        <v>700299</v>
      </c>
      <c r="L47" s="86">
        <f>+VLOOKUP($C47,[2]MSRP!$F:$P,11,0)</f>
        <v>215500.00000000003</v>
      </c>
      <c r="M47" s="101">
        <f>IFERROR(-(IF(VLOOKUP($C47,[2]PYME!$F:$V,6,0)&gt;-100,"-",VLOOKUP($C47,[2]PYME!$F:$V,6,0)))/VLOOKUP($C47,[2]MSRP!$F:$G,2,0),0)</f>
        <v>6.4962507293287688E-2</v>
      </c>
      <c r="N47" s="80">
        <f t="shared" ref="N47:N48" si="15">+O47-L47</f>
        <v>-20800</v>
      </c>
      <c r="O47" s="80">
        <f>+VLOOKUP($C47,[2]PYME!$F:$V,17,0)</f>
        <v>194700.00000000003</v>
      </c>
      <c r="Q47" s="145" t="str">
        <f>'[1]GUIA VENDEDOR'!P43</f>
        <v>P</v>
      </c>
      <c r="R47" s="136" t="str">
        <f>'[1]GUIA VENDEDOR'!Q43</f>
        <v>1 AÑO
QUALITAS</v>
      </c>
      <c r="S47" s="136" t="str">
        <f>'[1]GUIA VENDEDOR'!R43</f>
        <v>0% a 24 M
35% enganche</v>
      </c>
      <c r="T47" s="138"/>
      <c r="Z47" s="1"/>
      <c r="AA47" s="1"/>
      <c r="AB47" s="1"/>
      <c r="AC47" s="1"/>
    </row>
    <row r="48" spans="2:29" ht="28.5" customHeight="1" thickBot="1" x14ac:dyDescent="0.35">
      <c r="B48" s="1" t="s">
        <v>38</v>
      </c>
      <c r="C48" s="1" t="str">
        <f t="shared" si="14"/>
        <v>1JS48K</v>
      </c>
      <c r="E48" s="161"/>
      <c r="F48" s="141"/>
      <c r="G48" s="26" t="s">
        <v>40</v>
      </c>
      <c r="H48" s="26" t="str">
        <f>+IFERROR(VLOOKUP($C48,'[1]GUIA VENDEDOR'!$C$7:$H$148,6,0),0)</f>
        <v>LT / TA</v>
      </c>
      <c r="J48" s="144"/>
      <c r="K48" s="144"/>
      <c r="L48" s="88">
        <f>+VLOOKUP($C48,[2]MSRP!$F:$P,11,0)</f>
        <v>232500</v>
      </c>
      <c r="M48" s="103">
        <f>IFERROR(-(IF(VLOOKUP($C48,[2]PYME!$F:$V,6,0)&gt;-100,"-",VLOOKUP($C48,[2]PYME!$F:$V,6,0)))/VLOOKUP($C48,[2]MSRP!$F:$G,2,0),0)</f>
        <v>5.8179941289107695E-2</v>
      </c>
      <c r="N48" s="81">
        <f t="shared" si="15"/>
        <v>-21100.000000000029</v>
      </c>
      <c r="O48" s="81">
        <f>+VLOOKUP($C48,[2]PYME!$F:$V,17,0)</f>
        <v>211399.99999999997</v>
      </c>
      <c r="Q48" s="147"/>
      <c r="R48" s="152"/>
      <c r="S48" s="137"/>
      <c r="T48" s="137"/>
      <c r="Z48" s="1"/>
      <c r="AA48" s="1"/>
      <c r="AB48" s="1"/>
      <c r="AC48" s="1"/>
    </row>
    <row r="49" spans="2:29" ht="63.75" hidden="1" customHeight="1" thickBot="1" x14ac:dyDescent="0.35">
      <c r="B49" s="1" t="s">
        <v>41</v>
      </c>
      <c r="C49" s="1" t="str">
        <f t="shared" si="0"/>
        <v>1JY48H</v>
      </c>
      <c r="E49" s="33" t="s">
        <v>42</v>
      </c>
      <c r="F49" s="34" t="str">
        <f>+F45</f>
        <v>PRECIO EMPRENDEDORES CHEVROLET EN OPERACIONES DE CONTADO/FINANCIAMIENTO</v>
      </c>
      <c r="G49" s="24" t="s">
        <v>43</v>
      </c>
      <c r="H49" s="24" t="str">
        <f>+IFERROR(VLOOKUP($C49,'[1]GUIA VENDEDOR'!$C$7:$H$148,6,0),0)</f>
        <v>RS</v>
      </c>
      <c r="J49" s="36" t="s">
        <v>23</v>
      </c>
      <c r="K49" s="89">
        <v>700109</v>
      </c>
      <c r="L49" s="37">
        <f>+VLOOKUP($C49,[2]MSRP!$F:$P,11,0)</f>
        <v>315800.00000000006</v>
      </c>
      <c r="M49" s="104">
        <f>IFERROR(-(IF(VLOOKUP($C49,[2]PYME!$F:$V,6,0)&gt;-100,"-",VLOOKUP($C49,[2]PYME!$F:$V,6,0)))/VLOOKUP($C49,[2]MSRP!$F:$G,2,0),0)</f>
        <v>3.6156511173449243E-2</v>
      </c>
      <c r="N49" s="17">
        <f t="shared" si="1"/>
        <v>-23000.000000000058</v>
      </c>
      <c r="O49" s="38">
        <f>+VLOOKUP($C49,[2]PYME!$F:$V,17,0)</f>
        <v>292800</v>
      </c>
      <c r="Q49" s="39"/>
      <c r="R49" s="40" t="str">
        <f>'[1]GUIA VENDEDOR'!Q46</f>
        <v>1 AÑO
QUALITAS</v>
      </c>
      <c r="S49" s="40"/>
      <c r="T49" s="136"/>
      <c r="Z49" s="1"/>
      <c r="AA49" s="1"/>
      <c r="AB49" s="1"/>
      <c r="AC49" s="1"/>
    </row>
    <row r="50" spans="2:29" ht="63.75" hidden="1" customHeight="1" thickBot="1" x14ac:dyDescent="0.35">
      <c r="B50" s="1" t="s">
        <v>41</v>
      </c>
      <c r="C50" s="1" t="str">
        <f t="shared" ref="C50" si="16">+B50&amp;G50&amp;D50</f>
        <v>1JY48H</v>
      </c>
      <c r="E50" s="77" t="s">
        <v>42</v>
      </c>
      <c r="F50" s="78" t="str">
        <f>+F47</f>
        <v>PRECIO EMPRENDEDORES CHEVROLET EN OPERACIONES EXCLUSIVAS CON GMF</v>
      </c>
      <c r="G50" s="24" t="s">
        <v>43</v>
      </c>
      <c r="H50" s="24" t="str">
        <f>+IFERROR(VLOOKUP($C50,'[1]GUIA VENDEDOR'!$C$7:$H$148,6,0),0)</f>
        <v>RS</v>
      </c>
      <c r="J50" s="79" t="s">
        <v>23</v>
      </c>
      <c r="K50" s="89">
        <v>700299</v>
      </c>
      <c r="L50" s="37">
        <f>+VLOOKUP($C50,[2]MSRP!$F:$P,11,0)</f>
        <v>315800.00000000006</v>
      </c>
      <c r="M50" s="104">
        <f>IFERROR(-(IF(VLOOKUP($C50,[2]PYME!$F:$V,6,0)&gt;-100,"-",VLOOKUP($C50,[2]PYME!$F:$V,6,0)))/VLOOKUP($C50,[2]MSRP!$F:$G,2,0),0)</f>
        <v>3.6156511173449243E-2</v>
      </c>
      <c r="N50" s="80">
        <f t="shared" ref="N50" si="17">+O50-L50</f>
        <v>-23000.000000000058</v>
      </c>
      <c r="O50" s="38">
        <f>+VLOOKUP($C50,[2]PYME!$F:$V,17,0)</f>
        <v>292800</v>
      </c>
      <c r="Q50" s="85" t="str">
        <f>'[1]GUIA VENDEDOR'!P46</f>
        <v>P</v>
      </c>
      <c r="R50" s="84" t="str">
        <f>'[1]GUIA VENDEDOR'!Q46</f>
        <v>1 AÑO
QUALITAS</v>
      </c>
      <c r="S50" s="84" t="str">
        <f>'[1]GUIA VENDEDOR'!R46</f>
        <v>0% a 24 M
35% Enganche</v>
      </c>
      <c r="T50" s="137"/>
      <c r="Z50" s="1"/>
      <c r="AA50" s="1"/>
      <c r="AB50" s="1"/>
      <c r="AC50" s="1"/>
    </row>
    <row r="51" spans="2:29" ht="15" customHeight="1" x14ac:dyDescent="0.3">
      <c r="B51" s="1" t="s">
        <v>44</v>
      </c>
      <c r="C51" s="1" t="str">
        <f t="shared" si="0"/>
        <v>1PT69M</v>
      </c>
      <c r="E51" s="168" t="s">
        <v>45</v>
      </c>
      <c r="F51" s="139" t="str">
        <f>+F49</f>
        <v>PRECIO EMPRENDEDORES CHEVROLET EN OPERACIONES DE CONTADO/FINANCIAMIENTO</v>
      </c>
      <c r="G51" s="24" t="s">
        <v>28</v>
      </c>
      <c r="H51" s="24" t="str">
        <f>+IFERROR(VLOOKUP($C51,'[1]GUIA VENDEDOR'!$C$7:$H$148,6,0),0)</f>
        <v>LS / TM</v>
      </c>
      <c r="J51" s="142" t="s">
        <v>112</v>
      </c>
      <c r="K51" s="142">
        <v>700109</v>
      </c>
      <c r="L51" s="16">
        <f>+VLOOKUP($C51,[2]MSRP!$F:$P,11,0)</f>
        <v>264600</v>
      </c>
      <c r="M51" s="101">
        <f>IFERROR(-(IF(VLOOKUP($C51,[2]PYME!$F:$V,6,0)&gt;-100,"-",VLOOKUP($C51,[2]PYME!$F:$V,6,0)))/VLOOKUP($C51,[2]MSRP!$F:$G,2,0),0)</f>
        <v>0.12919005701196143</v>
      </c>
      <c r="N51" s="17">
        <f t="shared" si="1"/>
        <v>-44100</v>
      </c>
      <c r="O51" s="17">
        <f>+VLOOKUP($C51,[2]PYME!$F:$V,17,0)</f>
        <v>220500</v>
      </c>
      <c r="Q51" s="145"/>
      <c r="R51" s="136" t="str">
        <f>'[1]GUIA VENDEDOR'!Q52</f>
        <v>1 AÑO
ABA</v>
      </c>
      <c r="S51" s="136"/>
      <c r="T51" s="136"/>
      <c r="U51" s="1"/>
      <c r="V51" s="1"/>
      <c r="W51" s="1"/>
      <c r="X51" s="1"/>
      <c r="Y51" s="1"/>
      <c r="Z51" s="1"/>
      <c r="AA51" s="1"/>
      <c r="AB51" s="1"/>
      <c r="AC51" s="1"/>
    </row>
    <row r="52" spans="2:29" ht="15" customHeight="1" x14ac:dyDescent="0.3">
      <c r="B52" s="1" t="s">
        <v>44</v>
      </c>
      <c r="C52" s="1" t="str">
        <f t="shared" si="0"/>
        <v>1PT69A</v>
      </c>
      <c r="E52" s="160"/>
      <c r="F52" s="140"/>
      <c r="G52" s="25" t="s">
        <v>16</v>
      </c>
      <c r="H52" s="25" t="str">
        <f>+IFERROR(VLOOKUP($C52,'[1]GUIA VENDEDOR'!$C$7:$H$148,6,0),0)</f>
        <v>LS / TA</v>
      </c>
      <c r="J52" s="143"/>
      <c r="K52" s="143"/>
      <c r="L52" s="19">
        <f>+VLOOKUP($C52,[2]MSRP!$F:$P,11,0)</f>
        <v>278300.00000000006</v>
      </c>
      <c r="M52" s="102">
        <f>IFERROR(-(IF(VLOOKUP($C52,[2]PYME!$F:$V,6,0)&gt;-100,"-",VLOOKUP($C52,[2]PYME!$F:$V,6,0)))/VLOOKUP($C52,[2]MSRP!$F:$G,2,0),0)</f>
        <v>9.722873647203939E-2</v>
      </c>
      <c r="N52" s="20">
        <f t="shared" si="1"/>
        <v>-38200.000000000058</v>
      </c>
      <c r="O52" s="20">
        <f>+VLOOKUP($C52,[2]PYME!$F:$V,17,0)</f>
        <v>240100</v>
      </c>
      <c r="Q52" s="146"/>
      <c r="R52" s="138"/>
      <c r="S52" s="138"/>
      <c r="T52" s="138"/>
      <c r="U52" s="1"/>
      <c r="V52" s="1"/>
      <c r="W52" s="1"/>
      <c r="X52" s="1"/>
      <c r="Y52" s="1"/>
      <c r="Z52" s="1"/>
      <c r="AA52" s="1"/>
      <c r="AB52" s="1"/>
      <c r="AC52" s="1"/>
    </row>
    <row r="53" spans="2:29" ht="21.75" customHeight="1" thickBot="1" x14ac:dyDescent="0.35">
      <c r="B53" s="1" t="s">
        <v>46</v>
      </c>
      <c r="C53" s="1" t="str">
        <f t="shared" si="0"/>
        <v>1PU69G</v>
      </c>
      <c r="E53" s="160"/>
      <c r="F53" s="141"/>
      <c r="G53" s="25" t="s">
        <v>47</v>
      </c>
      <c r="H53" s="25" t="str">
        <f>+IFERROR(VLOOKUP($C53,'[1]GUIA VENDEDOR'!$C$7:$H$148,6,0),0)</f>
        <v>LTZ</v>
      </c>
      <c r="J53" s="143"/>
      <c r="K53" s="144"/>
      <c r="L53" s="22">
        <f>+VLOOKUP($C53,[2]MSRP!$F:$P,11,0)</f>
        <v>355800</v>
      </c>
      <c r="M53" s="103">
        <f>IFERROR(-(IF(VLOOKUP($C53,[2]PYME!$F:$V,6,0)&gt;-100,"-",VLOOKUP($C53,[2]PYME!$F:$V,6,0)))/VLOOKUP($C53,[2]MSRP!$F:$G,2,0),0)</f>
        <v>5.8126465574264083E-2</v>
      </c>
      <c r="N53" s="23">
        <f t="shared" si="1"/>
        <v>-38200.000000000058</v>
      </c>
      <c r="O53" s="23">
        <f>+VLOOKUP($C53,[2]PYME!$F:$V,17,0)</f>
        <v>317599.99999999994</v>
      </c>
      <c r="Q53" s="146"/>
      <c r="R53" s="138"/>
      <c r="S53" s="138"/>
      <c r="T53" s="138"/>
      <c r="U53" s="1"/>
      <c r="V53" s="1"/>
      <c r="W53" s="1"/>
      <c r="X53" s="1"/>
      <c r="Y53" s="1"/>
      <c r="Z53" s="1"/>
      <c r="AA53" s="1"/>
      <c r="AB53" s="1"/>
      <c r="AC53" s="1"/>
    </row>
    <row r="54" spans="2:29" ht="15" customHeight="1" x14ac:dyDescent="0.3">
      <c r="B54" s="1" t="s">
        <v>44</v>
      </c>
      <c r="C54" s="1" t="str">
        <f t="shared" ref="C54:C56" si="18">+B54&amp;G54&amp;D54</f>
        <v>1PT69M</v>
      </c>
      <c r="E54" s="160"/>
      <c r="F54" s="139" t="str">
        <f>+F50</f>
        <v>PRECIO EMPRENDEDORES CHEVROLET EN OPERACIONES EXCLUSIVAS CON GMF</v>
      </c>
      <c r="G54" s="24" t="s">
        <v>28</v>
      </c>
      <c r="H54" s="24" t="str">
        <f>+IFERROR(VLOOKUP($C54,'[1]GUIA VENDEDOR'!$C$7:$H$148,6,0),0)</f>
        <v>LS / TM</v>
      </c>
      <c r="J54" s="142" t="s">
        <v>114</v>
      </c>
      <c r="K54" s="142">
        <v>700299</v>
      </c>
      <c r="L54" s="86">
        <f>+VLOOKUP($C54,[2]MSRP!$F:$P,11,0)</f>
        <v>264600</v>
      </c>
      <c r="M54" s="101">
        <f>IFERROR(-(IF(VLOOKUP($C54,[2]PYME!$F:$V,6,0)&gt;-100,"-",VLOOKUP($C54,[2]PYME!$F:$V,6,0)))/VLOOKUP($C54,[2]MSRP!$F:$G,2,0),0)</f>
        <v>0.12919005701196143</v>
      </c>
      <c r="N54" s="80">
        <f t="shared" ref="N54:N56" si="19">+O54-L54</f>
        <v>-44100</v>
      </c>
      <c r="O54" s="80">
        <f>+VLOOKUP($C54,[2]PYME!$F:$V,17,0)</f>
        <v>220500</v>
      </c>
      <c r="Q54" s="145" t="str">
        <f>'[1]GUIA VENDEDOR'!P52</f>
        <v>P</v>
      </c>
      <c r="R54" s="136" t="str">
        <f>'[1]GUIA VENDEDOR'!Q52</f>
        <v>1 AÑO
ABA</v>
      </c>
      <c r="S54" s="136" t="str">
        <f>'[1]GUIA VENDEDOR'!R52</f>
        <v>0%  a 24M
35% enganche</v>
      </c>
      <c r="T54" s="138"/>
      <c r="U54" s="1"/>
      <c r="V54" s="1"/>
      <c r="W54" s="1"/>
      <c r="X54" s="1"/>
      <c r="Y54" s="1"/>
      <c r="Z54" s="1"/>
      <c r="AA54" s="1"/>
      <c r="AB54" s="1"/>
      <c r="AC54" s="1"/>
    </row>
    <row r="55" spans="2:29" ht="15" customHeight="1" x14ac:dyDescent="0.3">
      <c r="B55" s="1" t="s">
        <v>44</v>
      </c>
      <c r="C55" s="1" t="str">
        <f t="shared" si="18"/>
        <v>1PT69A</v>
      </c>
      <c r="E55" s="160"/>
      <c r="F55" s="140"/>
      <c r="G55" s="25" t="s">
        <v>16</v>
      </c>
      <c r="H55" s="25" t="str">
        <f>+IFERROR(VLOOKUP($C55,'[1]GUIA VENDEDOR'!$C$7:$H$148,6,0),0)</f>
        <v>LS / TA</v>
      </c>
      <c r="J55" s="143"/>
      <c r="K55" s="143"/>
      <c r="L55" s="87">
        <f>+VLOOKUP($C55,[2]MSRP!$F:$P,11,0)</f>
        <v>278300.00000000006</v>
      </c>
      <c r="M55" s="102">
        <f>IFERROR(-(IF(VLOOKUP($C55,[2]PYME!$F:$V,6,0)&gt;-100,"-",VLOOKUP($C55,[2]PYME!$F:$V,6,0)))/VLOOKUP($C55,[2]MSRP!$F:$G,2,0),0)</f>
        <v>9.722873647203939E-2</v>
      </c>
      <c r="N55" s="83">
        <f t="shared" si="19"/>
        <v>-38200.000000000058</v>
      </c>
      <c r="O55" s="83">
        <f>+VLOOKUP($C55,[2]PYME!$F:$V,17,0)</f>
        <v>240100</v>
      </c>
      <c r="Q55" s="146"/>
      <c r="R55" s="138"/>
      <c r="S55" s="138"/>
      <c r="T55" s="138"/>
      <c r="U55" s="1"/>
      <c r="V55" s="1"/>
      <c r="W55" s="1"/>
      <c r="X55" s="1"/>
      <c r="Y55" s="1"/>
      <c r="Z55" s="1"/>
      <c r="AA55" s="1"/>
      <c r="AB55" s="1"/>
      <c r="AC55" s="1"/>
    </row>
    <row r="56" spans="2:29" ht="21.75" customHeight="1" thickBot="1" x14ac:dyDescent="0.35">
      <c r="B56" s="1" t="s">
        <v>46</v>
      </c>
      <c r="C56" s="1" t="str">
        <f t="shared" si="18"/>
        <v>1PU69G</v>
      </c>
      <c r="E56" s="161"/>
      <c r="F56" s="141"/>
      <c r="G56" s="25" t="s">
        <v>47</v>
      </c>
      <c r="H56" s="25" t="str">
        <f>+IFERROR(VLOOKUP($C56,'[1]GUIA VENDEDOR'!$C$7:$H$148,6,0),0)</f>
        <v>LTZ</v>
      </c>
      <c r="J56" s="143"/>
      <c r="K56" s="144"/>
      <c r="L56" s="88">
        <f>+VLOOKUP($C56,[2]MSRP!$F:$P,11,0)</f>
        <v>355800</v>
      </c>
      <c r="M56" s="103">
        <f>IFERROR(-(IF(VLOOKUP($C56,[2]PYME!$F:$V,6,0)&gt;-100,"-",VLOOKUP($C56,[2]PYME!$F:$V,6,0)))/VLOOKUP($C56,[2]MSRP!$F:$G,2,0),0)</f>
        <v>5.8126465574264083E-2</v>
      </c>
      <c r="N56" s="81">
        <f t="shared" si="19"/>
        <v>-38200.000000000058</v>
      </c>
      <c r="O56" s="81">
        <f>+VLOOKUP($C56,[2]PYME!$F:$V,17,0)</f>
        <v>317599.99999999994</v>
      </c>
      <c r="Q56" s="146"/>
      <c r="R56" s="138"/>
      <c r="S56" s="138"/>
      <c r="T56" s="137"/>
      <c r="U56" s="1"/>
      <c r="V56" s="1"/>
      <c r="W56" s="1"/>
      <c r="X56" s="1"/>
      <c r="Y56" s="1"/>
      <c r="Z56" s="1"/>
      <c r="AA56" s="1"/>
      <c r="AB56" s="1"/>
      <c r="AC56" s="1"/>
    </row>
    <row r="57" spans="2:29" ht="21.75" customHeight="1" x14ac:dyDescent="0.3">
      <c r="B57" s="1" t="s">
        <v>48</v>
      </c>
      <c r="C57" s="1" t="str">
        <f t="shared" si="0"/>
        <v>1BG69A</v>
      </c>
      <c r="E57" s="168" t="s">
        <v>49</v>
      </c>
      <c r="F57" s="139" t="str">
        <f>+F51</f>
        <v>PRECIO EMPRENDEDORES CHEVROLET EN OPERACIONES DE CONTADO/FINANCIAMIENTO</v>
      </c>
      <c r="G57" s="24" t="s">
        <v>16</v>
      </c>
      <c r="H57" s="24" t="str">
        <f>+IFERROR(VLOOKUP($C57,'[1]GUIA VENDEDOR'!$C$7:$H$148,6,0),0)</f>
        <v>LS / TM</v>
      </c>
      <c r="J57" s="142" t="s">
        <v>112</v>
      </c>
      <c r="K57" s="142">
        <v>700109</v>
      </c>
      <c r="L57" s="19">
        <f>+VLOOKUP($C57,[2]MSRP!$F:$P,11,0)</f>
        <v>286000</v>
      </c>
      <c r="M57" s="102">
        <f>IFERROR(-(IF(VLOOKUP($C57,[2]PYME!$F:$V,6,0)&gt;-100,"-",VLOOKUP($C57,[2]PYME!$F:$V,6,0)))/VLOOKUP($C57,[2]MSRP!$F:$G,2,0),0)</f>
        <v>5.3343055357863184E-2</v>
      </c>
      <c r="N57" s="20">
        <f t="shared" si="1"/>
        <v>-25099.999999999913</v>
      </c>
      <c r="O57" s="20">
        <f>+VLOOKUP($C57,[2]PYME!$F:$V,17,0)</f>
        <v>260900.00000000009</v>
      </c>
      <c r="Q57" s="145"/>
      <c r="R57" s="136" t="str">
        <f>+'[1]GUIA VENDEDOR'!$Q$61</f>
        <v>1 AÑO 
ABA</v>
      </c>
      <c r="S57" s="136"/>
      <c r="T57" s="136"/>
      <c r="U57" s="1"/>
      <c r="V57" s="1"/>
      <c r="W57" s="1"/>
      <c r="X57" s="1"/>
      <c r="Y57" s="1"/>
      <c r="Z57" s="1"/>
      <c r="AA57" s="1"/>
      <c r="AB57" s="1"/>
      <c r="AC57" s="1"/>
    </row>
    <row r="58" spans="2:29" ht="21.75" customHeight="1" x14ac:dyDescent="0.3">
      <c r="B58" s="1" t="s">
        <v>48</v>
      </c>
      <c r="C58" s="1" t="str">
        <f t="shared" si="0"/>
        <v>1BG69B</v>
      </c>
      <c r="E58" s="160"/>
      <c r="F58" s="140"/>
      <c r="G58" s="25" t="s">
        <v>18</v>
      </c>
      <c r="H58" s="25" t="str">
        <f>+IFERROR(VLOOKUP($C58,'[1]GUIA VENDEDOR'!$C$7:$H$148,6,0),0)</f>
        <v>LS / TA</v>
      </c>
      <c r="J58" s="143"/>
      <c r="K58" s="143"/>
      <c r="L58" s="19">
        <f>+VLOOKUP($C58,[2]MSRP!$F:$P,11,0)</f>
        <v>298700</v>
      </c>
      <c r="M58" s="102">
        <f>IFERROR(-(IF(VLOOKUP($C58,[2]PYME!$F:$V,6,0)&gt;-100,"-",VLOOKUP($C58,[2]PYME!$F:$V,6,0)))/VLOOKUP($C58,[2]MSRP!$F:$G,2,0),0)</f>
        <v>5.0294276572973751E-2</v>
      </c>
      <c r="N58" s="20">
        <f t="shared" si="1"/>
        <v>-25599.999999999942</v>
      </c>
      <c r="O58" s="20">
        <f>+VLOOKUP($C58,[2]PYME!$F:$V,17,0)</f>
        <v>273100.00000000006</v>
      </c>
      <c r="Q58" s="146"/>
      <c r="R58" s="138"/>
      <c r="S58" s="138"/>
      <c r="T58" s="138"/>
      <c r="U58" s="1"/>
      <c r="V58" s="1"/>
      <c r="W58" s="1"/>
      <c r="X58" s="1"/>
      <c r="Y58" s="1"/>
      <c r="Z58" s="1"/>
      <c r="AA58" s="1"/>
      <c r="AB58" s="1"/>
      <c r="AC58" s="1"/>
    </row>
    <row r="59" spans="2:29" ht="21.75" customHeight="1" x14ac:dyDescent="0.3">
      <c r="B59" s="1" t="s">
        <v>50</v>
      </c>
      <c r="C59" s="1" t="str">
        <f t="shared" si="0"/>
        <v>1BH69C</v>
      </c>
      <c r="E59" s="160"/>
      <c r="F59" s="140"/>
      <c r="G59" s="25" t="s">
        <v>20</v>
      </c>
      <c r="H59" s="25" t="str">
        <f>+IFERROR(VLOOKUP($C59,'[1]GUIA VENDEDOR'!$C$7:$H$148,6,0),0)</f>
        <v>LT / TA</v>
      </c>
      <c r="J59" s="143"/>
      <c r="K59" s="143"/>
      <c r="L59" s="19">
        <f>+VLOOKUP($C59,[2]MSRP!$F:$P,11,0)</f>
        <v>319400</v>
      </c>
      <c r="M59" s="102">
        <f>IFERROR(-(IF(VLOOKUP($C59,[2]PYME!$F:$V,6,0)&gt;-100,"-",VLOOKUP($C59,[2]PYME!$F:$V,6,0)))/VLOOKUP($C59,[2]MSRP!$F:$G,2,0),0)</f>
        <v>4.7076653167914442E-2</v>
      </c>
      <c r="N59" s="20">
        <f t="shared" si="1"/>
        <v>-26600</v>
      </c>
      <c r="O59" s="20">
        <f>+VLOOKUP($C59,[2]PYME!$F:$V,17,0)</f>
        <v>292800</v>
      </c>
      <c r="Q59" s="146"/>
      <c r="R59" s="138"/>
      <c r="S59" s="138"/>
      <c r="T59" s="138"/>
      <c r="U59" s="1"/>
      <c r="V59" s="1"/>
      <c r="W59" s="1"/>
      <c r="X59" s="1"/>
      <c r="Y59" s="1"/>
      <c r="Z59" s="1"/>
      <c r="AA59" s="1"/>
      <c r="AB59" s="1"/>
      <c r="AC59" s="1"/>
    </row>
    <row r="60" spans="2:29" ht="21.75" customHeight="1" thickBot="1" x14ac:dyDescent="0.35">
      <c r="B60" s="1" t="s">
        <v>51</v>
      </c>
      <c r="C60" s="1" t="str">
        <f t="shared" si="0"/>
        <v>1BJ69D</v>
      </c>
      <c r="E60" s="160"/>
      <c r="F60" s="141"/>
      <c r="G60" s="26" t="s">
        <v>33</v>
      </c>
      <c r="H60" s="26" t="str">
        <f>+IFERROR(VLOOKUP($C60,'[1]GUIA VENDEDOR'!$C$7:$H$148,6,0),0)</f>
        <v>PREMIER</v>
      </c>
      <c r="J60" s="144"/>
      <c r="K60" s="144"/>
      <c r="L60" s="22">
        <f>+VLOOKUP($C60,[2]MSRP!$F:$P,11,0)</f>
        <v>368899.99999999988</v>
      </c>
      <c r="M60" s="103">
        <f>IFERROR(-(IF(VLOOKUP($C60,[2]PYME!$F:$V,6,0)&gt;-100,"-",VLOOKUP($C60,[2]PYME!$F:$V,6,0)))/VLOOKUP($C60,[2]MSRP!$F:$G,2,0),0)</f>
        <v>3.8605442077206654E-2</v>
      </c>
      <c r="N60" s="23">
        <f t="shared" si="1"/>
        <v>-29400</v>
      </c>
      <c r="O60" s="23">
        <f>+VLOOKUP($C60,[2]PYME!$F:$V,17,0)</f>
        <v>339499.99999999988</v>
      </c>
      <c r="Q60" s="147"/>
      <c r="R60" s="137"/>
      <c r="S60" s="137"/>
      <c r="T60" s="138"/>
      <c r="U60" s="1"/>
      <c r="V60" s="1"/>
      <c r="W60" s="1"/>
      <c r="X60" s="1"/>
      <c r="Y60" s="1"/>
      <c r="Z60" s="1"/>
      <c r="AA60" s="1"/>
      <c r="AB60" s="1"/>
      <c r="AC60" s="1"/>
    </row>
    <row r="61" spans="2:29" ht="21.75" customHeight="1" x14ac:dyDescent="0.3">
      <c r="B61" s="1" t="s">
        <v>48</v>
      </c>
      <c r="C61" s="1" t="str">
        <f t="shared" ref="C61:C64" si="20">+B61&amp;G61&amp;D61</f>
        <v>1BG69A</v>
      </c>
      <c r="E61" s="160"/>
      <c r="F61" s="139" t="str">
        <f>+F54</f>
        <v>PRECIO EMPRENDEDORES CHEVROLET EN OPERACIONES EXCLUSIVAS CON GMF</v>
      </c>
      <c r="G61" s="24" t="s">
        <v>16</v>
      </c>
      <c r="H61" s="24" t="str">
        <f>+IFERROR(VLOOKUP($C61,'[1]GUIA VENDEDOR'!$C$7:$H$148,6,0),0)</f>
        <v>LS / TM</v>
      </c>
      <c r="J61" s="142" t="s">
        <v>113</v>
      </c>
      <c r="K61" s="142">
        <v>700299</v>
      </c>
      <c r="L61" s="87">
        <f>+VLOOKUP($C61,[2]MSRP!$F:$P,11,0)</f>
        <v>286000</v>
      </c>
      <c r="M61" s="102">
        <f>IFERROR(-(IF(VLOOKUP($C61,[2]PYME!$F:$V,6,0)&gt;-100,"-",VLOOKUP($C61,[2]PYME!$F:$V,6,0)))/VLOOKUP($C61,[2]MSRP!$F:$G,2,0),0)</f>
        <v>5.3343055357863184E-2</v>
      </c>
      <c r="N61" s="83">
        <f t="shared" ref="N61:N64" si="21">+O61-L61</f>
        <v>-25099.999999999913</v>
      </c>
      <c r="O61" s="83">
        <f>+VLOOKUP($C61,[2]PYME!$F:$V,17,0)</f>
        <v>260900.00000000009</v>
      </c>
      <c r="Q61" s="145" t="str">
        <f>'[1]GUIA ADMINISTRACIÓN'!Q61</f>
        <v>P</v>
      </c>
      <c r="R61" s="136" t="str">
        <f>+'[1]GUIA VENDEDOR'!$Q$61</f>
        <v>1 AÑO 
ABA</v>
      </c>
      <c r="S61" s="136" t="str">
        <f>'[1]GUIA ADMINISTRACIÓN'!S61</f>
        <v>0%  a 30M
35% enganche</v>
      </c>
      <c r="T61" s="138"/>
      <c r="U61" s="1"/>
      <c r="V61" s="1"/>
      <c r="W61" s="1"/>
      <c r="X61" s="1"/>
      <c r="Y61" s="1"/>
      <c r="Z61" s="1"/>
      <c r="AA61" s="1"/>
      <c r="AB61" s="1"/>
      <c r="AC61" s="1"/>
    </row>
    <row r="62" spans="2:29" ht="21.75" customHeight="1" x14ac:dyDescent="0.3">
      <c r="B62" s="1" t="s">
        <v>48</v>
      </c>
      <c r="C62" s="1" t="str">
        <f t="shared" si="20"/>
        <v>1BG69B</v>
      </c>
      <c r="E62" s="160"/>
      <c r="F62" s="140"/>
      <c r="G62" s="25" t="s">
        <v>18</v>
      </c>
      <c r="H62" s="25" t="str">
        <f>+IFERROR(VLOOKUP($C62,'[1]GUIA VENDEDOR'!$C$7:$H$148,6,0),0)</f>
        <v>LS / TA</v>
      </c>
      <c r="J62" s="143"/>
      <c r="K62" s="143"/>
      <c r="L62" s="87">
        <f>+VLOOKUP($C62,[2]MSRP!$F:$P,11,0)</f>
        <v>298700</v>
      </c>
      <c r="M62" s="102">
        <f>IFERROR(-(IF(VLOOKUP($C62,[2]PYME!$F:$V,6,0)&gt;-100,"-",VLOOKUP($C62,[2]PYME!$F:$V,6,0)))/VLOOKUP($C62,[2]MSRP!$F:$G,2,0),0)</f>
        <v>5.0294276572973751E-2</v>
      </c>
      <c r="N62" s="83">
        <f t="shared" si="21"/>
        <v>-25599.999999999942</v>
      </c>
      <c r="O62" s="83">
        <f>+VLOOKUP($C62,[2]PYME!$F:$V,17,0)</f>
        <v>273100.00000000006</v>
      </c>
      <c r="Q62" s="146"/>
      <c r="R62" s="138"/>
      <c r="S62" s="138"/>
      <c r="T62" s="138"/>
      <c r="U62" s="1"/>
      <c r="V62" s="1"/>
      <c r="W62" s="1"/>
      <c r="X62" s="1"/>
      <c r="Y62" s="1"/>
      <c r="Z62" s="1"/>
      <c r="AA62" s="1"/>
      <c r="AB62" s="1"/>
      <c r="AC62" s="1"/>
    </row>
    <row r="63" spans="2:29" ht="21.75" customHeight="1" x14ac:dyDescent="0.3">
      <c r="B63" s="1" t="s">
        <v>50</v>
      </c>
      <c r="C63" s="1" t="str">
        <f t="shared" si="20"/>
        <v>1BH69C</v>
      </c>
      <c r="E63" s="160"/>
      <c r="F63" s="140"/>
      <c r="G63" s="25" t="s">
        <v>20</v>
      </c>
      <c r="H63" s="25" t="str">
        <f>+IFERROR(VLOOKUP($C63,'[1]GUIA VENDEDOR'!$C$7:$H$148,6,0),0)</f>
        <v>LT / TA</v>
      </c>
      <c r="J63" s="143"/>
      <c r="K63" s="143"/>
      <c r="L63" s="87">
        <f>+VLOOKUP($C63,[2]MSRP!$F:$P,11,0)</f>
        <v>319400</v>
      </c>
      <c r="M63" s="102">
        <f>IFERROR(-(IF(VLOOKUP($C63,[2]PYME!$F:$V,6,0)&gt;-100,"-",VLOOKUP($C63,[2]PYME!$F:$V,6,0)))/VLOOKUP($C63,[2]MSRP!$F:$G,2,0),0)</f>
        <v>4.7076653167914442E-2</v>
      </c>
      <c r="N63" s="83">
        <f t="shared" si="21"/>
        <v>-26600</v>
      </c>
      <c r="O63" s="83">
        <f>+VLOOKUP($C63,[2]PYME!$F:$V,17,0)</f>
        <v>292800</v>
      </c>
      <c r="Q63" s="146"/>
      <c r="R63" s="138"/>
      <c r="S63" s="138"/>
      <c r="T63" s="138"/>
      <c r="U63" s="1"/>
      <c r="V63" s="1"/>
      <c r="W63" s="1"/>
      <c r="X63" s="1"/>
      <c r="Y63" s="1"/>
      <c r="Z63" s="1"/>
      <c r="AA63" s="1"/>
      <c r="AB63" s="1"/>
      <c r="AC63" s="1"/>
    </row>
    <row r="64" spans="2:29" ht="21.75" customHeight="1" thickBot="1" x14ac:dyDescent="0.35">
      <c r="B64" s="1" t="s">
        <v>51</v>
      </c>
      <c r="C64" s="1" t="str">
        <f t="shared" si="20"/>
        <v>1BJ69D</v>
      </c>
      <c r="E64" s="161"/>
      <c r="F64" s="141"/>
      <c r="G64" s="26" t="s">
        <v>33</v>
      </c>
      <c r="H64" s="26" t="str">
        <f>+IFERROR(VLOOKUP($C64,'[1]GUIA VENDEDOR'!$C$7:$H$148,6,0),0)</f>
        <v>PREMIER</v>
      </c>
      <c r="J64" s="144"/>
      <c r="K64" s="144"/>
      <c r="L64" s="88">
        <f>+VLOOKUP($C64,[2]MSRP!$F:$P,11,0)</f>
        <v>368899.99999999988</v>
      </c>
      <c r="M64" s="103">
        <f>IFERROR(-(IF(VLOOKUP($C64,[2]PYME!$F:$V,6,0)&gt;-100,"-",VLOOKUP($C64,[2]PYME!$F:$V,6,0)))/VLOOKUP($C64,[2]MSRP!$F:$G,2,0),0)</f>
        <v>3.8605442077206654E-2</v>
      </c>
      <c r="N64" s="81">
        <f t="shared" si="21"/>
        <v>-29400</v>
      </c>
      <c r="O64" s="81">
        <f>+VLOOKUP($C64,[2]PYME!$F:$V,17,0)</f>
        <v>339499.99999999988</v>
      </c>
      <c r="Q64" s="147"/>
      <c r="R64" s="137"/>
      <c r="S64" s="137"/>
      <c r="T64" s="137"/>
      <c r="U64" s="1"/>
      <c r="V64" s="1"/>
      <c r="W64" s="1"/>
      <c r="X64" s="1"/>
      <c r="Y64" s="1"/>
      <c r="Z64" s="1"/>
      <c r="AA64" s="1"/>
      <c r="AB64" s="1"/>
      <c r="AC64" s="1"/>
    </row>
    <row r="65" spans="2:29" ht="15" customHeight="1" x14ac:dyDescent="0.3">
      <c r="B65" s="1" t="s">
        <v>52</v>
      </c>
      <c r="C65" s="1" t="str">
        <f t="shared" si="0"/>
        <v>1ZC69A</v>
      </c>
      <c r="E65" s="168" t="s">
        <v>53</v>
      </c>
      <c r="F65" s="139" t="str">
        <f>+F57</f>
        <v>PRECIO EMPRENDEDORES CHEVROLET EN OPERACIONES DE CONTADO/FINANCIAMIENTO</v>
      </c>
      <c r="G65" s="24" t="s">
        <v>16</v>
      </c>
      <c r="H65" s="24" t="str">
        <f>+IFERROR(VLOOKUP($C65,'[1]GUIA VENDEDOR'!$C$7:$H$148,6,0),0)</f>
        <v>LS</v>
      </c>
      <c r="J65" s="142" t="s">
        <v>112</v>
      </c>
      <c r="K65" s="142">
        <v>700109</v>
      </c>
      <c r="L65" s="19">
        <f>+VLOOKUP($C65,[2]MSRP!$F:$P,11,0)</f>
        <v>364100</v>
      </c>
      <c r="M65" s="102">
        <f>IFERROR(-(IF(VLOOKUP($C65,[2]PYME!$F:$V,6,0)&gt;-100,"-",VLOOKUP($C65,[2]PYME!$F:$V,6,0)))/VLOOKUP($C65,[2]MSRP!$F:$G,2,0),0)</f>
        <v>6.5990391793830705E-2</v>
      </c>
      <c r="N65" s="20">
        <f t="shared" si="1"/>
        <v>-42100</v>
      </c>
      <c r="O65" s="20">
        <f>+VLOOKUP($C65,[2]PYME!$F:$V,17,0)</f>
        <v>322000</v>
      </c>
      <c r="Q65" s="145"/>
      <c r="R65" s="136" t="str">
        <f>+'[1]GUIA VENDEDOR'!Q69</f>
        <v>1 AÑO
QUALITAS</v>
      </c>
      <c r="S65" s="136"/>
      <c r="T65" s="136"/>
      <c r="U65" s="1"/>
      <c r="V65" s="1"/>
      <c r="W65" s="1"/>
      <c r="X65" s="1"/>
      <c r="Y65" s="1"/>
      <c r="Z65" s="1"/>
      <c r="AA65" s="1"/>
      <c r="AB65" s="1"/>
      <c r="AC65" s="1"/>
    </row>
    <row r="66" spans="2:29" ht="15" customHeight="1" x14ac:dyDescent="0.3">
      <c r="B66" s="1" t="s">
        <v>54</v>
      </c>
      <c r="C66" s="1" t="str">
        <f t="shared" si="0"/>
        <v>1ZD69B</v>
      </c>
      <c r="E66" s="160"/>
      <c r="F66" s="140"/>
      <c r="G66" s="25" t="s">
        <v>18</v>
      </c>
      <c r="H66" s="25" t="str">
        <f>+IFERROR(VLOOKUP($C66,'[1]GUIA VENDEDOR'!$C$7:$H$148,6,0),0)</f>
        <v>LT</v>
      </c>
      <c r="J66" s="143"/>
      <c r="K66" s="143"/>
      <c r="L66" s="19">
        <f>+VLOOKUP($C66,[2]MSRP!$F:$P,11,0)</f>
        <v>385800</v>
      </c>
      <c r="M66" s="102">
        <f>IFERROR(-(IF(VLOOKUP($C66,[2]PYME!$F:$V,6,0)&gt;-100,"-",VLOOKUP($C66,[2]PYME!$F:$V,6,0)))/VLOOKUP($C66,[2]MSRP!$F:$G,2,0),0)</f>
        <v>3.7246567013253379E-2</v>
      </c>
      <c r="N66" s="20">
        <f t="shared" si="1"/>
        <v>-30200.000000000116</v>
      </c>
      <c r="O66" s="20">
        <f>+VLOOKUP($C66,[2]PYME!$F:$V,17,0)</f>
        <v>355599.99999999988</v>
      </c>
      <c r="Q66" s="146"/>
      <c r="R66" s="138"/>
      <c r="S66" s="138"/>
      <c r="T66" s="138"/>
      <c r="U66" s="1"/>
      <c r="V66" s="1"/>
      <c r="W66" s="1"/>
      <c r="X66" s="1"/>
      <c r="Y66" s="1"/>
      <c r="Z66" s="1"/>
      <c r="AA66" s="1"/>
      <c r="AB66" s="1"/>
      <c r="AC66" s="1"/>
    </row>
    <row r="67" spans="2:29" ht="15" customHeight="1" x14ac:dyDescent="0.3">
      <c r="B67" s="1" t="s">
        <v>54</v>
      </c>
      <c r="C67" s="1" t="str">
        <f t="shared" si="0"/>
        <v>1ZD69D</v>
      </c>
      <c r="E67" s="160"/>
      <c r="F67" s="140"/>
      <c r="G67" s="25" t="s">
        <v>33</v>
      </c>
      <c r="H67" s="25" t="str">
        <f>+IFERROR(VLOOKUP($C67,'[1]GUIA VENDEDOR'!$C$7:$H$148,6,0),0)</f>
        <v>LT</v>
      </c>
      <c r="J67" s="143"/>
      <c r="K67" s="143"/>
      <c r="L67" s="19">
        <f>+VLOOKUP($C67,[2]MSRP!$F:$P,11,0)</f>
        <v>450700</v>
      </c>
      <c r="M67" s="102">
        <f>IFERROR(-(IF(VLOOKUP($C67,[2]PYME!$F:$V,6,0)&gt;-100,"-",VLOOKUP($C67,[2]PYME!$F:$V,6,0)))/VLOOKUP($C67,[2]MSRP!$F:$G,2,0),0)</f>
        <v>0</v>
      </c>
      <c r="N67" s="20">
        <f t="shared" si="1"/>
        <v>-19300</v>
      </c>
      <c r="O67" s="20">
        <f>+VLOOKUP($C67,[2]PYME!$F:$V,17,0)</f>
        <v>431400</v>
      </c>
      <c r="Q67" s="146"/>
      <c r="R67" s="138"/>
      <c r="S67" s="138"/>
      <c r="T67" s="138"/>
      <c r="U67" s="1"/>
      <c r="V67" s="1"/>
      <c r="W67" s="1"/>
      <c r="X67" s="1"/>
      <c r="Y67" s="1"/>
      <c r="Z67" s="1"/>
      <c r="AA67" s="1"/>
      <c r="AB67" s="1"/>
      <c r="AC67" s="1"/>
    </row>
    <row r="68" spans="2:29" ht="15" customHeight="1" thickBot="1" x14ac:dyDescent="0.35">
      <c r="B68" s="1" t="s">
        <v>55</v>
      </c>
      <c r="C68" s="1" t="str">
        <f t="shared" si="0"/>
        <v>1ZF69G</v>
      </c>
      <c r="E68" s="160"/>
      <c r="F68" s="141"/>
      <c r="G68" s="26" t="s">
        <v>47</v>
      </c>
      <c r="H68" s="26" t="str">
        <f>+IFERROR(VLOOKUP($C68,'[1]GUIA VENDEDOR'!$C$7:$H$148,6,0),0)</f>
        <v>PREMIER</v>
      </c>
      <c r="J68" s="144"/>
      <c r="K68" s="144"/>
      <c r="L68" s="22">
        <f>+VLOOKUP($C68,[2]MSRP!$F:$P,11,0)</f>
        <v>483400</v>
      </c>
      <c r="M68" s="103">
        <f>IFERROR(-(IF(VLOOKUP($C68,[2]PYME!$F:$V,6,0)&gt;-100,"-",VLOOKUP($C68,[2]PYME!$F:$V,6,0)))/VLOOKUP($C68,[2]MSRP!$F:$G,2,0),0)</f>
        <v>0</v>
      </c>
      <c r="N68" s="23">
        <f t="shared" si="1"/>
        <v>-20700.000000000175</v>
      </c>
      <c r="O68" s="23">
        <f>+VLOOKUP($C68,[2]PYME!$F:$V,17,0)</f>
        <v>462699.99999999983</v>
      </c>
      <c r="Q68" s="147"/>
      <c r="R68" s="137"/>
      <c r="S68" s="137"/>
      <c r="T68" s="138"/>
      <c r="U68" s="1"/>
      <c r="V68" s="1"/>
      <c r="W68" s="1"/>
      <c r="X68" s="1"/>
      <c r="Y68" s="1"/>
      <c r="Z68" s="1"/>
      <c r="AA68" s="1"/>
      <c r="AB68" s="1"/>
      <c r="AC68" s="1"/>
    </row>
    <row r="69" spans="2:29" ht="15" customHeight="1" x14ac:dyDescent="0.3">
      <c r="B69" s="1" t="s">
        <v>52</v>
      </c>
      <c r="C69" s="1" t="str">
        <f t="shared" ref="C69:C72" si="22">+B69&amp;G69&amp;D69</f>
        <v>1ZC69A</v>
      </c>
      <c r="E69" s="160"/>
      <c r="F69" s="139" t="str">
        <f>+F61</f>
        <v>PRECIO EMPRENDEDORES CHEVROLET EN OPERACIONES EXCLUSIVAS CON GMF</v>
      </c>
      <c r="G69" s="24" t="s">
        <v>16</v>
      </c>
      <c r="H69" s="24" t="str">
        <f>+IFERROR(VLOOKUP($C69,'[1]GUIA VENDEDOR'!$C$7:$H$148,6,0),0)</f>
        <v>LS</v>
      </c>
      <c r="J69" s="142" t="s">
        <v>113</v>
      </c>
      <c r="K69" s="142">
        <v>700299</v>
      </c>
      <c r="L69" s="87">
        <f>+VLOOKUP($C69,[2]MSRP!$F:$P,11,0)</f>
        <v>364100</v>
      </c>
      <c r="M69" s="102">
        <f>IFERROR(-(IF(VLOOKUP($C69,[2]PYME!$F:$V,6,0)&gt;-100,"-",VLOOKUP($C69,[2]PYME!$F:$V,6,0)))/VLOOKUP($C69,[2]MSRP!$F:$G,2,0),0)</f>
        <v>6.5990391793830705E-2</v>
      </c>
      <c r="N69" s="83">
        <f t="shared" ref="N69:N72" si="23">+O69-L69</f>
        <v>-42100</v>
      </c>
      <c r="O69" s="83">
        <f>+VLOOKUP($C69,[2]PYME!$F:$V,17,0)</f>
        <v>322000</v>
      </c>
      <c r="Q69" s="145" t="str">
        <f>'[1]GUIA VENDEDOR'!P61</f>
        <v>P</v>
      </c>
      <c r="R69" s="136" t="str">
        <f>+'[1]GUIA VENDEDOR'!Q69</f>
        <v>1 AÑO
QUALITAS</v>
      </c>
      <c r="S69" s="136" t="str">
        <f>'[1]GUIA VENDEDOR'!$R$69:$R$70</f>
        <v>0% a 30M
35% enganche</v>
      </c>
      <c r="T69" s="138"/>
      <c r="U69" s="1"/>
      <c r="V69" s="1"/>
      <c r="W69" s="1"/>
      <c r="X69" s="1"/>
      <c r="Y69" s="1"/>
      <c r="Z69" s="1"/>
      <c r="AA69" s="1"/>
      <c r="AB69" s="1"/>
      <c r="AC69" s="1"/>
    </row>
    <row r="70" spans="2:29" ht="15" customHeight="1" thickBot="1" x14ac:dyDescent="0.35">
      <c r="B70" s="1" t="s">
        <v>54</v>
      </c>
      <c r="C70" s="1" t="str">
        <f t="shared" si="22"/>
        <v>1ZD69B</v>
      </c>
      <c r="E70" s="160"/>
      <c r="F70" s="140"/>
      <c r="G70" s="25" t="s">
        <v>18</v>
      </c>
      <c r="H70" s="25" t="str">
        <f>+IFERROR(VLOOKUP($C70,'[1]GUIA VENDEDOR'!$C$7:$H$148,6,0),0)</f>
        <v>LT</v>
      </c>
      <c r="J70" s="144"/>
      <c r="K70" s="143"/>
      <c r="L70" s="87">
        <f>+VLOOKUP($C70,[2]MSRP!$F:$P,11,0)</f>
        <v>385800</v>
      </c>
      <c r="M70" s="102">
        <f>IFERROR(-(IF(VLOOKUP($C70,[2]PYME!$F:$V,6,0)&gt;-100,"-",VLOOKUP($C70,[2]PYME!$F:$V,6,0)))/VLOOKUP($C70,[2]MSRP!$F:$G,2,0),0)</f>
        <v>3.7246567013253379E-2</v>
      </c>
      <c r="N70" s="83">
        <f t="shared" si="23"/>
        <v>-30200.000000000116</v>
      </c>
      <c r="O70" s="83">
        <f>+VLOOKUP($C70,[2]PYME!$F:$V,17,0)</f>
        <v>355599.99999999988</v>
      </c>
      <c r="Q70" s="146"/>
      <c r="R70" s="138"/>
      <c r="S70" s="137"/>
      <c r="T70" s="138"/>
      <c r="U70" s="1"/>
      <c r="V70" s="1"/>
      <c r="W70" s="1"/>
      <c r="X70" s="1"/>
      <c r="Y70" s="1"/>
      <c r="Z70" s="1"/>
      <c r="AA70" s="1"/>
      <c r="AB70" s="1"/>
      <c r="AC70" s="1"/>
    </row>
    <row r="71" spans="2:29" ht="15" customHeight="1" x14ac:dyDescent="0.3">
      <c r="B71" s="1" t="s">
        <v>54</v>
      </c>
      <c r="C71" s="1" t="str">
        <f t="shared" si="22"/>
        <v>1ZD69D</v>
      </c>
      <c r="E71" s="160"/>
      <c r="F71" s="140"/>
      <c r="G71" s="25" t="s">
        <v>33</v>
      </c>
      <c r="H71" s="25" t="str">
        <f>+IFERROR(VLOOKUP($C71,'[1]GUIA VENDEDOR'!$C$7:$H$148,6,0),0)</f>
        <v>LT</v>
      </c>
      <c r="J71" s="143" t="s">
        <v>114</v>
      </c>
      <c r="K71" s="143"/>
      <c r="L71" s="87">
        <f>+VLOOKUP($C71,[2]MSRP!$F:$P,11,0)</f>
        <v>450700</v>
      </c>
      <c r="M71" s="102">
        <f>IFERROR(-(IF(VLOOKUP($C71,[2]PYME!$F:$V,6,0)&gt;-100,"-",VLOOKUP($C71,[2]PYME!$F:$V,6,0)))/VLOOKUP($C71,[2]MSRP!$F:$G,2,0),0)</f>
        <v>0</v>
      </c>
      <c r="N71" s="83">
        <f t="shared" si="23"/>
        <v>-19300</v>
      </c>
      <c r="O71" s="83">
        <f>+VLOOKUP($C71,[2]PYME!$F:$V,17,0)</f>
        <v>431400</v>
      </c>
      <c r="Q71" s="146"/>
      <c r="R71" s="138"/>
      <c r="S71" s="138" t="str">
        <f>'[1]GUIA VENDEDOR'!$R$71:$R$72</f>
        <v>0% a 24M
35% enganche</v>
      </c>
      <c r="T71" s="138"/>
      <c r="U71" s="1"/>
      <c r="V71" s="1"/>
      <c r="W71" s="1"/>
      <c r="X71" s="1"/>
      <c r="Y71" s="1"/>
      <c r="Z71" s="1"/>
      <c r="AA71" s="1"/>
      <c r="AB71" s="1"/>
      <c r="AC71" s="1"/>
    </row>
    <row r="72" spans="2:29" ht="15" customHeight="1" thickBot="1" x14ac:dyDescent="0.35">
      <c r="B72" s="1" t="s">
        <v>55</v>
      </c>
      <c r="C72" s="1" t="str">
        <f t="shared" si="22"/>
        <v>1ZF69G</v>
      </c>
      <c r="E72" s="161"/>
      <c r="F72" s="141"/>
      <c r="G72" s="26" t="s">
        <v>47</v>
      </c>
      <c r="H72" s="26" t="str">
        <f>+IFERROR(VLOOKUP($C72,'[1]GUIA VENDEDOR'!$C$7:$H$148,6,0),0)</f>
        <v>PREMIER</v>
      </c>
      <c r="J72" s="144"/>
      <c r="K72" s="144"/>
      <c r="L72" s="88">
        <f>+VLOOKUP($C72,[2]MSRP!$F:$P,11,0)</f>
        <v>483400</v>
      </c>
      <c r="M72" s="103">
        <f>IFERROR(-(IF(VLOOKUP($C72,[2]PYME!$F:$V,6,0)&gt;-100,"-",VLOOKUP($C72,[2]PYME!$F:$V,6,0)))/VLOOKUP($C72,[2]MSRP!$F:$G,2,0),0)</f>
        <v>0</v>
      </c>
      <c r="N72" s="81">
        <f t="shared" si="23"/>
        <v>-20700.000000000175</v>
      </c>
      <c r="O72" s="81">
        <f>+VLOOKUP($C72,[2]PYME!$F:$V,17,0)</f>
        <v>462699.99999999983</v>
      </c>
      <c r="Q72" s="147"/>
      <c r="R72" s="137"/>
      <c r="S72" s="137"/>
      <c r="T72" s="137"/>
      <c r="U72" s="1"/>
      <c r="V72" s="1"/>
      <c r="W72" s="1"/>
      <c r="X72" s="1"/>
      <c r="Y72" s="1"/>
      <c r="Z72" s="1"/>
      <c r="AA72" s="1"/>
      <c r="AB72" s="1"/>
      <c r="AC72" s="1"/>
    </row>
    <row r="73" spans="2:29" ht="21.75" hidden="1" customHeight="1" x14ac:dyDescent="0.3">
      <c r="B73" s="1" t="s">
        <v>56</v>
      </c>
      <c r="C73" s="1" t="str">
        <f t="shared" si="0"/>
        <v>1AG37A</v>
      </c>
      <c r="E73" s="160" t="s">
        <v>57</v>
      </c>
      <c r="F73" s="162" t="str">
        <f>+F65</f>
        <v>PRECIO EMPRENDEDORES CHEVROLET EN OPERACIONES DE CONTADO/FINANCIAMIENTO</v>
      </c>
      <c r="G73" s="24" t="s">
        <v>16</v>
      </c>
      <c r="H73" s="24" t="str">
        <f>+IFERROR(VLOOKUP($C73,'[1]GUIA VENDEDOR'!$C$7:$H$148,6,0),0)</f>
        <v>LT</v>
      </c>
      <c r="J73" s="165" t="s">
        <v>23</v>
      </c>
      <c r="K73" s="142">
        <v>700109</v>
      </c>
      <c r="L73" s="41">
        <f>+VLOOKUP($C73,[2]MSRP!$F:$P,11,0)</f>
        <v>485899.99999999983</v>
      </c>
      <c r="M73" s="105">
        <f>IFERROR(-(IF(VLOOKUP($C73,[2]SUPPLIERS!$F:$V,6,0)&gt;-100,"-",VLOOKUP($C73,[2]SUPPLIERS!$F:$V,6,0)))/VLOOKUP($C73,[2]MSRP!$F:$G,2,0),0)</f>
        <v>0</v>
      </c>
      <c r="N73" s="42">
        <f t="shared" si="1"/>
        <v>-33499.999999999767</v>
      </c>
      <c r="O73" s="42">
        <f>+VLOOKUP($C73,[2]SUPPLIERS!$F:$V,17,0)</f>
        <v>452400.00000000006</v>
      </c>
      <c r="Q73" s="145"/>
      <c r="R73" s="136" t="str">
        <f>'[1]GUIA VENDEDOR'!Q76</f>
        <v>1 AÑO
QUALITAS</v>
      </c>
      <c r="S73" s="136"/>
      <c r="T73" s="136"/>
      <c r="U73" s="1"/>
      <c r="V73" s="1"/>
      <c r="W73" s="1"/>
      <c r="X73" s="1"/>
      <c r="Y73" s="1"/>
      <c r="Z73" s="1"/>
      <c r="AA73" s="1"/>
      <c r="AB73" s="1"/>
      <c r="AC73" s="1"/>
    </row>
    <row r="74" spans="2:29" ht="21.75" hidden="1" customHeight="1" x14ac:dyDescent="0.3">
      <c r="B74" s="1" t="s">
        <v>58</v>
      </c>
      <c r="C74" s="1" t="str">
        <f t="shared" si="0"/>
        <v>1AH37B</v>
      </c>
      <c r="E74" s="160"/>
      <c r="F74" s="163"/>
      <c r="G74" s="25" t="s">
        <v>18</v>
      </c>
      <c r="H74" s="25" t="str">
        <f>+IFERROR(VLOOKUP($C74,'[1]GUIA VENDEDOR'!$C$7:$H$148,6,0),0)</f>
        <v>RS</v>
      </c>
      <c r="J74" s="166"/>
      <c r="K74" s="143"/>
      <c r="L74" s="43">
        <f>+VLOOKUP($C74,[2]MSRP!$F:$P,11,0)</f>
        <v>554900.00000000012</v>
      </c>
      <c r="M74" s="106">
        <f>IFERROR(-(IF(VLOOKUP($C74,[2]SUPPLIERS!$F:$V,6,0)&gt;-100,"-",VLOOKUP($C74,[2]SUPPLIERS!$F:$V,6,0)))/VLOOKUP($C74,[2]MSRP!$F:$G,2,0),0)</f>
        <v>0</v>
      </c>
      <c r="N74" s="44">
        <f t="shared" si="1"/>
        <v>-38200.000000000058</v>
      </c>
      <c r="O74" s="44">
        <f>+VLOOKUP($C74,[2]SUPPLIERS!$F:$V,17,0)</f>
        <v>516700.00000000006</v>
      </c>
      <c r="Q74" s="146"/>
      <c r="R74" s="138"/>
      <c r="S74" s="138"/>
      <c r="T74" s="138"/>
      <c r="U74" s="1"/>
      <c r="V74" s="1"/>
      <c r="W74" s="1"/>
      <c r="X74" s="1"/>
      <c r="Y74" s="1"/>
      <c r="Z74" s="1"/>
      <c r="AA74" s="1"/>
      <c r="AB74" s="1"/>
      <c r="AC74" s="1"/>
    </row>
    <row r="75" spans="2:29" ht="21.75" hidden="1" customHeight="1" thickBot="1" x14ac:dyDescent="0.35">
      <c r="B75" s="1" t="s">
        <v>59</v>
      </c>
      <c r="C75" s="1" t="str">
        <f t="shared" si="0"/>
        <v>1AK37C</v>
      </c>
      <c r="E75" s="161"/>
      <c r="F75" s="164"/>
      <c r="G75" s="26" t="s">
        <v>20</v>
      </c>
      <c r="H75" s="26" t="str">
        <f>+IFERROR(VLOOKUP($C75,'[1]GUIA VENDEDOR'!$C$7:$H$148,6,0),0)</f>
        <v>SS</v>
      </c>
      <c r="J75" s="167"/>
      <c r="K75" s="144"/>
      <c r="L75" s="45">
        <f>+VLOOKUP($C75,[2]MSRP!$F:$P,11,0)</f>
        <v>688900</v>
      </c>
      <c r="M75" s="107">
        <f>IFERROR(-(IF(VLOOKUP($C75,[2]SUPPLIERS!$F:$V,6,0)&gt;-100,"-",VLOOKUP($C75,[2]SUPPLIERS!$F:$V,6,0)))/VLOOKUP($C75,[2]MSRP!$F:$G,2,0),0)</f>
        <v>0</v>
      </c>
      <c r="N75" s="46">
        <f t="shared" si="1"/>
        <v>-47099.999999999767</v>
      </c>
      <c r="O75" s="46">
        <f>+VLOOKUP($C75,[2]SUPPLIERS!$F:$V,17,0)</f>
        <v>641800.00000000023</v>
      </c>
      <c r="Q75" s="147"/>
      <c r="R75" s="137"/>
      <c r="S75" s="137"/>
      <c r="T75" s="138"/>
      <c r="U75" s="1"/>
      <c r="V75" s="1"/>
      <c r="W75" s="1"/>
      <c r="X75" s="1"/>
      <c r="Y75" s="1"/>
      <c r="Z75" s="1"/>
      <c r="AA75" s="1"/>
      <c r="AB75" s="1"/>
      <c r="AC75" s="1"/>
    </row>
    <row r="76" spans="2:29" ht="21.75" hidden="1" customHeight="1" x14ac:dyDescent="0.3">
      <c r="B76" s="1" t="s">
        <v>56</v>
      </c>
      <c r="C76" s="1" t="str">
        <f t="shared" ref="C76:C78" si="24">+B76&amp;G76&amp;D76</f>
        <v>1AG37A</v>
      </c>
      <c r="E76" s="160" t="s">
        <v>57</v>
      </c>
      <c r="F76" s="162" t="str">
        <f>+F69</f>
        <v>PRECIO EMPRENDEDORES CHEVROLET EN OPERACIONES EXCLUSIVAS CON GMF</v>
      </c>
      <c r="G76" s="24" t="s">
        <v>16</v>
      </c>
      <c r="H76" s="24" t="str">
        <f>+IFERROR(VLOOKUP($C76,'[1]GUIA VENDEDOR'!$C$7:$H$148,6,0),0)</f>
        <v>LT</v>
      </c>
      <c r="J76" s="165" t="s">
        <v>23</v>
      </c>
      <c r="K76" s="142">
        <v>700299</v>
      </c>
      <c r="L76" s="41">
        <f>+VLOOKUP($C76,[2]MSRP!$F:$P,11,0)</f>
        <v>485899.99999999983</v>
      </c>
      <c r="M76" s="105">
        <f>IFERROR(-(IF(VLOOKUP($C76,[2]SUPPLIERS!$F:$V,6,0)&gt;-100,"-",VLOOKUP($C76,[2]SUPPLIERS!$F:$V,6,0)))/VLOOKUP($C76,[2]MSRP!$F:$G,2,0),0)</f>
        <v>0</v>
      </c>
      <c r="N76" s="42">
        <f t="shared" ref="N76:N78" si="25">+O76-L76</f>
        <v>-33499.999999999767</v>
      </c>
      <c r="O76" s="42">
        <f>+VLOOKUP($C76,[2]SUPPLIERS!$F:$V,17,0)</f>
        <v>452400.00000000006</v>
      </c>
      <c r="Q76" s="145" t="str">
        <f>'[1]GUIA VENDEDOR'!P76</f>
        <v>P</v>
      </c>
      <c r="R76" s="136" t="str">
        <f>'[1]GUIA VENDEDOR'!Q76</f>
        <v>1 AÑO
QUALITAS</v>
      </c>
      <c r="S76" s="136" t="str">
        <f>'[1]GUIA VENDEDOR'!R76</f>
        <v>0% a 24M
35% enganche</v>
      </c>
      <c r="T76" s="138"/>
      <c r="U76" s="1"/>
      <c r="V76" s="1"/>
      <c r="W76" s="1"/>
      <c r="X76" s="1"/>
      <c r="Y76" s="1"/>
      <c r="Z76" s="1"/>
      <c r="AA76" s="1"/>
      <c r="AB76" s="1"/>
      <c r="AC76" s="1"/>
    </row>
    <row r="77" spans="2:29" ht="21.75" hidden="1" customHeight="1" x14ac:dyDescent="0.3">
      <c r="B77" s="1" t="s">
        <v>58</v>
      </c>
      <c r="C77" s="1" t="str">
        <f t="shared" si="24"/>
        <v>1AH37B</v>
      </c>
      <c r="E77" s="160"/>
      <c r="F77" s="163"/>
      <c r="G77" s="25" t="s">
        <v>18</v>
      </c>
      <c r="H77" s="25" t="str">
        <f>+IFERROR(VLOOKUP($C77,'[1]GUIA VENDEDOR'!$C$7:$H$148,6,0),0)</f>
        <v>RS</v>
      </c>
      <c r="J77" s="166"/>
      <c r="K77" s="143"/>
      <c r="L77" s="43">
        <f>+VLOOKUP($C77,[2]MSRP!$F:$P,11,0)</f>
        <v>554900.00000000012</v>
      </c>
      <c r="M77" s="106">
        <f>IFERROR(-(IF(VLOOKUP($C77,[2]SUPPLIERS!$F:$V,6,0)&gt;-100,"-",VLOOKUP($C77,[2]SUPPLIERS!$F:$V,6,0)))/VLOOKUP($C77,[2]MSRP!$F:$G,2,0),0)</f>
        <v>0</v>
      </c>
      <c r="N77" s="44">
        <f t="shared" si="25"/>
        <v>-38200.000000000058</v>
      </c>
      <c r="O77" s="44">
        <f>+VLOOKUP($C77,[2]SUPPLIERS!$F:$V,17,0)</f>
        <v>516700.00000000006</v>
      </c>
      <c r="Q77" s="146"/>
      <c r="R77" s="138"/>
      <c r="S77" s="138"/>
      <c r="T77" s="138"/>
      <c r="U77" s="1"/>
      <c r="V77" s="1"/>
      <c r="W77" s="1"/>
      <c r="X77" s="1"/>
      <c r="Y77" s="1"/>
      <c r="Z77" s="1"/>
      <c r="AA77" s="1"/>
      <c r="AB77" s="1"/>
      <c r="AC77" s="1"/>
    </row>
    <row r="78" spans="2:29" ht="21.75" hidden="1" customHeight="1" thickBot="1" x14ac:dyDescent="0.35">
      <c r="B78" s="1" t="s">
        <v>59</v>
      </c>
      <c r="C78" s="1" t="str">
        <f t="shared" si="24"/>
        <v>1AK37C</v>
      </c>
      <c r="E78" s="161"/>
      <c r="F78" s="164"/>
      <c r="G78" s="26" t="s">
        <v>20</v>
      </c>
      <c r="H78" s="26" t="str">
        <f>+IFERROR(VLOOKUP($C78,'[1]GUIA VENDEDOR'!$C$7:$H$148,6,0),0)</f>
        <v>SS</v>
      </c>
      <c r="J78" s="167"/>
      <c r="K78" s="144"/>
      <c r="L78" s="45">
        <f>+VLOOKUP($C78,[2]MSRP!$F:$P,11,0)</f>
        <v>688900</v>
      </c>
      <c r="M78" s="107">
        <f>IFERROR(-(IF(VLOOKUP($C78,[2]SUPPLIERS!$F:$V,6,0)&gt;-100,"-",VLOOKUP($C78,[2]SUPPLIERS!$F:$V,6,0)))/VLOOKUP($C78,[2]MSRP!$F:$G,2,0),0)</f>
        <v>0</v>
      </c>
      <c r="N78" s="46">
        <f t="shared" si="25"/>
        <v>-47099.999999999767</v>
      </c>
      <c r="O78" s="46">
        <f>+VLOOKUP($C78,[2]SUPPLIERS!$F:$V,17,0)</f>
        <v>641800.00000000023</v>
      </c>
      <c r="Q78" s="147"/>
      <c r="R78" s="137"/>
      <c r="S78" s="137"/>
      <c r="T78" s="137"/>
      <c r="U78" s="1"/>
      <c r="V78" s="1"/>
      <c r="W78" s="1"/>
      <c r="X78" s="1"/>
      <c r="Y78" s="1"/>
      <c r="Z78" s="1"/>
      <c r="AA78" s="1"/>
      <c r="AB78" s="1"/>
      <c r="AC78" s="1"/>
    </row>
    <row r="79" spans="2:29" ht="56.25" hidden="1" customHeight="1" thickBot="1" x14ac:dyDescent="0.35">
      <c r="B79" s="47" t="s">
        <v>60</v>
      </c>
      <c r="C79" s="47" t="str">
        <f>+B79&amp;G79&amp;D79</f>
        <v>1RG68B</v>
      </c>
      <c r="E79" s="48" t="s">
        <v>61</v>
      </c>
      <c r="F79" s="49" t="str">
        <f>+F73</f>
        <v>PRECIO EMPRENDEDORES CHEVROLET EN OPERACIONES DE CONTADO/FINANCIAMIENTO</v>
      </c>
      <c r="G79" s="26" t="s">
        <v>18</v>
      </c>
      <c r="H79" s="26" t="str">
        <f>+IFERROR(VLOOKUP($C79,'[1]GUIA VENDEDOR'!$C$7:$H$148,6,0),0)</f>
        <v>LTZ</v>
      </c>
      <c r="J79" s="50" t="s">
        <v>62</v>
      </c>
      <c r="K79" s="90">
        <v>700109</v>
      </c>
      <c r="L79" s="51">
        <f>+VLOOKUP($C79,[2]MSRP!$F:$P,11,0)</f>
        <v>657800</v>
      </c>
      <c r="M79" s="108">
        <f>IFERROR(-(IF(VLOOKUP($C79,[2]SUPPLIERS!$F:$V,6,0)&gt;-100,"-",VLOOKUP($C79,[2]SUPPLIERS!$F:$V,6,0)))/VLOOKUP($C79,[2]MSRP!$F:$G,2,0),0)</f>
        <v>0</v>
      </c>
      <c r="N79" s="52">
        <f t="shared" si="1"/>
        <v>-27700</v>
      </c>
      <c r="O79" s="53">
        <f>+VLOOKUP($C79,[2]SUPPLIERS!$F:$V,17,0)</f>
        <v>630100</v>
      </c>
      <c r="Q79" s="54">
        <f>'[1]GUIA VENDEDOR'!P67</f>
        <v>0</v>
      </c>
      <c r="R79" s="55">
        <f>'[1]GUIA VENDEDOR'!Q67</f>
        <v>0</v>
      </c>
      <c r="S79" s="56">
        <f>'[1]GUIA VENDEDOR'!R67</f>
        <v>0</v>
      </c>
      <c r="T79" s="151"/>
      <c r="U79" s="1"/>
      <c r="V79" s="1"/>
      <c r="W79" s="1"/>
      <c r="X79" s="1"/>
      <c r="Y79" s="1"/>
      <c r="Z79" s="1"/>
      <c r="AA79" s="1"/>
      <c r="AB79" s="1"/>
      <c r="AC79" s="1"/>
    </row>
    <row r="80" spans="2:29" ht="56.25" hidden="1" customHeight="1" thickBot="1" x14ac:dyDescent="0.35">
      <c r="B80" s="47" t="s">
        <v>60</v>
      </c>
      <c r="C80" s="47" t="str">
        <f>+B80&amp;G80&amp;D80</f>
        <v>1RG68B</v>
      </c>
      <c r="E80" s="48" t="s">
        <v>61</v>
      </c>
      <c r="F80" s="49" t="str">
        <f>+F76</f>
        <v>PRECIO EMPRENDEDORES CHEVROLET EN OPERACIONES EXCLUSIVAS CON GMF</v>
      </c>
      <c r="G80" s="26" t="s">
        <v>18</v>
      </c>
      <c r="H80" s="26" t="str">
        <f>+IFERROR(VLOOKUP($C80,'[1]GUIA VENDEDOR'!$C$7:$H$148,6,0),0)</f>
        <v>LTZ</v>
      </c>
      <c r="J80" s="50" t="s">
        <v>62</v>
      </c>
      <c r="K80" s="90">
        <v>700299</v>
      </c>
      <c r="L80" s="51">
        <f>+VLOOKUP($C80,[2]MSRP!$F:$P,11,0)</f>
        <v>657800</v>
      </c>
      <c r="M80" s="108">
        <f>IFERROR(-(IF(VLOOKUP($C80,[2]SUPPLIERS!$F:$V,6,0)&gt;-100,"-",VLOOKUP($C80,[2]SUPPLIERS!$F:$V,6,0)))/VLOOKUP($C80,[2]MSRP!$F:$G,2,0),0)</f>
        <v>0</v>
      </c>
      <c r="N80" s="52">
        <f t="shared" ref="N80" si="26">+O80-L80</f>
        <v>-27700</v>
      </c>
      <c r="O80" s="53">
        <f>+VLOOKUP($C80,[2]SUPPLIERS!$F:$V,17,0)</f>
        <v>630100</v>
      </c>
      <c r="Q80" s="82">
        <f>'[1]GUIA VENDEDOR'!P67</f>
        <v>0</v>
      </c>
      <c r="R80" s="75">
        <f>'[1]GUIA VENDEDOR'!Q67</f>
        <v>0</v>
      </c>
      <c r="S80" s="76">
        <f>'[1]GUIA VENDEDOR'!R67</f>
        <v>0</v>
      </c>
      <c r="T80" s="152"/>
      <c r="U80" s="1"/>
      <c r="V80" s="1"/>
      <c r="W80" s="1"/>
      <c r="X80" s="1"/>
      <c r="Y80" s="1"/>
      <c r="Z80" s="1"/>
      <c r="AA80" s="1"/>
      <c r="AB80" s="1"/>
      <c r="AC80" s="1"/>
    </row>
    <row r="81" spans="2:29" ht="22.5" customHeight="1" x14ac:dyDescent="0.3">
      <c r="B81" s="1" t="s">
        <v>63</v>
      </c>
      <c r="C81" s="1" t="str">
        <f t="shared" ref="C81:C149" si="27">+B81&amp;G81&amp;D81</f>
        <v>1JU76A</v>
      </c>
      <c r="E81" s="168" t="s">
        <v>64</v>
      </c>
      <c r="F81" s="139" t="str">
        <f>+F79</f>
        <v>PRECIO EMPRENDEDORES CHEVROLET EN OPERACIONES DE CONTADO/FINANCIAMIENTO</v>
      </c>
      <c r="G81" s="24" t="s">
        <v>16</v>
      </c>
      <c r="H81" s="24" t="str">
        <f>+IFERROR(VLOOKUP($C81,'[1]GUIA VENDEDOR'!$C$7:$H$148,6,0),0)</f>
        <v>LS / TM</v>
      </c>
      <c r="J81" s="142" t="s">
        <v>112</v>
      </c>
      <c r="K81" s="142">
        <v>700109</v>
      </c>
      <c r="L81" s="16">
        <f>+VLOOKUP($C81,[3]MSRP!$F$7:$P$72,11,0)</f>
        <v>288400</v>
      </c>
      <c r="M81" s="101">
        <f>IFERROR(-(IF(VLOOKUP($C81,[3]PYME!$F:$V,6,0)&gt;-100,"-",VLOOKUP($C81,[3]PYME!$F:$V,6,0)))/VLOOKUP($C81,[3]MSRP!$F:$G,2,0),0)</f>
        <v>8.0076512850985368E-2</v>
      </c>
      <c r="N81" s="28">
        <f t="shared" si="1"/>
        <v>-35000</v>
      </c>
      <c r="O81" s="17">
        <f>+VLOOKUP(C81,[3]PYME!$F:$V,17,0)</f>
        <v>253400</v>
      </c>
      <c r="Q81" s="145"/>
      <c r="R81" s="136" t="str">
        <f>'[1]GUIA VENDEDOR'!Q83</f>
        <v>1 AÑO
QUALITAS</v>
      </c>
      <c r="S81" s="136"/>
      <c r="T81" s="136"/>
      <c r="U81" s="1"/>
      <c r="V81" s="1"/>
      <c r="W81" s="1"/>
      <c r="X81" s="1"/>
      <c r="Y81" s="1"/>
      <c r="Z81" s="1"/>
      <c r="AA81" s="1"/>
      <c r="AB81" s="1"/>
      <c r="AC81" s="1"/>
    </row>
    <row r="82" spans="2:29" ht="22.5" customHeight="1" x14ac:dyDescent="0.3">
      <c r="B82" s="1" t="s">
        <v>65</v>
      </c>
      <c r="C82" s="1" t="str">
        <f t="shared" si="27"/>
        <v>1JV76B</v>
      </c>
      <c r="E82" s="160"/>
      <c r="F82" s="140"/>
      <c r="G82" s="25" t="s">
        <v>18</v>
      </c>
      <c r="H82" s="25" t="str">
        <f>+IFERROR(VLOOKUP($C82,'[1]GUIA VENDEDOR'!$C$7:$H$148,6,0),0)</f>
        <v>LT / TA</v>
      </c>
      <c r="J82" s="143"/>
      <c r="K82" s="143"/>
      <c r="L82" s="19">
        <f>+VLOOKUP($C82,[3]MSRP!$F$7:$P$72,11,0)</f>
        <v>322300</v>
      </c>
      <c r="M82" s="102">
        <f>IFERROR(-(IF(VLOOKUP($C82,[3]PYME!$F:$V,6,0)&gt;-100,"-",VLOOKUP($C82,[3]PYME!$F:$V,6,0)))/VLOOKUP($C82,[3]MSRP!$F:$G,2,0),0)</f>
        <v>7.6598377974547771E-2</v>
      </c>
      <c r="N82" s="31">
        <f t="shared" si="1"/>
        <v>-35800</v>
      </c>
      <c r="O82" s="20">
        <f>+VLOOKUP(C82,[3]PYME!$F:$V,17,0)</f>
        <v>286500</v>
      </c>
      <c r="Q82" s="146"/>
      <c r="R82" s="138"/>
      <c r="S82" s="138"/>
      <c r="T82" s="138"/>
      <c r="U82" s="1"/>
      <c r="V82" s="1"/>
      <c r="W82" s="1"/>
      <c r="X82" s="1"/>
      <c r="Y82" s="1"/>
      <c r="Z82" s="1"/>
      <c r="AA82" s="1"/>
      <c r="AB82" s="1"/>
      <c r="AC82" s="1"/>
    </row>
    <row r="83" spans="2:29" ht="22.5" customHeight="1" thickBot="1" x14ac:dyDescent="0.35">
      <c r="B83" s="1" t="s">
        <v>66</v>
      </c>
      <c r="C83" s="1" t="str">
        <f>+B83&amp;G83&amp;D83</f>
        <v>1JW76C</v>
      </c>
      <c r="E83" s="160"/>
      <c r="F83" s="141"/>
      <c r="G83" s="26" t="s">
        <v>20</v>
      </c>
      <c r="H83" s="26" t="str">
        <f>+IFERROR(VLOOKUP($C83,'[1]GUIA VENDEDOR'!$C$7:$H$148,6,0),0)</f>
        <v>LTZ / TA</v>
      </c>
      <c r="J83" s="144"/>
      <c r="K83" s="144"/>
      <c r="L83" s="22">
        <f>+VLOOKUP($C83,[3]MSRP!$F$7:$P$72,11,0)</f>
        <v>365799.99999999994</v>
      </c>
      <c r="M83" s="103">
        <f>IFERROR(-(IF(VLOOKUP($C83,[3]PYME!$F:$V,6,0)&gt;-100,"-",VLOOKUP($C83,[3]PYME!$F:$V,6,0)))/VLOOKUP($C83,[3]MSRP!$F:$G,2,0),0)</f>
        <v>6.1125758836702231E-2</v>
      </c>
      <c r="N83" s="30">
        <f t="shared" si="1"/>
        <v>-40700</v>
      </c>
      <c r="O83" s="23">
        <f>+VLOOKUP(C83,[3]PYME!$F:$V,17,0)</f>
        <v>325099.99999999994</v>
      </c>
      <c r="Q83" s="147"/>
      <c r="R83" s="137"/>
      <c r="S83" s="137"/>
      <c r="T83" s="138"/>
      <c r="U83" s="1"/>
      <c r="V83" s="1"/>
      <c r="W83" s="1"/>
      <c r="X83" s="1"/>
      <c r="Y83" s="1"/>
      <c r="Z83" s="1"/>
      <c r="AA83" s="1"/>
      <c r="AB83" s="1"/>
      <c r="AC83" s="1"/>
    </row>
    <row r="84" spans="2:29" ht="22.5" customHeight="1" x14ac:dyDescent="0.3">
      <c r="B84" s="1" t="s">
        <v>63</v>
      </c>
      <c r="C84" s="1" t="str">
        <f t="shared" ref="C84:C85" si="28">+B84&amp;G84&amp;D84</f>
        <v>1JU76A</v>
      </c>
      <c r="E84" s="160"/>
      <c r="F84" s="139" t="str">
        <f>+F80</f>
        <v>PRECIO EMPRENDEDORES CHEVROLET EN OPERACIONES EXCLUSIVAS CON GMF</v>
      </c>
      <c r="G84" s="24" t="s">
        <v>16</v>
      </c>
      <c r="H84" s="24" t="str">
        <f>+IFERROR(VLOOKUP($C84,'[1]GUIA VENDEDOR'!$C$7:$H$148,6,0),0)</f>
        <v>LS / TM</v>
      </c>
      <c r="J84" s="142" t="s">
        <v>114</v>
      </c>
      <c r="K84" s="142">
        <v>700299</v>
      </c>
      <c r="L84" s="86">
        <f>+VLOOKUP($C84,[3]MSRP!$F$7:$P$72,11,0)</f>
        <v>288400</v>
      </c>
      <c r="M84" s="101">
        <f>IFERROR(-(IF(VLOOKUP($C84,[3]PYME!$F:$V,6,0)&gt;-100,"-",VLOOKUP($C84,[3]PYME!$F:$V,6,0)))/VLOOKUP($C84,[3]MSRP!$F:$G,2,0),0)</f>
        <v>8.0076512850985368E-2</v>
      </c>
      <c r="N84" s="28">
        <f t="shared" ref="N84:N86" si="29">+O84-L84</f>
        <v>-35000</v>
      </c>
      <c r="O84" s="80">
        <f>+VLOOKUP(C84,[3]PYME!$F:$V,17,0)</f>
        <v>253400</v>
      </c>
      <c r="Q84" s="145" t="str">
        <f>'[1]GUIA VENDEDOR'!P83</f>
        <v>P</v>
      </c>
      <c r="R84" s="136" t="str">
        <f>'[1]GUIA VENDEDOR'!Q83</f>
        <v>1 AÑO
QUALITAS</v>
      </c>
      <c r="S84" s="136" t="str">
        <f>'[1]GUIA VENDEDOR'!R83</f>
        <v>0% a 24 M
35% enganche</v>
      </c>
      <c r="T84" s="138"/>
      <c r="U84" s="1"/>
      <c r="V84" s="1"/>
      <c r="W84" s="1"/>
      <c r="X84" s="1"/>
      <c r="Y84" s="1"/>
      <c r="Z84" s="1"/>
      <c r="AA84" s="1"/>
      <c r="AB84" s="1"/>
      <c r="AC84" s="1"/>
    </row>
    <row r="85" spans="2:29" ht="22.5" customHeight="1" x14ac:dyDescent="0.3">
      <c r="B85" s="1" t="s">
        <v>65</v>
      </c>
      <c r="C85" s="1" t="str">
        <f t="shared" si="28"/>
        <v>1JV76B</v>
      </c>
      <c r="E85" s="160"/>
      <c r="F85" s="140"/>
      <c r="G85" s="25" t="s">
        <v>18</v>
      </c>
      <c r="H85" s="25" t="str">
        <f>+IFERROR(VLOOKUP($C85,'[1]GUIA VENDEDOR'!$C$7:$H$148,6,0),0)</f>
        <v>LT / TA</v>
      </c>
      <c r="J85" s="143"/>
      <c r="K85" s="143"/>
      <c r="L85" s="87">
        <f>+VLOOKUP($C85,[3]MSRP!$F$7:$P$72,11,0)</f>
        <v>322300</v>
      </c>
      <c r="M85" s="102">
        <f>IFERROR(-(IF(VLOOKUP($C85,[3]PYME!$F:$V,6,0)&gt;-100,"-",VLOOKUP($C85,[3]PYME!$F:$V,6,0)))/VLOOKUP($C85,[3]MSRP!$F:$G,2,0),0)</f>
        <v>7.6598377974547771E-2</v>
      </c>
      <c r="N85" s="31">
        <f t="shared" si="29"/>
        <v>-35800</v>
      </c>
      <c r="O85" s="83">
        <f>+VLOOKUP(C85,[3]PYME!$F:$V,17,0)</f>
        <v>286500</v>
      </c>
      <c r="Q85" s="146"/>
      <c r="R85" s="138"/>
      <c r="S85" s="138"/>
      <c r="T85" s="138"/>
      <c r="U85" s="1"/>
      <c r="V85" s="1"/>
      <c r="W85" s="1"/>
      <c r="X85" s="1"/>
      <c r="Y85" s="1"/>
      <c r="Z85" s="1"/>
      <c r="AA85" s="1"/>
      <c r="AB85" s="1"/>
      <c r="AC85" s="1"/>
    </row>
    <row r="86" spans="2:29" ht="22.5" customHeight="1" thickBot="1" x14ac:dyDescent="0.35">
      <c r="B86" s="1" t="s">
        <v>66</v>
      </c>
      <c r="C86" s="1" t="str">
        <f>+B86&amp;G86&amp;D86</f>
        <v>1JW76C</v>
      </c>
      <c r="E86" s="161"/>
      <c r="F86" s="141"/>
      <c r="G86" s="26" t="s">
        <v>20</v>
      </c>
      <c r="H86" s="26" t="str">
        <f>+IFERROR(VLOOKUP($C86,'[1]GUIA VENDEDOR'!$C$7:$H$148,6,0),0)</f>
        <v>LTZ / TA</v>
      </c>
      <c r="J86" s="144"/>
      <c r="K86" s="144"/>
      <c r="L86" s="88">
        <f>+VLOOKUP($C86,[3]MSRP!$F$7:$P$72,11,0)</f>
        <v>365799.99999999994</v>
      </c>
      <c r="M86" s="103">
        <f>IFERROR(-(IF(VLOOKUP($C86,[3]PYME!$F:$V,6,0)&gt;-100,"-",VLOOKUP($C86,[3]PYME!$F:$V,6,0)))/VLOOKUP($C86,[3]MSRP!$F:$G,2,0),0)</f>
        <v>6.1125758836702231E-2</v>
      </c>
      <c r="N86" s="30">
        <f t="shared" si="29"/>
        <v>-40700</v>
      </c>
      <c r="O86" s="81">
        <f>+VLOOKUP(C86,[3]PYME!$F:$V,17,0)</f>
        <v>325099.99999999994</v>
      </c>
      <c r="Q86" s="147"/>
      <c r="R86" s="137"/>
      <c r="S86" s="137"/>
      <c r="T86" s="137"/>
      <c r="U86" s="1"/>
      <c r="V86" s="1"/>
      <c r="W86" s="1"/>
      <c r="X86" s="1"/>
      <c r="Y86" s="1"/>
      <c r="Z86" s="1"/>
      <c r="AA86" s="1"/>
      <c r="AB86" s="1"/>
      <c r="AC86" s="1"/>
    </row>
    <row r="87" spans="2:29" ht="19.5" customHeight="1" x14ac:dyDescent="0.3">
      <c r="B87" s="1" t="s">
        <v>67</v>
      </c>
      <c r="C87" s="1" t="str">
        <f t="shared" si="27"/>
        <v>1LF26D</v>
      </c>
      <c r="E87" s="168" t="s">
        <v>68</v>
      </c>
      <c r="F87" s="139" t="str">
        <f>+F81</f>
        <v>PRECIO EMPRENDEDORES CHEVROLET EN OPERACIONES DE CONTADO/FINANCIAMIENTO</v>
      </c>
      <c r="G87" s="24" t="s">
        <v>33</v>
      </c>
      <c r="H87" s="24" t="str">
        <f>+IFERROR(VLOOKUP($C87,'[1]GUIA VENDEDOR'!$C$7:$H$148,6,0),0)</f>
        <v>LS</v>
      </c>
      <c r="J87" s="142" t="s">
        <v>112</v>
      </c>
      <c r="K87" s="142">
        <v>700109</v>
      </c>
      <c r="L87" s="16">
        <f>+VLOOKUP($C87,[3]MSRP!$F$7:$P$72,11,0)</f>
        <v>371799.99999999988</v>
      </c>
      <c r="M87" s="101">
        <f>IFERROR(-(IF(VLOOKUP($C87,[3]PYME!$F:$V,6,0)&gt;-100,"-",VLOOKUP($C87,[3]PYME!$F:$V,6,0)))/VLOOKUP($C87,[3]MSRP!$F:$G,2,0),0)</f>
        <v>5.6412241910375145E-2</v>
      </c>
      <c r="N87" s="17">
        <f t="shared" si="1"/>
        <v>-35999.999999999942</v>
      </c>
      <c r="O87" s="17">
        <f>+VLOOKUP(C87,[3]PYME!$F:$V,17,0)</f>
        <v>335799.99999999994</v>
      </c>
      <c r="Q87" s="145"/>
      <c r="R87" s="153" t="str">
        <f>'[1]GUIA VENDEDOR'!Q99</f>
        <v>1 AÑO
ABA</v>
      </c>
      <c r="S87" s="138"/>
      <c r="T87" s="136"/>
      <c r="U87" s="1"/>
      <c r="V87" s="1"/>
      <c r="W87" s="1"/>
      <c r="X87" s="1"/>
      <c r="Y87" s="1"/>
      <c r="Z87" s="1"/>
      <c r="AA87" s="1"/>
      <c r="AB87" s="1"/>
      <c r="AC87" s="1"/>
    </row>
    <row r="88" spans="2:29" ht="29.25" customHeight="1" x14ac:dyDescent="0.3">
      <c r="B88" s="1" t="s">
        <v>69</v>
      </c>
      <c r="C88" s="1" t="str">
        <f t="shared" si="27"/>
        <v>1LH26E</v>
      </c>
      <c r="E88" s="160"/>
      <c r="F88" s="140"/>
      <c r="G88" s="25" t="s">
        <v>24</v>
      </c>
      <c r="H88" s="25" t="str">
        <f>+IFERROR(VLOOKUP($C88,'[1]GUIA VENDEDOR'!$C$7:$H$148,6,0),0)</f>
        <v>LT</v>
      </c>
      <c r="J88" s="143"/>
      <c r="K88" s="143"/>
      <c r="L88" s="19">
        <f>+VLOOKUP($C88,[3]MSRP!$F$7:$P$72,11,0)</f>
        <v>403400</v>
      </c>
      <c r="M88" s="102">
        <f>IFERROR(-(IF(VLOOKUP($C88,[3]PYME!$F:$V,6,0)&gt;-100,"-",VLOOKUP($C88,[3]PYME!$F:$V,6,0)))/VLOOKUP($C88,[3]MSRP!$F:$G,2,0),0)</f>
        <v>5.0335557267751338E-2</v>
      </c>
      <c r="N88" s="20">
        <f t="shared" si="1"/>
        <v>-36900</v>
      </c>
      <c r="O88" s="20">
        <f>+VLOOKUP(C88,[3]PYME!$F:$V,17,0)</f>
        <v>366500</v>
      </c>
      <c r="Q88" s="146"/>
      <c r="R88" s="154"/>
      <c r="S88" s="156"/>
      <c r="T88" s="138"/>
      <c r="U88" s="1"/>
      <c r="V88" s="1"/>
      <c r="W88" s="1"/>
      <c r="X88" s="1"/>
      <c r="Y88" s="1"/>
      <c r="Z88" s="1"/>
      <c r="AA88" s="1"/>
      <c r="AB88" s="1"/>
      <c r="AC88" s="1"/>
    </row>
    <row r="89" spans="2:29" ht="24" customHeight="1" thickBot="1" x14ac:dyDescent="0.35">
      <c r="B89" s="1" t="s">
        <v>70</v>
      </c>
      <c r="C89" s="1" t="str">
        <f t="shared" si="27"/>
        <v>1LJ26F</v>
      </c>
      <c r="E89" s="160"/>
      <c r="F89" s="141"/>
      <c r="G89" s="26" t="s">
        <v>31</v>
      </c>
      <c r="H89" s="26" t="str">
        <f>+IFERROR(VLOOKUP($C89,'[1]GUIA VENDEDOR'!$C$7:$H$148,6,0),0)</f>
        <v>LTZ</v>
      </c>
      <c r="J89" s="144"/>
      <c r="K89" s="144"/>
      <c r="L89" s="22">
        <f>+VLOOKUP($C89,[3]MSRP!$F$7:$P$72,11,0)</f>
        <v>444899.99999999994</v>
      </c>
      <c r="M89" s="103">
        <f>IFERROR(-(IF(VLOOKUP($C89,[3]PYME!$F:$V,6,0)&gt;-100,"-",VLOOKUP($C89,[3]PYME!$F:$V,6,0)))/VLOOKUP($C89,[3]MSRP!$F:$G,2,0),0)</f>
        <v>4.127119053406967E-2</v>
      </c>
      <c r="N89" s="23">
        <f t="shared" si="1"/>
        <v>-38100</v>
      </c>
      <c r="O89" s="23">
        <f>+VLOOKUP(C89,[3]PYME!$F:$V,17,0)</f>
        <v>406799.99999999994</v>
      </c>
      <c r="Q89" s="147"/>
      <c r="R89" s="155"/>
      <c r="S89" s="152"/>
      <c r="T89" s="138"/>
      <c r="U89" s="1"/>
      <c r="V89" s="1"/>
      <c r="W89" s="1"/>
      <c r="X89" s="1"/>
      <c r="Y89" s="1"/>
      <c r="Z89" s="1"/>
      <c r="AA89" s="1"/>
      <c r="AB89" s="1"/>
      <c r="AC89" s="1"/>
    </row>
    <row r="90" spans="2:29" ht="19.5" customHeight="1" x14ac:dyDescent="0.3">
      <c r="B90" s="1" t="s">
        <v>67</v>
      </c>
      <c r="C90" s="1" t="str">
        <f t="shared" ref="C90:C92" si="30">+B90&amp;G90&amp;D90</f>
        <v>1LF26D</v>
      </c>
      <c r="E90" s="160"/>
      <c r="F90" s="139" t="str">
        <f>+F84</f>
        <v>PRECIO EMPRENDEDORES CHEVROLET EN OPERACIONES EXCLUSIVAS CON GMF</v>
      </c>
      <c r="G90" s="24" t="s">
        <v>33</v>
      </c>
      <c r="H90" s="24" t="str">
        <f>+IFERROR(VLOOKUP($C90,'[1]GUIA VENDEDOR'!$C$7:$H$148,6,0),0)</f>
        <v>LS</v>
      </c>
      <c r="J90" s="142" t="s">
        <v>114</v>
      </c>
      <c r="K90" s="142">
        <v>700299</v>
      </c>
      <c r="L90" s="86">
        <f>+VLOOKUP($C90,[3]MSRP!$F$7:$P$72,11,0)</f>
        <v>371799.99999999988</v>
      </c>
      <c r="M90" s="101">
        <f>IFERROR(-(IF(VLOOKUP($C90,[3]PYME!$F:$V,6,0)&gt;-100,"-",VLOOKUP($C90,[3]PYME!$F:$V,6,0)))/VLOOKUP($C90,[3]MSRP!$F:$G,2,0),0)</f>
        <v>5.6412241910375145E-2</v>
      </c>
      <c r="N90" s="80">
        <f t="shared" ref="N90:N92" si="31">+O90-L90</f>
        <v>-35999.999999999942</v>
      </c>
      <c r="O90" s="80">
        <f>+VLOOKUP(C90,[3]PYME!$F:$V,17,0)</f>
        <v>335799.99999999994</v>
      </c>
      <c r="Q90" s="145" t="str">
        <f>'[1]GUIA VENDEDOR'!P99</f>
        <v>P</v>
      </c>
      <c r="R90" s="153" t="str">
        <f>'[1]GUIA VENDEDOR'!Q99</f>
        <v>1 AÑO
ABA</v>
      </c>
      <c r="S90" s="138" t="str">
        <f>'[1]GUIA VENDEDOR'!R99</f>
        <v>0% a 24 M
35% enganche</v>
      </c>
      <c r="T90" s="138"/>
      <c r="U90" s="1"/>
      <c r="V90" s="1"/>
      <c r="W90" s="1"/>
      <c r="X90" s="1"/>
      <c r="Y90" s="1"/>
      <c r="Z90" s="1"/>
      <c r="AA90" s="1"/>
      <c r="AB90" s="1"/>
      <c r="AC90" s="1"/>
    </row>
    <row r="91" spans="2:29" ht="29.25" customHeight="1" x14ac:dyDescent="0.3">
      <c r="B91" s="1" t="s">
        <v>69</v>
      </c>
      <c r="C91" s="1" t="str">
        <f t="shared" si="30"/>
        <v>1LH26E</v>
      </c>
      <c r="E91" s="160"/>
      <c r="F91" s="140"/>
      <c r="G91" s="25" t="s">
        <v>24</v>
      </c>
      <c r="H91" s="25" t="str">
        <f>+IFERROR(VLOOKUP($C91,'[1]GUIA VENDEDOR'!$C$7:$H$148,6,0),0)</f>
        <v>LT</v>
      </c>
      <c r="J91" s="143"/>
      <c r="K91" s="143"/>
      <c r="L91" s="87">
        <f>+VLOOKUP($C91,[3]MSRP!$F$7:$P$72,11,0)</f>
        <v>403400</v>
      </c>
      <c r="M91" s="102">
        <f>IFERROR(-(IF(VLOOKUP($C91,[3]PYME!$F:$V,6,0)&gt;-100,"-",VLOOKUP($C91,[3]PYME!$F:$V,6,0)))/VLOOKUP($C91,[3]MSRP!$F:$G,2,0),0)</f>
        <v>5.0335557267751338E-2</v>
      </c>
      <c r="N91" s="83">
        <f t="shared" si="31"/>
        <v>-36900</v>
      </c>
      <c r="O91" s="83">
        <f>+VLOOKUP(C91,[3]PYME!$F:$V,17,0)</f>
        <v>366500</v>
      </c>
      <c r="Q91" s="146"/>
      <c r="R91" s="154"/>
      <c r="S91" s="156"/>
      <c r="T91" s="138"/>
      <c r="U91" s="1"/>
      <c r="V91" s="1"/>
      <c r="W91" s="1"/>
      <c r="X91" s="1"/>
      <c r="Y91" s="1"/>
      <c r="Z91" s="1"/>
      <c r="AA91" s="1"/>
      <c r="AB91" s="1"/>
      <c r="AC91" s="1"/>
    </row>
    <row r="92" spans="2:29" ht="24" customHeight="1" thickBot="1" x14ac:dyDescent="0.35">
      <c r="B92" s="1" t="s">
        <v>70</v>
      </c>
      <c r="C92" s="1" t="str">
        <f t="shared" si="30"/>
        <v>1LJ26F</v>
      </c>
      <c r="E92" s="161"/>
      <c r="F92" s="141"/>
      <c r="G92" s="26" t="s">
        <v>31</v>
      </c>
      <c r="H92" s="26" t="str">
        <f>+IFERROR(VLOOKUP($C92,'[1]GUIA VENDEDOR'!$C$7:$H$148,6,0),0)</f>
        <v>LTZ</v>
      </c>
      <c r="J92" s="144"/>
      <c r="K92" s="144"/>
      <c r="L92" s="88">
        <f>+VLOOKUP($C92,[3]MSRP!$F$7:$P$72,11,0)</f>
        <v>444899.99999999994</v>
      </c>
      <c r="M92" s="103">
        <f>IFERROR(-(IF(VLOOKUP($C92,[3]PYME!$F:$V,6,0)&gt;-100,"-",VLOOKUP($C92,[3]PYME!$F:$V,6,0)))/VLOOKUP($C92,[3]MSRP!$F:$G,2,0),0)</f>
        <v>4.127119053406967E-2</v>
      </c>
      <c r="N92" s="81">
        <f t="shared" si="31"/>
        <v>-38100</v>
      </c>
      <c r="O92" s="81">
        <f>+VLOOKUP(C92,[3]PYME!$F:$V,17,0)</f>
        <v>406799.99999999994</v>
      </c>
      <c r="Q92" s="147"/>
      <c r="R92" s="155"/>
      <c r="S92" s="152"/>
      <c r="T92" s="137"/>
      <c r="U92" s="1"/>
      <c r="V92" s="1"/>
      <c r="W92" s="1"/>
      <c r="X92" s="1"/>
      <c r="Y92" s="1"/>
      <c r="Z92" s="1"/>
      <c r="AA92" s="1"/>
      <c r="AB92" s="1"/>
      <c r="AC92" s="1"/>
    </row>
    <row r="93" spans="2:29" ht="58.5" customHeight="1" thickBot="1" x14ac:dyDescent="0.35">
      <c r="B93" s="47" t="s">
        <v>71</v>
      </c>
      <c r="C93" s="47" t="str">
        <f t="shared" si="27"/>
        <v>CR14526B</v>
      </c>
      <c r="E93" s="168" t="s">
        <v>72</v>
      </c>
      <c r="F93" s="34" t="str">
        <f>+F87</f>
        <v>PRECIO EMPRENDEDORES CHEVROLET EN OPERACIONES DE CONTADO/FINANCIAMIENTO</v>
      </c>
      <c r="G93" s="24" t="s">
        <v>18</v>
      </c>
      <c r="H93" s="24" t="str">
        <f>+IFERROR(VLOOKUP($C93,'[1]GUIA VENDEDOR'!$C$7:$H$148,6,0),0)</f>
        <v>LT</v>
      </c>
      <c r="J93" s="50" t="s">
        <v>112</v>
      </c>
      <c r="K93" s="91">
        <v>700109</v>
      </c>
      <c r="L93" s="57">
        <f>+VLOOKUP($C93,[3]MSRP!$F$7:$P$72,11,0)</f>
        <v>673099.99999999988</v>
      </c>
      <c r="M93" s="109">
        <f>IFERROR(-(IF(VLOOKUP($C93,[3]PYME!$F:$V,6,0)&gt;-100,"-",VLOOKUP($C93,[3]PYME!$F:$V,6,0)))/VLOOKUP($C93,[3]MSRP!$F:$G,2,0),0)</f>
        <v>0.10410646409770048</v>
      </c>
      <c r="N93" s="52">
        <f t="shared" si="1"/>
        <v>-114699.99999999965</v>
      </c>
      <c r="O93" s="58">
        <f>+VLOOKUP(C93,[3]PYME!$F:$V,17,0)</f>
        <v>558400.00000000023</v>
      </c>
      <c r="Q93" s="39">
        <f>'[1]GUIA VENDEDOR'!P103</f>
        <v>0</v>
      </c>
      <c r="R93" s="40" t="str">
        <f>'[1]GUIA VENDEDOR'!Q103</f>
        <v>1 AÑO
QUALITAS</v>
      </c>
      <c r="S93" s="40"/>
      <c r="T93" s="136"/>
      <c r="U93" s="1"/>
      <c r="V93" s="1"/>
      <c r="W93" s="1"/>
      <c r="X93" s="1"/>
      <c r="Y93" s="1"/>
      <c r="Z93" s="1"/>
      <c r="AA93" s="1"/>
      <c r="AB93" s="1"/>
      <c r="AC93" s="1"/>
    </row>
    <row r="94" spans="2:29" ht="58.5" customHeight="1" thickBot="1" x14ac:dyDescent="0.35">
      <c r="B94" s="47" t="s">
        <v>71</v>
      </c>
      <c r="C94" s="47" t="str">
        <f t="shared" ref="C94" si="32">+B94&amp;G94&amp;D94</f>
        <v>CR14526B</v>
      </c>
      <c r="E94" s="161"/>
      <c r="F94" s="78" t="str">
        <f>+F90</f>
        <v>PRECIO EMPRENDEDORES CHEVROLET EN OPERACIONES EXCLUSIVAS CON GMF</v>
      </c>
      <c r="G94" s="24" t="s">
        <v>18</v>
      </c>
      <c r="H94" s="24" t="str">
        <f>+IFERROR(VLOOKUP($C94,'[1]GUIA VENDEDOR'!$C$7:$H$148,6,0),0)</f>
        <v>LT</v>
      </c>
      <c r="J94" s="50" t="s">
        <v>115</v>
      </c>
      <c r="K94" s="90">
        <v>700299</v>
      </c>
      <c r="L94" s="57">
        <f>+VLOOKUP($C94,[3]MSRP!$F$7:$P$72,11,0)</f>
        <v>673099.99999999988</v>
      </c>
      <c r="M94" s="109">
        <f>IFERROR(-(IF(VLOOKUP($C94,[3]PYME!$F:$V,6,0)&gt;-100,"-",VLOOKUP($C94,[3]PYME!$F:$V,6,0)))/VLOOKUP($C94,[3]MSRP!$F:$G,2,0),0)</f>
        <v>0.10410646409770048</v>
      </c>
      <c r="N94" s="52">
        <f t="shared" ref="N94" si="33">+O94-L94</f>
        <v>-114699.99999999965</v>
      </c>
      <c r="O94" s="58">
        <f>+VLOOKUP(C94,[3]PYME!$F:$V,17,0)</f>
        <v>558400.00000000023</v>
      </c>
      <c r="Q94" s="85">
        <f>'[1]GUIA VENDEDOR'!P103</f>
        <v>0</v>
      </c>
      <c r="R94" s="84" t="str">
        <f>'[1]GUIA VENDEDOR'!Q103</f>
        <v>1 AÑO
QUALITAS</v>
      </c>
      <c r="S94" s="84" t="str">
        <f>'[1]GUIA VENDEDOR'!R103</f>
        <v>0% a 18M
35% Enganche</v>
      </c>
      <c r="T94" s="137"/>
      <c r="U94" s="1"/>
      <c r="V94" s="1"/>
      <c r="W94" s="1"/>
      <c r="X94" s="1"/>
      <c r="Y94" s="1"/>
      <c r="Z94" s="1"/>
      <c r="AA94" s="1"/>
      <c r="AB94" s="1"/>
      <c r="AC94" s="1"/>
    </row>
    <row r="95" spans="2:29" ht="15" hidden="1" customHeight="1" x14ac:dyDescent="0.35">
      <c r="B95" s="47" t="s">
        <v>73</v>
      </c>
      <c r="C95" s="47" t="str">
        <f t="shared" si="27"/>
        <v>CC15706A</v>
      </c>
      <c r="E95" s="168" t="s">
        <v>74</v>
      </c>
      <c r="F95" s="139">
        <f>'[1]GUIA ADMINISTRACIÓN'!F92</f>
        <v>0</v>
      </c>
      <c r="G95" s="24" t="s">
        <v>16</v>
      </c>
      <c r="H95" s="24" t="str">
        <f>+IFERROR(VLOOKUP($C95,'[1]GUIA VENDEDOR'!$C$7:$H$148,6,0),0)</f>
        <v>LS</v>
      </c>
      <c r="J95" s="142" t="s">
        <v>62</v>
      </c>
      <c r="K95" s="36"/>
      <c r="L95" s="190">
        <f>+VLOOKUP($C95,[3]MSRP!$F$7:$P$72,11,0)</f>
        <v>767100.00000000012</v>
      </c>
      <c r="M95" s="193">
        <f>IFERROR(-(IF(VLOOKUP($C95,[3]PYME!$F:$V,6,0)&gt;-100,"-",VLOOKUP($C95,[3]PYME!$F:$V,6,0)))/VLOOKUP($C95,[3]MSRP!$F:$G,2,0),0)</f>
        <v>0</v>
      </c>
      <c r="N95" s="187" t="e">
        <f t="shared" si="1"/>
        <v>#VALUE!</v>
      </c>
      <c r="O95" s="187" t="s">
        <v>75</v>
      </c>
      <c r="Q95" s="145">
        <f>'[1]GUIA VENDEDOR'!P92</f>
        <v>0</v>
      </c>
      <c r="R95" s="148">
        <f>'[1]GUIA VENDEDOR'!Q92</f>
        <v>0</v>
      </c>
      <c r="S95" s="151">
        <f>'[1]GUIA VENDEDOR'!R92</f>
        <v>0</v>
      </c>
      <c r="T95" s="151"/>
      <c r="U95" s="1"/>
      <c r="V95" s="1"/>
      <c r="W95" s="1"/>
      <c r="X95" s="1"/>
      <c r="Y95" s="1"/>
      <c r="Z95" s="1"/>
      <c r="AA95" s="1"/>
      <c r="AB95" s="1"/>
      <c r="AC95" s="1"/>
    </row>
    <row r="96" spans="2:29" ht="15" hidden="1" customHeight="1" x14ac:dyDescent="0.35">
      <c r="B96" s="47" t="s">
        <v>73</v>
      </c>
      <c r="C96" s="47" t="str">
        <f t="shared" si="27"/>
        <v>CC15706C</v>
      </c>
      <c r="E96" s="160"/>
      <c r="F96" s="140"/>
      <c r="G96" s="25" t="s">
        <v>20</v>
      </c>
      <c r="H96" s="25" t="str">
        <f>+IFERROR(VLOOKUP($C96,'[1]GUIA VENDEDOR'!$C$7:$H$148,6,0),0)</f>
        <v>LT</v>
      </c>
      <c r="J96" s="143"/>
      <c r="K96" s="62"/>
      <c r="L96" s="191"/>
      <c r="M96" s="194"/>
      <c r="N96" s="188">
        <f t="shared" si="1"/>
        <v>0</v>
      </c>
      <c r="O96" s="188"/>
      <c r="Q96" s="146"/>
      <c r="R96" s="149"/>
      <c r="S96" s="156"/>
      <c r="T96" s="156"/>
      <c r="U96" s="1"/>
      <c r="V96" s="1"/>
      <c r="W96" s="1"/>
      <c r="X96" s="1"/>
      <c r="Y96" s="1"/>
      <c r="Z96" s="1"/>
      <c r="AA96" s="1"/>
      <c r="AB96" s="1"/>
      <c r="AC96" s="1"/>
    </row>
    <row r="97" spans="2:29" ht="15" hidden="1" customHeight="1" x14ac:dyDescent="0.35">
      <c r="B97" s="47" t="s">
        <v>73</v>
      </c>
      <c r="C97" s="47" t="str">
        <f t="shared" si="27"/>
        <v>CC15706D</v>
      </c>
      <c r="E97" s="160"/>
      <c r="F97" s="140"/>
      <c r="G97" s="25" t="s">
        <v>33</v>
      </c>
      <c r="H97" s="25" t="str">
        <f>+IFERROR(VLOOKUP($C97,'[1]GUIA VENDEDOR'!$C$7:$H$148,6,0),0)</f>
        <v>LT</v>
      </c>
      <c r="J97" s="143"/>
      <c r="K97" s="62"/>
      <c r="L97" s="191"/>
      <c r="M97" s="194"/>
      <c r="N97" s="188">
        <f t="shared" si="1"/>
        <v>0</v>
      </c>
      <c r="O97" s="188"/>
      <c r="Q97" s="146"/>
      <c r="R97" s="149"/>
      <c r="S97" s="156"/>
      <c r="T97" s="156"/>
      <c r="U97" s="1"/>
      <c r="V97" s="1"/>
      <c r="W97" s="1"/>
      <c r="X97" s="1"/>
      <c r="Y97" s="1"/>
      <c r="Z97" s="1"/>
      <c r="AA97" s="1"/>
      <c r="AB97" s="1"/>
      <c r="AC97" s="1"/>
    </row>
    <row r="98" spans="2:29" ht="15" hidden="1" customHeight="1" x14ac:dyDescent="0.35">
      <c r="B98" s="47" t="s">
        <v>76</v>
      </c>
      <c r="C98" s="47" t="str">
        <f t="shared" si="27"/>
        <v>CK15706E</v>
      </c>
      <c r="E98" s="160"/>
      <c r="F98" s="140"/>
      <c r="G98" s="25" t="s">
        <v>24</v>
      </c>
      <c r="H98" s="25" t="str">
        <f>+IFERROR(VLOOKUP($C98,'[1]GUIA VENDEDOR'!$C$7:$H$148,6,0),0)</f>
        <v>Z71</v>
      </c>
      <c r="J98" s="143"/>
      <c r="K98" s="62"/>
      <c r="L98" s="191"/>
      <c r="M98" s="194"/>
      <c r="N98" s="188">
        <f t="shared" si="1"/>
        <v>0</v>
      </c>
      <c r="O98" s="188"/>
      <c r="Q98" s="146"/>
      <c r="R98" s="149"/>
      <c r="S98" s="156"/>
      <c r="T98" s="156"/>
      <c r="U98" s="1"/>
      <c r="V98" s="1"/>
      <c r="W98" s="1"/>
      <c r="X98" s="1"/>
      <c r="Y98" s="1"/>
      <c r="Z98" s="1"/>
      <c r="AA98" s="1"/>
      <c r="AB98" s="1"/>
      <c r="AC98" s="1"/>
    </row>
    <row r="99" spans="2:29" ht="15" hidden="1" customHeight="1" thickBot="1" x14ac:dyDescent="0.35">
      <c r="B99" s="47" t="s">
        <v>76</v>
      </c>
      <c r="C99" s="47" t="str">
        <f t="shared" si="27"/>
        <v>CK15706F</v>
      </c>
      <c r="E99" s="161"/>
      <c r="F99" s="141"/>
      <c r="G99" s="26" t="s">
        <v>31</v>
      </c>
      <c r="H99" s="26" t="str">
        <f>+IFERROR(VLOOKUP($C99,'[1]GUIA VENDEDOR'!$C$7:$H$148,6,0),0)</f>
        <v>LTZ</v>
      </c>
      <c r="J99" s="143"/>
      <c r="K99" s="62"/>
      <c r="L99" s="191"/>
      <c r="M99" s="194"/>
      <c r="N99" s="188">
        <f t="shared" si="1"/>
        <v>0</v>
      </c>
      <c r="O99" s="188"/>
      <c r="Q99" s="147"/>
      <c r="R99" s="150"/>
      <c r="S99" s="152"/>
      <c r="T99" s="152"/>
      <c r="U99" s="1"/>
      <c r="V99" s="1"/>
      <c r="W99" s="1"/>
      <c r="X99" s="1"/>
      <c r="Y99" s="1"/>
      <c r="Z99" s="1"/>
      <c r="AA99" s="1"/>
      <c r="AB99" s="1"/>
      <c r="AC99" s="1"/>
    </row>
    <row r="100" spans="2:29" ht="15" hidden="1" customHeight="1" x14ac:dyDescent="0.35">
      <c r="B100" s="47" t="s">
        <v>77</v>
      </c>
      <c r="C100" s="47" t="str">
        <f t="shared" si="27"/>
        <v>CC15906A</v>
      </c>
      <c r="E100" s="168" t="s">
        <v>78</v>
      </c>
      <c r="F100" s="139">
        <f>'[1]GUIA ADMINISTRACIÓN'!F97</f>
        <v>0</v>
      </c>
      <c r="G100" s="24" t="s">
        <v>16</v>
      </c>
      <c r="H100" s="24" t="str">
        <f>+IFERROR(VLOOKUP($C100,'[1]GUIA VENDEDOR'!$C$7:$H$148,6,0),0)</f>
        <v>LS</v>
      </c>
      <c r="J100" s="142" t="s">
        <v>62</v>
      </c>
      <c r="K100" s="36"/>
      <c r="L100" s="190">
        <f>+VLOOKUP($C100,[3]MSRP!$F$7:$P$72,11,0)</f>
        <v>812899.99999999988</v>
      </c>
      <c r="M100" s="193">
        <f>IFERROR(-(IF(VLOOKUP($C100,[3]PYME!$F:$V,6,0)&gt;-100,"-",VLOOKUP($C100,[3]PYME!$F:$V,6,0)))/VLOOKUP($C100,[3]MSRP!$F:$G,2,0),0)</f>
        <v>0</v>
      </c>
      <c r="N100" s="187" t="e">
        <f t="shared" si="1"/>
        <v>#VALUE!</v>
      </c>
      <c r="O100" s="187" t="s">
        <v>75</v>
      </c>
      <c r="Q100" s="174">
        <f>'[1]GUIA VENDEDOR'!P97</f>
        <v>0</v>
      </c>
      <c r="R100" s="148">
        <f>'[1]GUIA VENDEDOR'!Q97</f>
        <v>0</v>
      </c>
      <c r="S100" s="151">
        <f>'[1]GUIA VENDEDOR'!R97</f>
        <v>0</v>
      </c>
      <c r="T100" s="15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 ht="15" hidden="1" customHeight="1" x14ac:dyDescent="0.35">
      <c r="B101" s="47" t="s">
        <v>77</v>
      </c>
      <c r="C101" s="47" t="str">
        <f t="shared" si="27"/>
        <v>CC15906B</v>
      </c>
      <c r="E101" s="160"/>
      <c r="F101" s="140"/>
      <c r="G101" s="25" t="s">
        <v>18</v>
      </c>
      <c r="H101" s="25" t="str">
        <f>+IFERROR(VLOOKUP($C101,'[1]GUIA VENDEDOR'!$C$7:$H$148,6,0),0)</f>
        <v>LT</v>
      </c>
      <c r="J101" s="143"/>
      <c r="K101" s="62"/>
      <c r="L101" s="191"/>
      <c r="M101" s="194"/>
      <c r="N101" s="188">
        <f t="shared" si="1"/>
        <v>0</v>
      </c>
      <c r="O101" s="188"/>
      <c r="Q101" s="175"/>
      <c r="R101" s="149"/>
      <c r="S101" s="156"/>
      <c r="T101" s="156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 ht="15" hidden="1" customHeight="1" x14ac:dyDescent="0.35">
      <c r="B102" s="47" t="s">
        <v>77</v>
      </c>
      <c r="C102" s="47" t="str">
        <f t="shared" si="27"/>
        <v>CC15906C</v>
      </c>
      <c r="E102" s="160"/>
      <c r="F102" s="140"/>
      <c r="G102" s="25" t="s">
        <v>20</v>
      </c>
      <c r="H102" s="25" t="str">
        <f>+IFERROR(VLOOKUP($C102,'[1]GUIA VENDEDOR'!$C$7:$H$148,6,0),0)</f>
        <v>LT</v>
      </c>
      <c r="J102" s="143"/>
      <c r="K102" s="62"/>
      <c r="L102" s="191"/>
      <c r="M102" s="194"/>
      <c r="N102" s="188">
        <f t="shared" si="1"/>
        <v>0</v>
      </c>
      <c r="O102" s="188"/>
      <c r="Q102" s="175"/>
      <c r="R102" s="149"/>
      <c r="S102" s="156"/>
      <c r="T102" s="156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 ht="15" hidden="1" customHeight="1" x14ac:dyDescent="0.35">
      <c r="B103" s="47" t="s">
        <v>79</v>
      </c>
      <c r="C103" s="47" t="str">
        <f t="shared" si="27"/>
        <v>CK15906D</v>
      </c>
      <c r="E103" s="160"/>
      <c r="F103" s="140"/>
      <c r="G103" s="25" t="s">
        <v>33</v>
      </c>
      <c r="H103" s="25" t="str">
        <f>+IFERROR(VLOOKUP($C103,'[1]GUIA VENDEDOR'!$C$7:$H$148,6,0),0)</f>
        <v>LTZ</v>
      </c>
      <c r="J103" s="143"/>
      <c r="K103" s="62"/>
      <c r="L103" s="191"/>
      <c r="M103" s="194"/>
      <c r="N103" s="188">
        <f t="shared" si="1"/>
        <v>0</v>
      </c>
      <c r="O103" s="188"/>
      <c r="Q103" s="175"/>
      <c r="R103" s="149"/>
      <c r="S103" s="156"/>
      <c r="T103" s="156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 ht="15" hidden="1" customHeight="1" thickBot="1" x14ac:dyDescent="0.35">
      <c r="B104" s="47" t="s">
        <v>80</v>
      </c>
      <c r="C104" s="47" t="str">
        <f t="shared" si="27"/>
        <v>CK35906G</v>
      </c>
      <c r="E104" s="161"/>
      <c r="F104" s="141"/>
      <c r="G104" s="26" t="s">
        <v>47</v>
      </c>
      <c r="H104" s="26" t="str">
        <f>+IFERROR(VLOOKUP($C104,'[1]GUIA VENDEDOR'!$C$7:$H$148,6,0),0)</f>
        <v>HD</v>
      </c>
      <c r="J104" s="144"/>
      <c r="K104" s="35"/>
      <c r="L104" s="192"/>
      <c r="M104" s="195"/>
      <c r="N104" s="189">
        <f t="shared" si="1"/>
        <v>0</v>
      </c>
      <c r="O104" s="189"/>
      <c r="Q104" s="54">
        <f>'[1]GUIA VENDEDOR'!P101</f>
        <v>0</v>
      </c>
      <c r="R104" s="55">
        <f>'[1]GUIA VENDEDOR'!Q101</f>
        <v>0</v>
      </c>
      <c r="S104" s="56">
        <f>'[1]GUIA VENDEDOR'!R101</f>
        <v>0</v>
      </c>
      <c r="T104" s="56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 ht="26.25" customHeight="1" x14ac:dyDescent="0.3">
      <c r="B105" s="47" t="s">
        <v>81</v>
      </c>
      <c r="C105" s="47" t="str">
        <f t="shared" si="27"/>
        <v>1CG80A</v>
      </c>
      <c r="E105" s="168" t="s">
        <v>82</v>
      </c>
      <c r="F105" s="139" t="str">
        <f>+F93</f>
        <v>PRECIO EMPRENDEDORES CHEVROLET EN OPERACIONES DE CONTADO/FINANCIAMIENTO</v>
      </c>
      <c r="G105" s="24" t="s">
        <v>16</v>
      </c>
      <c r="H105" s="24" t="str">
        <f>+IFERROR(VLOOKUP($C105,'[1]GUIA VENDEDOR'!$C$7:$H$148,6,0),0)</f>
        <v>LS</v>
      </c>
      <c r="J105" s="142" t="s">
        <v>112</v>
      </c>
      <c r="K105" s="142">
        <v>700109</v>
      </c>
      <c r="L105" s="19">
        <f>+VLOOKUP($C105,[3]MSRP!$F$7:$P$72,11,0)</f>
        <v>213900</v>
      </c>
      <c r="M105" s="102">
        <f>IFERROR(-(IF(VLOOKUP($C105,[3]PYME!$F:$V,6,0)&gt;-100,"-",VLOOKUP($C105,[3]PYME!$F:$V,6,0)))/VLOOKUP($C105,[3]MSRP!$F:$G,2,0),0)</f>
        <v>0.11916178973474706</v>
      </c>
      <c r="N105" s="80">
        <f t="shared" si="1"/>
        <v>-31500</v>
      </c>
      <c r="O105" s="20">
        <f>+VLOOKUP(C105,[3]PYME!$F:$V,17,0)</f>
        <v>182400</v>
      </c>
      <c r="Q105" s="145"/>
      <c r="R105" s="148">
        <f>'[1]GUIA VENDEDOR'!Q117</f>
        <v>0</v>
      </c>
      <c r="S105" s="136"/>
      <c r="T105" s="136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 ht="26.25" customHeight="1" x14ac:dyDescent="0.3">
      <c r="B106" s="47" t="s">
        <v>81</v>
      </c>
      <c r="C106" s="47" t="str">
        <f t="shared" si="27"/>
        <v>1CG80B</v>
      </c>
      <c r="E106" s="160"/>
      <c r="F106" s="140"/>
      <c r="G106" s="25" t="s">
        <v>18</v>
      </c>
      <c r="H106" s="25" t="str">
        <f>+IFERROR(VLOOKUP($C106,'[1]GUIA VENDEDOR'!$C$7:$H$148,6,0),0)</f>
        <v>LS</v>
      </c>
      <c r="J106" s="143"/>
      <c r="K106" s="143"/>
      <c r="L106" s="19">
        <f>+VLOOKUP($C106,[3]MSRP!$F$7:$P$72,11,0)</f>
        <v>228700</v>
      </c>
      <c r="M106" s="102">
        <f>IFERROR(-(IF(VLOOKUP($C106,[3]PYME!$F:$V,6,0)&gt;-100,"-",VLOOKUP($C106,[3]PYME!$F:$V,6,0)))/VLOOKUP($C106,[3]MSRP!$F:$G,2,0),0)</f>
        <v>0.11162350448612779</v>
      </c>
      <c r="N106" s="83">
        <f t="shared" si="1"/>
        <v>-32200</v>
      </c>
      <c r="O106" s="20">
        <f>+VLOOKUP(C106,[3]PYME!$F:$V,17,0)</f>
        <v>196500</v>
      </c>
      <c r="Q106" s="146"/>
      <c r="R106" s="149"/>
      <c r="S106" s="138"/>
      <c r="T106" s="138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 ht="26.25" customHeight="1" thickBot="1" x14ac:dyDescent="0.35">
      <c r="B107" s="47" t="s">
        <v>83</v>
      </c>
      <c r="C107" s="47" t="str">
        <f t="shared" si="27"/>
        <v>1CF80C</v>
      </c>
      <c r="E107" s="160"/>
      <c r="F107" s="140"/>
      <c r="G107" s="25" t="s">
        <v>20</v>
      </c>
      <c r="H107" s="25" t="str">
        <f>+IFERROR(VLOOKUP($C107,'[1]GUIA VENDEDOR'!$C$7:$H$148,6,0),0)</f>
        <v>LT</v>
      </c>
      <c r="J107" s="144"/>
      <c r="K107" s="144"/>
      <c r="L107" s="22">
        <f>+VLOOKUP($C107,[3]MSRP!$F$7:$P$72,11,0)</f>
        <v>254900</v>
      </c>
      <c r="M107" s="103">
        <f>IFERROR(-(IF(VLOOKUP($C107,[3]PYME!$F:$V,6,0)&gt;-100,"-",VLOOKUP($C107,[3]PYME!$F:$V,6,0)))/VLOOKUP($C107,[3]MSRP!$F:$G,2,0),0)</f>
        <v>9.988303017495645E-2</v>
      </c>
      <c r="N107" s="81">
        <f t="shared" si="1"/>
        <v>-33300.000000000029</v>
      </c>
      <c r="O107" s="23">
        <f>+VLOOKUP(C107,[3]PYME!$F:$V,17,0)</f>
        <v>221599.99999999997</v>
      </c>
      <c r="Q107" s="147"/>
      <c r="R107" s="150"/>
      <c r="S107" s="137"/>
      <c r="T107" s="138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 ht="26.25" customHeight="1" x14ac:dyDescent="0.3">
      <c r="B108" s="47" t="s">
        <v>81</v>
      </c>
      <c r="C108" s="47" t="str">
        <f t="shared" ref="C108:C110" si="34">+B108&amp;G108&amp;D108</f>
        <v>1CG80A</v>
      </c>
      <c r="E108" s="160"/>
      <c r="F108" s="139" t="str">
        <f>+F94</f>
        <v>PRECIO EMPRENDEDORES CHEVROLET EN OPERACIONES EXCLUSIVAS CON GMF</v>
      </c>
      <c r="G108" s="24" t="s">
        <v>16</v>
      </c>
      <c r="H108" s="24" t="str">
        <f>+IFERROR(VLOOKUP($C108,'[1]GUIA VENDEDOR'!$C$7:$H$148,6,0),0)</f>
        <v>LS</v>
      </c>
      <c r="J108" s="143" t="s">
        <v>116</v>
      </c>
      <c r="K108" s="143">
        <v>700299</v>
      </c>
      <c r="L108" s="87">
        <f>+VLOOKUP($C108,[3]MSRP!$F$7:$P$72,11,0)</f>
        <v>213900</v>
      </c>
      <c r="M108" s="102">
        <f>IFERROR(-(IF(VLOOKUP($C108,[3]PYME!$F:$V,6,0)&gt;-100,"-",VLOOKUP($C108,[3]PYME!$F:$V,6,0)))/VLOOKUP($C108,[3]MSRP!$F:$G,2,0),0)</f>
        <v>0.11916178973474706</v>
      </c>
      <c r="N108" s="83">
        <f t="shared" ref="N108:N110" si="35">+O108-L108</f>
        <v>-31500</v>
      </c>
      <c r="O108" s="83">
        <f>+VLOOKUP(C108,[3]PYME!$F:$V,17,0)</f>
        <v>182400</v>
      </c>
      <c r="Q108" s="145" t="str">
        <f>'[1]GUIA VENDEDOR'!P117</f>
        <v>P</v>
      </c>
      <c r="R108" s="148">
        <f>'[1]GUIA VENDEDOR'!Q117</f>
        <v>0</v>
      </c>
      <c r="S108" s="136" t="str">
        <f>'[1]GUIA VENDEDOR'!R117</f>
        <v>9.9% a 60 M
35% Enganche</v>
      </c>
      <c r="T108" s="138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 ht="26.25" customHeight="1" x14ac:dyDescent="0.3">
      <c r="B109" s="47" t="s">
        <v>81</v>
      </c>
      <c r="C109" s="47" t="str">
        <f t="shared" si="34"/>
        <v>1CG80B</v>
      </c>
      <c r="E109" s="160"/>
      <c r="F109" s="140"/>
      <c r="G109" s="25" t="s">
        <v>18</v>
      </c>
      <c r="H109" s="25" t="str">
        <f>+IFERROR(VLOOKUP($C109,'[1]GUIA VENDEDOR'!$C$7:$H$148,6,0),0)</f>
        <v>LS</v>
      </c>
      <c r="J109" s="143"/>
      <c r="K109" s="143"/>
      <c r="L109" s="87">
        <f>+VLOOKUP($C109,[3]MSRP!$F$7:$P$72,11,0)</f>
        <v>228700</v>
      </c>
      <c r="M109" s="102">
        <f>IFERROR(-(IF(VLOOKUP($C109,[3]PYME!$F:$V,6,0)&gt;-100,"-",VLOOKUP($C109,[3]PYME!$F:$V,6,0)))/VLOOKUP($C109,[3]MSRP!$F:$G,2,0),0)</f>
        <v>0.11162350448612779</v>
      </c>
      <c r="N109" s="83">
        <f t="shared" si="35"/>
        <v>-32200</v>
      </c>
      <c r="O109" s="83">
        <f>+VLOOKUP(C109,[3]PYME!$F:$V,17,0)</f>
        <v>196500</v>
      </c>
      <c r="Q109" s="146"/>
      <c r="R109" s="149"/>
      <c r="S109" s="138"/>
      <c r="T109" s="138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 ht="26.25" customHeight="1" thickBot="1" x14ac:dyDescent="0.35">
      <c r="B110" s="47" t="s">
        <v>83</v>
      </c>
      <c r="C110" s="47" t="str">
        <f t="shared" si="34"/>
        <v>1CF80C</v>
      </c>
      <c r="E110" s="161"/>
      <c r="F110" s="140"/>
      <c r="G110" s="25" t="s">
        <v>20</v>
      </c>
      <c r="H110" s="25" t="str">
        <f>+IFERROR(VLOOKUP($C110,'[1]GUIA VENDEDOR'!$C$7:$H$148,6,0),0)</f>
        <v>LT</v>
      </c>
      <c r="J110" s="143"/>
      <c r="K110" s="144"/>
      <c r="L110" s="88">
        <f>+VLOOKUP($C110,[3]MSRP!$F$7:$P$72,11,0)</f>
        <v>254900</v>
      </c>
      <c r="M110" s="103">
        <f>IFERROR(-(IF(VLOOKUP($C110,[3]PYME!$F:$V,6,0)&gt;-100,"-",VLOOKUP($C110,[3]PYME!$F:$V,6,0)))/VLOOKUP($C110,[3]MSRP!$F:$G,2,0),0)</f>
        <v>9.988303017495645E-2</v>
      </c>
      <c r="N110" s="83">
        <f t="shared" si="35"/>
        <v>-33300.000000000029</v>
      </c>
      <c r="O110" s="81">
        <f>+VLOOKUP(C110,[3]PYME!$F:$V,17,0)</f>
        <v>221599.99999999997</v>
      </c>
      <c r="Q110" s="147"/>
      <c r="R110" s="150"/>
      <c r="S110" s="137"/>
      <c r="T110" s="137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 ht="35.25" customHeight="1" x14ac:dyDescent="0.3">
      <c r="B111" s="47" t="s">
        <v>84</v>
      </c>
      <c r="C111" s="47" t="str">
        <f t="shared" si="27"/>
        <v>12L43A</v>
      </c>
      <c r="E111" s="168" t="s">
        <v>85</v>
      </c>
      <c r="F111" s="139" t="str">
        <f>+F105</f>
        <v>PRECIO EMPRENDEDORES CHEVROLET EN OPERACIONES DE CONTADO/FINANCIAMIENTO</v>
      </c>
      <c r="G111" s="24" t="s">
        <v>16</v>
      </c>
      <c r="H111" s="24" t="str">
        <f>+IFERROR(VLOOKUP($C111,'[1]GUIA VENDEDOR'!$C$7:$H$148,6,0),0)</f>
        <v>DC</v>
      </c>
      <c r="J111" s="142" t="s">
        <v>112</v>
      </c>
      <c r="K111" s="142">
        <v>700109</v>
      </c>
      <c r="L111" s="16">
        <f>+VLOOKUP($C111,[3]MSRP!$F$7:$P$72,11,0)</f>
        <v>329700</v>
      </c>
      <c r="M111" s="101">
        <f>IFERROR(-(IF(VLOOKUP($C111,[3]PYME!$F:$V,6,0)&gt;-100,"-",VLOOKUP($C111,[3]PYME!$F:$V,6,0)))/VLOOKUP($C111,[3]MSRP!$F:$G,2,0),0)</f>
        <v>0.18552277535417014</v>
      </c>
      <c r="N111" s="17">
        <f t="shared" si="1"/>
        <v>-76300</v>
      </c>
      <c r="O111" s="17">
        <f>+VLOOKUP(C111,[3]PYME!$F:$V,17,0)</f>
        <v>253400</v>
      </c>
      <c r="Q111" s="59">
        <f>'[1]GUIA VENDEDOR'!P111</f>
        <v>0</v>
      </c>
      <c r="R111" s="136"/>
      <c r="S111" s="136"/>
      <c r="T111" s="136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 ht="35.25" customHeight="1" x14ac:dyDescent="0.3">
      <c r="B112" s="47" t="s">
        <v>86</v>
      </c>
      <c r="C112" s="47" t="str">
        <f t="shared" si="27"/>
        <v>12L03B</v>
      </c>
      <c r="E112" s="160"/>
      <c r="F112" s="140"/>
      <c r="G112" s="25" t="s">
        <v>18</v>
      </c>
      <c r="H112" s="25" t="str">
        <f>+IFERROR(VLOOKUP($C112,'[1]GUIA VENDEDOR'!$C$7:$H$148,6,0),0)</f>
        <v>CR</v>
      </c>
      <c r="J112" s="143"/>
      <c r="K112" s="143"/>
      <c r="L112" s="19">
        <f>+VLOOKUP($C112,[3]MSRP!$F$7:$P$72,11,0)</f>
        <v>288600</v>
      </c>
      <c r="M112" s="102">
        <f>IFERROR(-(IF(VLOOKUP($C112,[3]PYME!$F:$V,6,0)&gt;-100,"-",VLOOKUP($C112,[3]PYME!$F:$V,6,0)))/VLOOKUP($C112,[3]MSRP!$F:$G,2,0),0)</f>
        <v>0.19245636705143135</v>
      </c>
      <c r="N112" s="20">
        <f t="shared" si="1"/>
        <v>-68299.999999999971</v>
      </c>
      <c r="O112" s="20">
        <f>+VLOOKUP(C112,[3]PYME!$F:$V,17,0)</f>
        <v>220300.00000000003</v>
      </c>
      <c r="Q112" s="60">
        <f>'[1]GUIA VENDEDOR'!P112</f>
        <v>0</v>
      </c>
      <c r="R112" s="138"/>
      <c r="S112" s="138"/>
      <c r="T112" s="138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ht="35.25" customHeight="1" thickBot="1" x14ac:dyDescent="0.35">
      <c r="B113" s="47" t="s">
        <v>86</v>
      </c>
      <c r="C113" s="47" t="str">
        <f t="shared" si="27"/>
        <v>12L03C</v>
      </c>
      <c r="E113" s="160"/>
      <c r="F113" s="141"/>
      <c r="G113" s="26" t="s">
        <v>20</v>
      </c>
      <c r="H113" s="26" t="str">
        <f>+IFERROR(VLOOKUP($C113,'[1]GUIA VENDEDOR'!$C$7:$H$148,6,0),0)</f>
        <v>CHASIS</v>
      </c>
      <c r="J113" s="144"/>
      <c r="K113" s="144"/>
      <c r="L113" s="22">
        <f>+VLOOKUP($C113,[3]MSRP!$F$7:$P$72,11,0)</f>
        <v>265700.00000000006</v>
      </c>
      <c r="M113" s="103">
        <f>IFERROR(-(IF(VLOOKUP($C113,[3]PYME!$F:$V,6,0)&gt;-100,"-",VLOOKUP($C113,[3]PYME!$F:$V,6,0)))/VLOOKUP($C113,[3]MSRP!$F:$G,2,0),0)</f>
        <v>0.21357622101955176</v>
      </c>
      <c r="N113" s="23">
        <f t="shared" si="1"/>
        <v>-67800.000000000029</v>
      </c>
      <c r="O113" s="23">
        <f>+VLOOKUP(C113,[3]PYME!$F:$V,17,0)</f>
        <v>197900.00000000003</v>
      </c>
      <c r="Q113" s="61">
        <f>'[1]GUIA VENDEDOR'!P113</f>
        <v>0</v>
      </c>
      <c r="R113" s="137"/>
      <c r="S113" s="137"/>
      <c r="T113" s="138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ht="35.25" customHeight="1" x14ac:dyDescent="0.3">
      <c r="B114" s="47" t="s">
        <v>84</v>
      </c>
      <c r="C114" s="47" t="str">
        <f t="shared" ref="C114:C116" si="36">+B114&amp;G114&amp;D114</f>
        <v>12L43A</v>
      </c>
      <c r="E114" s="160"/>
      <c r="F114" s="139" t="str">
        <f>+F108</f>
        <v>PRECIO EMPRENDEDORES CHEVROLET EN OPERACIONES EXCLUSIVAS CON GMF</v>
      </c>
      <c r="G114" s="24" t="s">
        <v>16</v>
      </c>
      <c r="H114" s="24" t="str">
        <f>+IFERROR(VLOOKUP($C114,'[1]GUIA VENDEDOR'!$C$7:$H$148,6,0),0)</f>
        <v>DC</v>
      </c>
      <c r="J114" s="142" t="s">
        <v>117</v>
      </c>
      <c r="K114" s="142">
        <v>700299</v>
      </c>
      <c r="L114" s="86">
        <f>+VLOOKUP($C114,[3]MSRP!$F$7:$P$72,11,0)</f>
        <v>329700</v>
      </c>
      <c r="M114" s="101">
        <f>IFERROR(-(IF(VLOOKUP($C114,[3]PYME!$F:$V,6,0)&gt;-100,"-",VLOOKUP($C114,[3]PYME!$F:$V,6,0)))/VLOOKUP($C114,[3]MSRP!$F:$G,2,0),0)</f>
        <v>0.18552277535417014</v>
      </c>
      <c r="N114" s="80">
        <f t="shared" ref="N114:N149" si="37">+O114-L114</f>
        <v>-76300</v>
      </c>
      <c r="O114" s="80">
        <f>+VLOOKUP(C114,[3]PYME!$F:$V,17,0)</f>
        <v>253400</v>
      </c>
      <c r="Q114" s="59">
        <f>'[1]GUIA VENDEDOR'!P114</f>
        <v>0</v>
      </c>
      <c r="R114" s="136"/>
      <c r="S114" s="136" t="str">
        <f>'[1]GUIA VENDEDOR'!$R$124</f>
        <v>0% a 12M
35% enganche</v>
      </c>
      <c r="T114" s="138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ht="35.25" customHeight="1" x14ac:dyDescent="0.3">
      <c r="B115" s="47" t="s">
        <v>86</v>
      </c>
      <c r="C115" s="47" t="str">
        <f t="shared" si="36"/>
        <v>12L03B</v>
      </c>
      <c r="E115" s="160"/>
      <c r="F115" s="140"/>
      <c r="G115" s="25" t="s">
        <v>18</v>
      </c>
      <c r="H115" s="25" t="str">
        <f>+IFERROR(VLOOKUP($C115,'[1]GUIA VENDEDOR'!$C$7:$H$148,6,0),0)</f>
        <v>CR</v>
      </c>
      <c r="J115" s="143"/>
      <c r="K115" s="143"/>
      <c r="L115" s="87">
        <f>+VLOOKUP($C115,[3]MSRP!$F$7:$P$72,11,0)</f>
        <v>288600</v>
      </c>
      <c r="M115" s="102">
        <f>IFERROR(-(IF(VLOOKUP($C115,[3]PYME!$F:$V,6,0)&gt;-100,"-",VLOOKUP($C115,[3]PYME!$F:$V,6,0)))/VLOOKUP($C115,[3]MSRP!$F:$G,2,0),0)</f>
        <v>0.19245636705143135</v>
      </c>
      <c r="N115" s="83">
        <f t="shared" si="37"/>
        <v>-68299.999999999971</v>
      </c>
      <c r="O115" s="83">
        <f>+VLOOKUP(C115,[3]PYME!$F:$V,17,0)</f>
        <v>220300.00000000003</v>
      </c>
      <c r="Q115" s="60">
        <f>'[1]GUIA VENDEDOR'!P115</f>
        <v>0</v>
      </c>
      <c r="R115" s="138"/>
      <c r="S115" s="138"/>
      <c r="T115" s="138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ht="35.25" customHeight="1" thickBot="1" x14ac:dyDescent="0.35">
      <c r="B116" s="47" t="s">
        <v>86</v>
      </c>
      <c r="C116" s="47" t="str">
        <f t="shared" si="36"/>
        <v>12L03C</v>
      </c>
      <c r="E116" s="161"/>
      <c r="F116" s="141"/>
      <c r="G116" s="26" t="s">
        <v>20</v>
      </c>
      <c r="H116" s="26" t="str">
        <f>+IFERROR(VLOOKUP($C116,'[1]GUIA VENDEDOR'!$C$7:$H$148,6,0),0)</f>
        <v>CHASIS</v>
      </c>
      <c r="J116" s="144"/>
      <c r="K116" s="144"/>
      <c r="L116" s="88">
        <f>+VLOOKUP($C116,[3]MSRP!$F$7:$P$72,11,0)</f>
        <v>265700.00000000006</v>
      </c>
      <c r="M116" s="103">
        <f>IFERROR(-(IF(VLOOKUP($C116,[3]PYME!$F:$V,6,0)&gt;-100,"-",VLOOKUP($C116,[3]PYME!$F:$V,6,0)))/VLOOKUP($C116,[3]MSRP!$F:$G,2,0),0)</f>
        <v>0.21357622101955176</v>
      </c>
      <c r="N116" s="81">
        <f t="shared" si="37"/>
        <v>-67800.000000000029</v>
      </c>
      <c r="O116" s="81">
        <f>+VLOOKUP(C116,[3]PYME!$F:$V,17,0)</f>
        <v>197900.00000000003</v>
      </c>
      <c r="Q116" s="61">
        <f>'[1]GUIA VENDEDOR'!P116</f>
        <v>0</v>
      </c>
      <c r="R116" s="137"/>
      <c r="S116" s="137"/>
      <c r="T116" s="137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ht="21.75" hidden="1" customHeight="1" thickBot="1" x14ac:dyDescent="0.35">
      <c r="B117" s="1" t="s">
        <v>87</v>
      </c>
      <c r="C117" s="47" t="str">
        <f t="shared" si="27"/>
        <v>12M43A</v>
      </c>
      <c r="E117" s="168" t="s">
        <v>88</v>
      </c>
      <c r="F117" s="139" t="str">
        <f>'[1]GUIA ADMINISTRACIÓN'!F114</f>
        <v>PRECIO ESPECIAL EN OPERACIONES DE CONTADO Y FINANCIAMIENTO</v>
      </c>
      <c r="G117" s="15" t="s">
        <v>16</v>
      </c>
      <c r="H117" s="26" t="str">
        <f>+IFERROR(VLOOKUP($C117,'[1]GUIA VENDEDOR'!$C$7:$H$148,6,0),0)</f>
        <v>WT 4X2</v>
      </c>
      <c r="J117" s="143" t="s">
        <v>62</v>
      </c>
      <c r="K117" s="62"/>
      <c r="L117" s="62"/>
      <c r="M117" s="111">
        <f>IFERROR(-(IF(VLOOKUP($C117,[3]PYME!$F:$V,6,0)&gt;-100,"-",VLOOKUP($C117,[3]PYME!$F:$V,6,0)))/VLOOKUP($C117,[3]MSRP!$F:$G,2,0),0)</f>
        <v>0</v>
      </c>
      <c r="N117" s="99">
        <f t="shared" si="37"/>
        <v>419500</v>
      </c>
      <c r="O117" s="99">
        <f>+VLOOKUP(C117,[3]PYME!$F:$V,17,0)</f>
        <v>419500</v>
      </c>
      <c r="Q117" s="174"/>
      <c r="R117" s="184"/>
      <c r="S117" s="136"/>
      <c r="T117" s="63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ht="21.75" hidden="1" customHeight="1" thickBot="1" x14ac:dyDescent="0.35">
      <c r="B118" s="1" t="s">
        <v>87</v>
      </c>
      <c r="C118" s="47" t="str">
        <f t="shared" si="27"/>
        <v>12M43B</v>
      </c>
      <c r="E118" s="160"/>
      <c r="F118" s="140"/>
      <c r="G118" s="18" t="s">
        <v>18</v>
      </c>
      <c r="H118" s="26" t="str">
        <f>+IFERROR(VLOOKUP($C118,'[1]GUIA VENDEDOR'!$C$7:$H$148,6,0),0)</f>
        <v>WT 4X2</v>
      </c>
      <c r="J118" s="143"/>
      <c r="K118" s="62"/>
      <c r="L118" s="62"/>
      <c r="M118" s="111">
        <f>IFERROR(-(IF(VLOOKUP($C118,[3]PYME!$F:$V,6,0)&gt;-100,"-",VLOOKUP($C118,[3]PYME!$F:$V,6,0)))/VLOOKUP($C118,[3]MSRP!$F:$G,2,0),0)</f>
        <v>0</v>
      </c>
      <c r="N118" s="99">
        <f t="shared" si="37"/>
        <v>446399.99999999994</v>
      </c>
      <c r="O118" s="99">
        <f>+VLOOKUP(C118,[3]PYME!$F:$V,17,0)</f>
        <v>446399.99999999994</v>
      </c>
      <c r="Q118" s="175"/>
      <c r="R118" s="185"/>
      <c r="S118" s="138"/>
      <c r="T118" s="63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ht="21.75" hidden="1" customHeight="1" thickBot="1" x14ac:dyDescent="0.35">
      <c r="B119" s="1" t="s">
        <v>87</v>
      </c>
      <c r="C119" s="47" t="str">
        <f t="shared" si="27"/>
        <v>12M43C</v>
      </c>
      <c r="E119" s="161"/>
      <c r="F119" s="141"/>
      <c r="G119" s="21" t="s">
        <v>20</v>
      </c>
      <c r="H119" s="25" t="str">
        <f>+IFERROR(VLOOKUP($C119,'[1]GUIA VENDEDOR'!$C$7:$H$148,6,0),0)</f>
        <v>WT 4X4</v>
      </c>
      <c r="J119" s="144"/>
      <c r="K119" s="35"/>
      <c r="L119" s="94"/>
      <c r="M119" s="110">
        <f>IFERROR(-(IF(VLOOKUP($C119,[3]PYME!$F:$V,6,0)&gt;-100,"-",VLOOKUP($C119,[3]PYME!$F:$V,6,0)))/VLOOKUP($C119,[3]MSRP!$F:$G,2,0),0)</f>
        <v>0</v>
      </c>
      <c r="N119" s="96">
        <f t="shared" si="37"/>
        <v>474500.00000000006</v>
      </c>
      <c r="O119" s="96">
        <f>+VLOOKUP(C119,[3]PYME!$F:$V,17,0)</f>
        <v>474500.00000000006</v>
      </c>
      <c r="Q119" s="176"/>
      <c r="R119" s="186"/>
      <c r="S119" s="137"/>
      <c r="T119" s="63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ht="21.75" customHeight="1" x14ac:dyDescent="0.3">
      <c r="B120" s="1" t="s">
        <v>89</v>
      </c>
      <c r="C120" s="47" t="str">
        <f t="shared" si="27"/>
        <v>CC15703D</v>
      </c>
      <c r="E120" s="168" t="s">
        <v>90</v>
      </c>
      <c r="F120" s="139" t="str">
        <f>F111</f>
        <v>PRECIO EMPRENDEDORES CHEVROLET EN OPERACIONES DE CONTADO/FINANCIAMIENTO</v>
      </c>
      <c r="G120" s="121" t="s">
        <v>33</v>
      </c>
      <c r="H120" s="24" t="str">
        <f>+IFERROR(VLOOKUP($C120,'[1]GUIA VENDEDOR'!$C$7:$H$148,6,0),0)</f>
        <v>CR / 4X2</v>
      </c>
      <c r="J120" s="142" t="s">
        <v>112</v>
      </c>
      <c r="K120" s="217">
        <v>700109</v>
      </c>
      <c r="L120" s="112">
        <f>+VLOOKUP($C120,[3]MSRP!$F$7:$P$72,11,0)</f>
        <v>354000.00000000006</v>
      </c>
      <c r="M120" s="116">
        <f>IFERROR(-(IF(VLOOKUP($C120,[3]PYME!$F:$V,6,0)&gt;-100,"-",VLOOKUP($C120,[3]PYME!$F:$V,6,0)))/VLOOKUP($C120,[3]MSRP!$F:$G,2,0),0)</f>
        <v>4.8742026466035281E-2</v>
      </c>
      <c r="N120" s="95">
        <f t="shared" si="37"/>
        <v>-37400</v>
      </c>
      <c r="O120" s="95">
        <f>+VLOOKUP(C120,[3]PYME!$F:$V,17,0)</f>
        <v>316600.00000000006</v>
      </c>
      <c r="Q120" s="174"/>
      <c r="R120" s="148"/>
      <c r="S120" s="151"/>
      <c r="T120" s="15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ht="21.75" customHeight="1" x14ac:dyDescent="0.3">
      <c r="B121" s="1" t="s">
        <v>89</v>
      </c>
      <c r="C121" s="47" t="str">
        <f t="shared" si="27"/>
        <v>CC15703E</v>
      </c>
      <c r="E121" s="160"/>
      <c r="F121" s="140"/>
      <c r="G121" s="121" t="s">
        <v>24</v>
      </c>
      <c r="H121" s="25" t="str">
        <f>+IFERROR(VLOOKUP($C121,'[1]GUIA VENDEDOR'!$C$7:$H$148,6,0),0)</f>
        <v>CR / 4X2</v>
      </c>
      <c r="J121" s="143"/>
      <c r="K121" s="218"/>
      <c r="L121" s="113">
        <f>+VLOOKUP($C121,[3]MSRP!$F$7:$P$72,11,0)</f>
        <v>361200</v>
      </c>
      <c r="M121" s="117">
        <f>IFERROR(-(IF(VLOOKUP($C121,[3]PYME!$F:$V,6,0)&gt;-100,"-",VLOOKUP($C121,[3]PYME!$F:$V,6,0)))/VLOOKUP($C121,[3]MSRP!$F:$G,2,0),0)</f>
        <v>5.2963575473201088E-2</v>
      </c>
      <c r="N121" s="96">
        <f t="shared" si="37"/>
        <v>-39600</v>
      </c>
      <c r="O121" s="96">
        <f>+VLOOKUP(C121,[3]PYME!$F:$V,17,0)</f>
        <v>321600</v>
      </c>
      <c r="Q121" s="175"/>
      <c r="R121" s="149"/>
      <c r="S121" s="156"/>
      <c r="T121" s="156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ht="21.75" customHeight="1" thickBot="1" x14ac:dyDescent="0.35">
      <c r="B122" s="1" t="s">
        <v>89</v>
      </c>
      <c r="C122" s="47" t="str">
        <f t="shared" si="27"/>
        <v>CC15703F</v>
      </c>
      <c r="E122" s="160"/>
      <c r="F122" s="141"/>
      <c r="G122" s="121" t="s">
        <v>31</v>
      </c>
      <c r="H122" s="26" t="str">
        <f>+IFERROR(VLOOKUP($C122,'[1]GUIA VENDEDOR'!$C$7:$H$148,6,0),0)</f>
        <v>CR / 4X2</v>
      </c>
      <c r="J122" s="144"/>
      <c r="K122" s="219"/>
      <c r="L122" s="114">
        <f>+VLOOKUP($C122,[3]MSRP!$F$7:$P$72,11,0)</f>
        <v>384900</v>
      </c>
      <c r="M122" s="118">
        <f>IFERROR(-(IF(VLOOKUP($C122,[3]PYME!$F:$V,6,0)&gt;-100,"-",VLOOKUP($C122,[3]PYME!$F:$V,6,0)))/VLOOKUP($C122,[3]MSRP!$F:$G,2,0),0)</f>
        <v>6.6011989008621277E-2</v>
      </c>
      <c r="N122" s="99">
        <f t="shared" si="37"/>
        <v>-38700.000000000175</v>
      </c>
      <c r="O122" s="99">
        <f>+VLOOKUP(C122,[3]PYME!$F:$V,17,0)</f>
        <v>346199.99999999983</v>
      </c>
      <c r="Q122" s="176"/>
      <c r="R122" s="150"/>
      <c r="S122" s="152"/>
      <c r="T122" s="156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ht="21.75" customHeight="1" x14ac:dyDescent="0.3">
      <c r="B123" s="1" t="s">
        <v>89</v>
      </c>
      <c r="C123" s="47" t="str">
        <f t="shared" ref="C123:C125" si="38">+B123&amp;G123&amp;D123</f>
        <v>CC15703D</v>
      </c>
      <c r="E123" s="160"/>
      <c r="F123" s="140" t="str">
        <f>F114</f>
        <v>PRECIO EMPRENDEDORES CHEVROLET EN OPERACIONES EXCLUSIVAS CON GMF</v>
      </c>
      <c r="G123" s="24" t="s">
        <v>33</v>
      </c>
      <c r="H123" s="24" t="str">
        <f>+IFERROR(VLOOKUP($C123,'[1]GUIA VENDEDOR'!$C$7:$H$148,6,0),0)</f>
        <v>CR / 4X2</v>
      </c>
      <c r="J123" s="142" t="s">
        <v>118</v>
      </c>
      <c r="K123" s="217">
        <v>700299</v>
      </c>
      <c r="L123" s="112">
        <f>+VLOOKUP($C123,[3]MSRP!$F$7:$P$72,11,0)</f>
        <v>354000.00000000006</v>
      </c>
      <c r="M123" s="116">
        <f>IFERROR(-(IF(VLOOKUP($C123,[3]PYME!$F:$V,6,0)&gt;-100,"-",VLOOKUP($C123,[3]PYME!$F:$V,6,0)))/VLOOKUP($C123,[3]MSRP!$F:$G,2,0),0)</f>
        <v>4.8742026466035281E-2</v>
      </c>
      <c r="N123" s="95">
        <f t="shared" si="37"/>
        <v>-37400</v>
      </c>
      <c r="O123" s="95">
        <f>+VLOOKUP(C123,[3]PYME!$F:$V,17,0)</f>
        <v>316600.00000000006</v>
      </c>
      <c r="Q123" s="174"/>
      <c r="R123" s="148"/>
      <c r="S123" s="151"/>
      <c r="T123" s="156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ht="21.75" customHeight="1" x14ac:dyDescent="0.3">
      <c r="B124" s="1" t="s">
        <v>89</v>
      </c>
      <c r="C124" s="47" t="str">
        <f t="shared" si="38"/>
        <v>CC15703E</v>
      </c>
      <c r="E124" s="160"/>
      <c r="F124" s="140"/>
      <c r="G124" s="25" t="s">
        <v>24</v>
      </c>
      <c r="H124" s="25" t="str">
        <f>+IFERROR(VLOOKUP($C124,'[1]GUIA VENDEDOR'!$C$7:$H$148,6,0),0)</f>
        <v>CR / 4X2</v>
      </c>
      <c r="J124" s="143"/>
      <c r="K124" s="218"/>
      <c r="L124" s="113">
        <f>+VLOOKUP($C124,[3]MSRP!$F$7:$P$72,11,0)</f>
        <v>361200</v>
      </c>
      <c r="M124" s="117">
        <f>IFERROR(-(IF(VLOOKUP($C124,[3]PYME!$F:$V,6,0)&gt;-100,"-",VLOOKUP($C124,[3]PYME!$F:$V,6,0)))/VLOOKUP($C124,[3]MSRP!$F:$G,2,0),0)</f>
        <v>5.2963575473201088E-2</v>
      </c>
      <c r="N124" s="96">
        <f t="shared" si="37"/>
        <v>-39600</v>
      </c>
      <c r="O124" s="96">
        <f>+VLOOKUP(C124,[3]PYME!$F:$V,17,0)</f>
        <v>321600</v>
      </c>
      <c r="Q124" s="175"/>
      <c r="R124" s="149"/>
      <c r="S124" s="156"/>
      <c r="T124" s="156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ht="21.75" customHeight="1" thickBot="1" x14ac:dyDescent="0.35">
      <c r="B125" s="1" t="s">
        <v>89</v>
      </c>
      <c r="C125" s="47" t="str">
        <f t="shared" si="38"/>
        <v>CC15703F</v>
      </c>
      <c r="E125" s="161"/>
      <c r="F125" s="140"/>
      <c r="G125" s="26" t="s">
        <v>31</v>
      </c>
      <c r="H125" s="26" t="str">
        <f>+IFERROR(VLOOKUP($C125,'[1]GUIA VENDEDOR'!$C$7:$H$148,6,0),0)</f>
        <v>CR / 4X2</v>
      </c>
      <c r="J125" s="144"/>
      <c r="K125" s="219"/>
      <c r="L125" s="114">
        <f>+VLOOKUP($C125,[3]MSRP!$F$7:$P$72,11,0)</f>
        <v>384900</v>
      </c>
      <c r="M125" s="118">
        <f>IFERROR(-(IF(VLOOKUP($C125,[3]PYME!$F:$V,6,0)&gt;-100,"-",VLOOKUP($C125,[3]PYME!$F:$V,6,0)))/VLOOKUP($C125,[3]MSRP!$F:$G,2,0),0)</f>
        <v>6.6011989008621277E-2</v>
      </c>
      <c r="N125" s="99">
        <f t="shared" si="37"/>
        <v>-38700.000000000175</v>
      </c>
      <c r="O125" s="99">
        <f>+VLOOKUP(C125,[3]PYME!$F:$V,17,0)</f>
        <v>346199.99999999983</v>
      </c>
      <c r="Q125" s="176"/>
      <c r="R125" s="150"/>
      <c r="S125" s="152"/>
      <c r="T125" s="152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ht="21.75" customHeight="1" x14ac:dyDescent="0.3">
      <c r="B126" s="1" t="s">
        <v>89</v>
      </c>
      <c r="C126" s="47" t="str">
        <f t="shared" si="27"/>
        <v>CC15703A</v>
      </c>
      <c r="E126" s="168" t="s">
        <v>91</v>
      </c>
      <c r="F126" s="139" t="str">
        <f>F120</f>
        <v>PRECIO EMPRENDEDORES CHEVROLET EN OPERACIONES DE CONTADO/FINANCIAMIENTO</v>
      </c>
      <c r="G126" s="122" t="s">
        <v>16</v>
      </c>
      <c r="H126" s="24" t="str">
        <f>+IFERROR(VLOOKUP($C126,'[1]GUIA VENDEDOR'!$C$7:$H$148,6,0),0)</f>
        <v>CR / 4X2</v>
      </c>
      <c r="J126" s="142" t="s">
        <v>112</v>
      </c>
      <c r="K126" s="217">
        <v>700109</v>
      </c>
      <c r="L126" s="112">
        <f>+VLOOKUP($C126,[3]MSRP!$F$7:$P$72,11,0)</f>
        <v>421600</v>
      </c>
      <c r="M126" s="116">
        <f>IFERROR(-(IF(VLOOKUP($C126,[3]PYME!$F:$V,6,0)&gt;-100,"-",VLOOKUP($C126,[3]PYME!$F:$V,6,0)))/VLOOKUP($C126,[3]MSRP!$F:$G,2,0),0)</f>
        <v>0</v>
      </c>
      <c r="N126" s="95">
        <f t="shared" si="37"/>
        <v>-16299.999999999884</v>
      </c>
      <c r="O126" s="95">
        <f>+VLOOKUP(C126,[3]PYME!$F:$V,17,0)</f>
        <v>405300.00000000012</v>
      </c>
      <c r="Q126" s="174"/>
      <c r="R126" s="148"/>
      <c r="S126" s="151"/>
      <c r="T126" s="15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ht="21.75" customHeight="1" x14ac:dyDescent="0.3">
      <c r="B127" s="1" t="s">
        <v>92</v>
      </c>
      <c r="C127" s="47" t="str">
        <f t="shared" si="27"/>
        <v>CK15703B</v>
      </c>
      <c r="E127" s="160"/>
      <c r="F127" s="140"/>
      <c r="G127" s="121" t="s">
        <v>18</v>
      </c>
      <c r="H127" s="25" t="str">
        <f>+IFERROR(VLOOKUP($C127,'[1]GUIA VENDEDOR'!$C$7:$H$148,6,0),0)</f>
        <v>CR / 4X4</v>
      </c>
      <c r="J127" s="143"/>
      <c r="K127" s="218"/>
      <c r="L127" s="113">
        <f>+VLOOKUP($C127,[3]MSRP!$F$7:$P$72,11,0)</f>
        <v>449100</v>
      </c>
      <c r="M127" s="117">
        <f>IFERROR(-(IF(VLOOKUP($C127,[3]PYME!$F:$V,6,0)&gt;-100,"-",VLOOKUP($C127,[3]PYME!$F:$V,6,0)))/VLOOKUP($C127,[3]MSRP!$F:$G,2,0),0)</f>
        <v>0</v>
      </c>
      <c r="N127" s="96">
        <f t="shared" si="37"/>
        <v>-17499.999999999709</v>
      </c>
      <c r="O127" s="96">
        <f>+VLOOKUP(C127,[3]PYME!$F:$V,17,0)</f>
        <v>431600.00000000029</v>
      </c>
      <c r="Q127" s="175"/>
      <c r="R127" s="149"/>
      <c r="S127" s="156"/>
      <c r="T127" s="156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ht="21.75" customHeight="1" x14ac:dyDescent="0.3">
      <c r="B128" s="1" t="s">
        <v>93</v>
      </c>
      <c r="C128" s="1" t="str">
        <f>+B128&amp;"A"&amp;D128</f>
        <v>CC15753A</v>
      </c>
      <c r="E128" s="160"/>
      <c r="F128" s="140"/>
      <c r="G128" s="121" t="s">
        <v>94</v>
      </c>
      <c r="H128" s="25" t="str">
        <f>+IFERROR(VLOOKUP($C128,'[1]GUIA VENDEDOR'!$C$7:$H$148,6,0),0)</f>
        <v>CE</v>
      </c>
      <c r="J128" s="143"/>
      <c r="K128" s="218"/>
      <c r="L128" s="113">
        <f>+VLOOKUP($C128,[3]MSRP!$F$7:$P$72,11,0)</f>
        <v>451200.00000000006</v>
      </c>
      <c r="M128" s="117">
        <f>IFERROR(-(IF(VLOOKUP($C128,[3]PYME!$F:$V,6,0)&gt;-100,"-",VLOOKUP($C128,[3]PYME!$F:$V,6,0)))/VLOOKUP($C128,[3]MSRP!$F:$G,2,0),0)</f>
        <v>0</v>
      </c>
      <c r="N128" s="96">
        <f t="shared" si="37"/>
        <v>-17600.000000000058</v>
      </c>
      <c r="O128" s="96">
        <f>+VLOOKUP(C128,[3]PYME!$F:$V,17,0)</f>
        <v>433600</v>
      </c>
      <c r="Q128" s="175"/>
      <c r="R128" s="149"/>
      <c r="S128" s="156"/>
      <c r="T128" s="156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ht="16.5" customHeight="1" x14ac:dyDescent="0.3">
      <c r="B129" s="1" t="s">
        <v>95</v>
      </c>
      <c r="C129" s="47" t="str">
        <f t="shared" si="27"/>
        <v>CC15543E</v>
      </c>
      <c r="E129" s="160"/>
      <c r="F129" s="140"/>
      <c r="G129" s="121" t="s">
        <v>24</v>
      </c>
      <c r="H129" s="25" t="str">
        <f>+IFERROR(VLOOKUP($C129,'[1]GUIA VENDEDOR'!$C$7:$H$148,6,0),0)</f>
        <v>DC / 4X2</v>
      </c>
      <c r="J129" s="143"/>
      <c r="K129" s="218"/>
      <c r="L129" s="113">
        <f>+VLOOKUP($C129,[3]MSRP!$F$7:$P$72,11,0)</f>
        <v>527800</v>
      </c>
      <c r="M129" s="117">
        <f>IFERROR(-(IF(VLOOKUP($C129,[3]PYME!$F:$V,6,0)&gt;-100,"-",VLOOKUP($C129,[3]PYME!$F:$V,6,0)))/VLOOKUP($C129,[3]MSRP!$F:$G,2,0),0)</f>
        <v>0</v>
      </c>
      <c r="N129" s="96">
        <f t="shared" si="37"/>
        <v>-20800.000000000058</v>
      </c>
      <c r="O129" s="96">
        <f>+VLOOKUP(C129,[3]PYME!$F:$V,17,0)</f>
        <v>506999.99999999994</v>
      </c>
      <c r="Q129" s="175"/>
      <c r="R129" s="138"/>
      <c r="S129" s="156"/>
      <c r="T129" s="156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ht="16.5" customHeight="1" thickBot="1" x14ac:dyDescent="0.35">
      <c r="B130" s="1" t="s">
        <v>96</v>
      </c>
      <c r="C130" s="47" t="str">
        <f t="shared" si="27"/>
        <v>CK15543F</v>
      </c>
      <c r="E130" s="160"/>
      <c r="F130" s="141"/>
      <c r="G130" s="123" t="s">
        <v>31</v>
      </c>
      <c r="H130" s="26" t="str">
        <f>+IFERROR(VLOOKUP($C130,'[1]GUIA VENDEDOR'!$C$7:$H$148,6,0),0)</f>
        <v>DC / 4X4</v>
      </c>
      <c r="J130" s="144"/>
      <c r="K130" s="219"/>
      <c r="L130" s="114">
        <f>+VLOOKUP($C130,[3]MSRP!$F$7:$P$72,11,0)</f>
        <v>556400.00000000012</v>
      </c>
      <c r="M130" s="118">
        <f>IFERROR(-(IF(VLOOKUP($C130,[3]PYME!$F:$V,6,0)&gt;-100,"-",VLOOKUP($C130,[3]PYME!$F:$V,6,0)))/VLOOKUP($C130,[3]MSRP!$F:$G,2,0),0)</f>
        <v>0</v>
      </c>
      <c r="N130" s="99">
        <f t="shared" si="37"/>
        <v>-22100.000000000233</v>
      </c>
      <c r="O130" s="99">
        <f>+VLOOKUP(C130,[3]PYME!$F:$V,17,0)</f>
        <v>534299.99999999988</v>
      </c>
      <c r="Q130" s="176"/>
      <c r="R130" s="152"/>
      <c r="S130" s="152"/>
      <c r="T130" s="156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ht="21.75" customHeight="1" x14ac:dyDescent="0.3">
      <c r="B131" s="1" t="s">
        <v>89</v>
      </c>
      <c r="C131" s="47" t="str">
        <f t="shared" ref="C131:C132" si="39">+B131&amp;G131&amp;D131</f>
        <v>CC15703A</v>
      </c>
      <c r="E131" s="160"/>
      <c r="F131" s="139" t="str">
        <f>F123</f>
        <v>PRECIO EMPRENDEDORES CHEVROLET EN OPERACIONES EXCLUSIVAS CON GMF</v>
      </c>
      <c r="G131" s="122" t="s">
        <v>16</v>
      </c>
      <c r="H131" s="24" t="str">
        <f>+IFERROR(VLOOKUP($C131,'[1]GUIA VENDEDOR'!$C$7:$H$148,6,0),0)</f>
        <v>CR / 4X2</v>
      </c>
      <c r="J131" s="142" t="s">
        <v>118</v>
      </c>
      <c r="K131" s="217">
        <v>700299</v>
      </c>
      <c r="L131" s="112">
        <f>+VLOOKUP($C131,[3]MSRP!$F$7:$P$72,11,0)</f>
        <v>421600</v>
      </c>
      <c r="M131" s="116">
        <f>IFERROR(-(IF(VLOOKUP($C131,[3]PYME!$F:$V,6,0)&gt;-100,"-",VLOOKUP($C131,[3]PYME!$F:$V,6,0)))/VLOOKUP($C131,[3]MSRP!$F:$G,2,0),0)</f>
        <v>0</v>
      </c>
      <c r="N131" s="95">
        <f t="shared" si="37"/>
        <v>-16299.999999999884</v>
      </c>
      <c r="O131" s="95">
        <f>+VLOOKUP(C131,[3]PYME!$F:$V,17,0)</f>
        <v>405300.00000000012</v>
      </c>
      <c r="Q131" s="174"/>
      <c r="R131" s="148"/>
      <c r="S131" s="151"/>
      <c r="T131" s="156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ht="21.75" customHeight="1" x14ac:dyDescent="0.3">
      <c r="B132" s="1" t="s">
        <v>92</v>
      </c>
      <c r="C132" s="47" t="str">
        <f t="shared" si="39"/>
        <v>CK15703B</v>
      </c>
      <c r="E132" s="160"/>
      <c r="F132" s="140"/>
      <c r="G132" s="121" t="s">
        <v>18</v>
      </c>
      <c r="H132" s="25" t="str">
        <f>+IFERROR(VLOOKUP($C132,'[1]GUIA VENDEDOR'!$C$7:$H$148,6,0),0)</f>
        <v>CR / 4X4</v>
      </c>
      <c r="J132" s="143"/>
      <c r="K132" s="218"/>
      <c r="L132" s="113">
        <f>+VLOOKUP($C132,[3]MSRP!$F$7:$P$72,11,0)</f>
        <v>449100</v>
      </c>
      <c r="M132" s="117">
        <f>IFERROR(-(IF(VLOOKUP($C132,[3]PYME!$F:$V,6,0)&gt;-100,"-",VLOOKUP($C132,[3]PYME!$F:$V,6,0)))/VLOOKUP($C132,[3]MSRP!$F:$G,2,0),0)</f>
        <v>0</v>
      </c>
      <c r="N132" s="96">
        <f t="shared" si="37"/>
        <v>-17499.999999999709</v>
      </c>
      <c r="O132" s="96">
        <f>+VLOOKUP(C132,[3]PYME!$F:$V,17,0)</f>
        <v>431600.00000000029</v>
      </c>
      <c r="Q132" s="175"/>
      <c r="R132" s="149"/>
      <c r="S132" s="156"/>
      <c r="T132" s="156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ht="21.75" customHeight="1" x14ac:dyDescent="0.3">
      <c r="B133" s="1" t="s">
        <v>93</v>
      </c>
      <c r="C133" s="1" t="str">
        <f>+B133&amp;"A"&amp;D133</f>
        <v>CC15753A</v>
      </c>
      <c r="E133" s="160"/>
      <c r="F133" s="140"/>
      <c r="G133" s="121" t="s">
        <v>94</v>
      </c>
      <c r="H133" s="25" t="str">
        <f>+IFERROR(VLOOKUP($C133,'[1]GUIA VENDEDOR'!$C$7:$H$148,6,0),0)</f>
        <v>CE</v>
      </c>
      <c r="J133" s="143"/>
      <c r="K133" s="218"/>
      <c r="L133" s="113">
        <f>+VLOOKUP($C133,[3]MSRP!$F$7:$P$72,11,0)</f>
        <v>451200.00000000006</v>
      </c>
      <c r="M133" s="117">
        <f>IFERROR(-(IF(VLOOKUP($C133,[3]PYME!$F:$V,6,0)&gt;-100,"-",VLOOKUP($C133,[3]PYME!$F:$V,6,0)))/VLOOKUP($C133,[3]MSRP!$F:$G,2,0),0)</f>
        <v>0</v>
      </c>
      <c r="N133" s="96">
        <f t="shared" si="37"/>
        <v>-17600.000000000058</v>
      </c>
      <c r="O133" s="96">
        <f>+VLOOKUP(C133,[3]PYME!$F:$V,17,0)</f>
        <v>433600</v>
      </c>
      <c r="Q133" s="175"/>
      <c r="R133" s="149"/>
      <c r="S133" s="156"/>
      <c r="T133" s="156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ht="16.5" customHeight="1" x14ac:dyDescent="0.3">
      <c r="B134" s="1" t="s">
        <v>95</v>
      </c>
      <c r="C134" s="47" t="str">
        <f t="shared" ref="C134:C135" si="40">+B134&amp;G134&amp;D134</f>
        <v>CC15543E</v>
      </c>
      <c r="E134" s="160"/>
      <c r="F134" s="140"/>
      <c r="G134" s="121" t="s">
        <v>24</v>
      </c>
      <c r="H134" s="25" t="str">
        <f>+IFERROR(VLOOKUP($C134,'[1]GUIA VENDEDOR'!$C$7:$H$148,6,0),0)</f>
        <v>DC / 4X2</v>
      </c>
      <c r="J134" s="143"/>
      <c r="K134" s="218"/>
      <c r="L134" s="113">
        <f>+VLOOKUP($C134,[3]MSRP!$F$7:$P$72,11,0)</f>
        <v>527800</v>
      </c>
      <c r="M134" s="117">
        <f>IFERROR(-(IF(VLOOKUP($C134,[3]PYME!$F:$V,6,0)&gt;-100,"-",VLOOKUP($C134,[3]PYME!$F:$V,6,0)))/VLOOKUP($C134,[3]MSRP!$F:$G,2,0),0)</f>
        <v>0</v>
      </c>
      <c r="N134" s="96">
        <f t="shared" si="37"/>
        <v>-20800.000000000058</v>
      </c>
      <c r="O134" s="96">
        <f>+VLOOKUP(C134,[3]PYME!$F:$V,17,0)</f>
        <v>506999.99999999994</v>
      </c>
      <c r="Q134" s="175"/>
      <c r="R134" s="138"/>
      <c r="S134" s="156"/>
      <c r="T134" s="156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ht="16.5" customHeight="1" thickBot="1" x14ac:dyDescent="0.35">
      <c r="B135" s="1" t="s">
        <v>96</v>
      </c>
      <c r="C135" s="47" t="str">
        <f t="shared" si="40"/>
        <v>CK15543F</v>
      </c>
      <c r="E135" s="161"/>
      <c r="F135" s="141"/>
      <c r="G135" s="123" t="s">
        <v>31</v>
      </c>
      <c r="H135" s="26" t="str">
        <f>+IFERROR(VLOOKUP($C135,'[1]GUIA VENDEDOR'!$C$7:$H$148,6,0),0)</f>
        <v>DC / 4X4</v>
      </c>
      <c r="J135" s="144"/>
      <c r="K135" s="219"/>
      <c r="L135" s="114">
        <f>+VLOOKUP($C135,[3]MSRP!$F$7:$P$72,11,0)</f>
        <v>556400.00000000012</v>
      </c>
      <c r="M135" s="118">
        <f>IFERROR(-(IF(VLOOKUP($C135,[3]PYME!$F:$V,6,0)&gt;-100,"-",VLOOKUP($C135,[3]PYME!$F:$V,6,0)))/VLOOKUP($C135,[3]MSRP!$F:$G,2,0),0)</f>
        <v>0</v>
      </c>
      <c r="N135" s="99">
        <f t="shared" si="37"/>
        <v>-22100.000000000233</v>
      </c>
      <c r="O135" s="99">
        <f>+VLOOKUP(C135,[3]PYME!$F:$V,17,0)</f>
        <v>534299.99999999988</v>
      </c>
      <c r="Q135" s="176"/>
      <c r="R135" s="152"/>
      <c r="S135" s="152"/>
      <c r="T135" s="152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ht="29.25" hidden="1" customHeight="1" thickBot="1" x14ac:dyDescent="0.35">
      <c r="B136" s="1" t="s">
        <v>89</v>
      </c>
      <c r="C136" s="47" t="str">
        <f t="shared" si="27"/>
        <v>CC15703C</v>
      </c>
      <c r="E136" s="168" t="s">
        <v>97</v>
      </c>
      <c r="F136" s="139">
        <f>'[1]GUIA ADMINISTRACIÓN'!F125</f>
        <v>0</v>
      </c>
      <c r="G136" s="18" t="s">
        <v>20</v>
      </c>
      <c r="H136" s="26" t="str">
        <f>+IFERROR(VLOOKUP($C136,'[1]GUIA VENDEDOR'!$C$7:$H$148,6,0),0)</f>
        <v>LT / 4X2</v>
      </c>
      <c r="J136" s="142" t="s">
        <v>62</v>
      </c>
      <c r="K136" s="36"/>
      <c r="L136" s="114">
        <f>+VLOOKUP($C136,[3]MSRP!$F$7:$P$72,11,0)</f>
        <v>541700</v>
      </c>
      <c r="M136" s="115">
        <f>IFERROR(-(IF(VLOOKUP($C136,[3]PYME!$F:$V,6,0)&gt;-100,"-",VLOOKUP($C136,[3]PYME!$F:$V,6,0)))/VLOOKUP($C136,[3]MSRP!$F:$G,2,0),0)</f>
        <v>5.5587456913044932E-2</v>
      </c>
      <c r="N136" s="120" t="e">
        <f t="shared" si="37"/>
        <v>#VALUE!</v>
      </c>
      <c r="O136" s="183" t="s">
        <v>75</v>
      </c>
      <c r="Q136" s="65"/>
      <c r="R136" s="66"/>
      <c r="S136" s="66"/>
      <c r="T136" s="64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ht="29.25" hidden="1" customHeight="1" thickBot="1" x14ac:dyDescent="0.35">
      <c r="B137" s="1" t="s">
        <v>92</v>
      </c>
      <c r="C137" s="47" t="str">
        <f t="shared" si="27"/>
        <v>CK15703H</v>
      </c>
      <c r="E137" s="161"/>
      <c r="F137" s="141"/>
      <c r="G137" s="18" t="s">
        <v>43</v>
      </c>
      <c r="H137" s="26" t="str">
        <f>+IFERROR(VLOOKUP($C137,'[1]GUIA VENDEDOR'!$C$7:$H$148,6,0),0)</f>
        <v>LT Z71 / 4X4</v>
      </c>
      <c r="J137" s="144"/>
      <c r="K137" s="35"/>
      <c r="L137" s="114">
        <f>+VLOOKUP($C137,[3]MSRP!$F$7:$P$72,11,0)</f>
        <v>592600.00000000012</v>
      </c>
      <c r="M137" s="115">
        <f>IFERROR(-(IF(VLOOKUP($C137,[3]PYME!$F:$V,6,0)&gt;-100,"-",VLOOKUP($C137,[3]PYME!$F:$V,6,0)))/VLOOKUP($C137,[3]MSRP!$F:$G,2,0),0)</f>
        <v>5.0492794408335137E-2</v>
      </c>
      <c r="N137" s="120">
        <f t="shared" si="37"/>
        <v>-592600.00000000012</v>
      </c>
      <c r="O137" s="183"/>
      <c r="Q137" s="65"/>
      <c r="R137" s="66"/>
      <c r="S137" s="66"/>
      <c r="T137" s="64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ht="21.75" hidden="1" customHeight="1" thickBot="1" x14ac:dyDescent="0.35">
      <c r="B138" s="1" t="s">
        <v>96</v>
      </c>
      <c r="C138" s="47" t="str">
        <f t="shared" si="27"/>
        <v>CK15543B</v>
      </c>
      <c r="E138" s="168" t="s">
        <v>98</v>
      </c>
      <c r="F138" s="139">
        <f>'[1]GUIA ADMINISTRACIÓN'!F127</f>
        <v>0</v>
      </c>
      <c r="G138" s="24" t="s">
        <v>18</v>
      </c>
      <c r="H138" s="26" t="str">
        <f>+IFERROR(VLOOKUP($C138,'[1]GUIA VENDEDOR'!$C$7:$H$148,6,0),0)</f>
        <v>LT Z71  / 4X4</v>
      </c>
      <c r="J138" s="142" t="s">
        <v>62</v>
      </c>
      <c r="K138" s="36"/>
      <c r="L138" s="114">
        <f>+VLOOKUP($C138,[3]MSRP!$F$7:$P$72,11,0)</f>
        <v>711700.00000000012</v>
      </c>
      <c r="M138" s="115">
        <f>IFERROR(-(IF(VLOOKUP($C138,[3]PYME!$F:$V,6,0)&gt;-100,"-",VLOOKUP($C138,[3]PYME!$F:$V,6,0)))/VLOOKUP($C138,[3]MSRP!$F:$G,2,0),0)</f>
        <v>4.2421988241470643E-2</v>
      </c>
      <c r="N138" s="120" t="e">
        <f t="shared" si="37"/>
        <v>#VALUE!</v>
      </c>
      <c r="O138" s="183" t="s">
        <v>75</v>
      </c>
      <c r="Q138" s="174"/>
      <c r="R138" s="148"/>
      <c r="S138" s="151"/>
      <c r="T138" s="64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ht="21.75" hidden="1" customHeight="1" thickBot="1" x14ac:dyDescent="0.35">
      <c r="B139" s="1" t="s">
        <v>96</v>
      </c>
      <c r="C139" s="47" t="str">
        <f t="shared" si="27"/>
        <v>CK15543C</v>
      </c>
      <c r="E139" s="160"/>
      <c r="F139" s="140"/>
      <c r="G139" s="25" t="s">
        <v>20</v>
      </c>
      <c r="H139" s="26" t="str">
        <f>+IFERROR(VLOOKUP($C139,'[1]GUIA VENDEDOR'!$C$7:$H$148,6,0),0)</f>
        <v>LTZ / 4X4</v>
      </c>
      <c r="J139" s="143"/>
      <c r="K139" s="62"/>
      <c r="L139" s="114">
        <f>+VLOOKUP($C139,[3]MSRP!$F$7:$P$72,11,0)</f>
        <v>780800</v>
      </c>
      <c r="M139" s="115">
        <f>IFERROR(-(IF(VLOOKUP($C139,[3]PYME!$F:$V,6,0)&gt;-100,"-",VLOOKUP($C139,[3]PYME!$F:$V,6,0)))/VLOOKUP($C139,[3]MSRP!$F:$G,2,0),0)</f>
        <v>3.9313244793999051E-2</v>
      </c>
      <c r="N139" s="120">
        <f t="shared" si="37"/>
        <v>-780800</v>
      </c>
      <c r="O139" s="183"/>
      <c r="Q139" s="175"/>
      <c r="R139" s="149"/>
      <c r="S139" s="156"/>
      <c r="T139" s="64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ht="21.75" hidden="1" customHeight="1" thickBot="1" x14ac:dyDescent="0.35">
      <c r="B140" s="1" t="s">
        <v>96</v>
      </c>
      <c r="C140" s="47" t="str">
        <f t="shared" si="27"/>
        <v>CK15543G</v>
      </c>
      <c r="E140" s="161"/>
      <c r="F140" s="141"/>
      <c r="G140" s="26" t="s">
        <v>47</v>
      </c>
      <c r="H140" s="26" t="str">
        <f>+IFERROR(VLOOKUP($C140,'[1]GUIA VENDEDOR'!$C$7:$H$148,6,0),0)</f>
        <v>HC / 4X4</v>
      </c>
      <c r="J140" s="144"/>
      <c r="K140" s="35"/>
      <c r="L140" s="114">
        <f>+VLOOKUP($C140,[3]MSRP!$F$7:$P$72,11,0)</f>
        <v>840400</v>
      </c>
      <c r="M140" s="115">
        <f>IFERROR(-(IF(VLOOKUP($C140,[3]PYME!$F:$V,6,0)&gt;-100,"-",VLOOKUP($C140,[3]PYME!$F:$V,6,0)))/VLOOKUP($C140,[3]MSRP!$F:$G,2,0),0)</f>
        <v>3.6115626941856292E-2</v>
      </c>
      <c r="N140" s="120">
        <f t="shared" si="37"/>
        <v>-840400</v>
      </c>
      <c r="O140" s="183"/>
      <c r="Q140" s="176"/>
      <c r="R140" s="150"/>
      <c r="S140" s="152"/>
      <c r="T140" s="64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ht="21.75" hidden="1" customHeight="1" thickBot="1" x14ac:dyDescent="0.35">
      <c r="B141" s="47" t="s">
        <v>87</v>
      </c>
      <c r="C141" s="47" t="str">
        <f t="shared" si="27"/>
        <v>12M43A</v>
      </c>
      <c r="E141" s="168" t="s">
        <v>88</v>
      </c>
      <c r="F141" s="139">
        <f>'[1]GUIA ADMINISTRACIÓN'!F130</f>
        <v>0</v>
      </c>
      <c r="G141" s="24" t="s">
        <v>16</v>
      </c>
      <c r="H141" s="26" t="str">
        <f>+IFERROR(VLOOKUP($C141,'[1]GUIA VENDEDOR'!$C$7:$H$148,6,0),0)</f>
        <v>WT 4X2</v>
      </c>
      <c r="J141" s="142"/>
      <c r="K141" s="36"/>
      <c r="L141" s="114">
        <f>+VLOOKUP($C141,[3]MSRP!$F$7:$P$72,11,0)</f>
        <v>436399.99999999988</v>
      </c>
      <c r="M141" s="115">
        <f>IFERROR(-(IF(VLOOKUP($C141,[3]PYME!$F:$V,6,0)&gt;-100,"-",VLOOKUP($C141,[3]PYME!$F:$V,6,0)))/VLOOKUP($C141,[3]MSRP!$F:$G,2,0),0)</f>
        <v>0</v>
      </c>
      <c r="N141" s="120">
        <f t="shared" si="37"/>
        <v>-16899.999999999884</v>
      </c>
      <c r="O141" s="183">
        <f>+VLOOKUP(C141,[3]PYME!$F:$V,17,0)</f>
        <v>419500</v>
      </c>
      <c r="Q141" s="174"/>
      <c r="R141" s="148"/>
      <c r="S141" s="151"/>
      <c r="T141" s="64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ht="21.75" hidden="1" customHeight="1" thickBot="1" x14ac:dyDescent="0.35">
      <c r="B142" s="47" t="s">
        <v>87</v>
      </c>
      <c r="C142" s="47" t="str">
        <f t="shared" si="27"/>
        <v>12M43B</v>
      </c>
      <c r="E142" s="160"/>
      <c r="F142" s="140"/>
      <c r="G142" s="25" t="s">
        <v>18</v>
      </c>
      <c r="H142" s="26" t="str">
        <f>+IFERROR(VLOOKUP($C142,'[1]GUIA VENDEDOR'!$C$7:$H$148,6,0),0)</f>
        <v>WT 4X2</v>
      </c>
      <c r="J142" s="143"/>
      <c r="K142" s="62"/>
      <c r="L142" s="114">
        <f>+VLOOKUP($C142,[3]MSRP!$F$7:$P$72,11,0)</f>
        <v>464500</v>
      </c>
      <c r="M142" s="115">
        <f>IFERROR(-(IF(VLOOKUP($C142,[3]PYME!$F:$V,6,0)&gt;-100,"-",VLOOKUP($C142,[3]PYME!$F:$V,6,0)))/VLOOKUP($C142,[3]MSRP!$F:$G,2,0),0)</f>
        <v>0</v>
      </c>
      <c r="N142" s="120">
        <f t="shared" si="37"/>
        <v>-464500</v>
      </c>
      <c r="O142" s="183"/>
      <c r="Q142" s="175"/>
      <c r="R142" s="149"/>
      <c r="S142" s="156"/>
      <c r="T142" s="64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ht="21.75" hidden="1" customHeight="1" thickBot="1" x14ac:dyDescent="0.35">
      <c r="B143" s="47" t="s">
        <v>87</v>
      </c>
      <c r="C143" s="47" t="str">
        <f t="shared" si="27"/>
        <v>12M43C</v>
      </c>
      <c r="E143" s="161"/>
      <c r="F143" s="141"/>
      <c r="G143" s="26" t="s">
        <v>20</v>
      </c>
      <c r="H143" s="26" t="str">
        <f>+IFERROR(VLOOKUP($C143,'[1]GUIA VENDEDOR'!$C$7:$H$148,6,0),0)</f>
        <v>WT 4X4</v>
      </c>
      <c r="J143" s="144"/>
      <c r="K143" s="35"/>
      <c r="L143" s="114">
        <f>+VLOOKUP($C143,[3]MSRP!$F$7:$P$72,11,0)</f>
        <v>493900.00000000006</v>
      </c>
      <c r="M143" s="115">
        <f>IFERROR(-(IF(VLOOKUP($C143,[3]PYME!$F:$V,6,0)&gt;-100,"-",VLOOKUP($C143,[3]PYME!$F:$V,6,0)))/VLOOKUP($C143,[3]MSRP!$F:$G,2,0),0)</f>
        <v>0</v>
      </c>
      <c r="N143" s="120">
        <f t="shared" si="37"/>
        <v>-493900.00000000006</v>
      </c>
      <c r="O143" s="183"/>
      <c r="Q143" s="176"/>
      <c r="R143" s="150"/>
      <c r="S143" s="152"/>
      <c r="T143" s="64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ht="32.25" hidden="1" customHeight="1" thickBot="1" x14ac:dyDescent="0.35">
      <c r="B144" s="47" t="s">
        <v>99</v>
      </c>
      <c r="C144" s="47" t="str">
        <f t="shared" si="27"/>
        <v>CC36003A</v>
      </c>
      <c r="E144" s="168" t="s">
        <v>100</v>
      </c>
      <c r="F144" s="139">
        <f>'[1]GUIA ADMINISTRACIÓN'!F133</f>
        <v>0</v>
      </c>
      <c r="G144" s="18" t="s">
        <v>16</v>
      </c>
      <c r="H144" s="26" t="str">
        <f>+IFERROR(VLOOKUP($C144,'[1]GUIA VENDEDOR'!$C$7:$H$148,6,0),0)</f>
        <v>WT</v>
      </c>
      <c r="J144" s="142" t="s">
        <v>62</v>
      </c>
      <c r="K144" s="36"/>
      <c r="L144" s="114">
        <f>+VLOOKUP($C144,[3]MSRP!$F$7:$P$72,11,0)</f>
        <v>437200</v>
      </c>
      <c r="M144" s="115">
        <f>IFERROR(-(IF(VLOOKUP($C144,[3]PYME!$F:$V,6,0)&gt;-100,"-",VLOOKUP($C144,[3]PYME!$F:$V,6,0)))/VLOOKUP($C144,[3]MSRP!$F:$G,2,0),0)</f>
        <v>0</v>
      </c>
      <c r="N144" s="120" t="e">
        <f t="shared" si="37"/>
        <v>#VALUE!</v>
      </c>
      <c r="O144" s="183" t="s">
        <v>75</v>
      </c>
      <c r="Q144" s="65"/>
      <c r="R144" s="66"/>
      <c r="S144" s="66"/>
      <c r="T144" s="64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ht="32.25" hidden="1" customHeight="1" thickBot="1" x14ac:dyDescent="0.35">
      <c r="B145" s="47" t="s">
        <v>99</v>
      </c>
      <c r="C145" s="47" t="str">
        <f t="shared" si="27"/>
        <v>CC36003C</v>
      </c>
      <c r="E145" s="161"/>
      <c r="F145" s="141"/>
      <c r="G145" s="18" t="s">
        <v>20</v>
      </c>
      <c r="H145" s="26" t="str">
        <f>+IFERROR(VLOOKUP($C145,'[1]GUIA VENDEDOR'!$C$7:$H$148,6,0),0)</f>
        <v>WT</v>
      </c>
      <c r="J145" s="144"/>
      <c r="K145" s="35"/>
      <c r="L145" s="114">
        <f>+VLOOKUP($C145,[3]MSRP!$F$7:$P$72,11,0)</f>
        <v>453199.99999999994</v>
      </c>
      <c r="M145" s="115">
        <f>IFERROR(-(IF(VLOOKUP($C145,[3]PYME!$F:$V,6,0)&gt;-100,"-",VLOOKUP($C145,[3]PYME!$F:$V,6,0)))/VLOOKUP($C145,[3]MSRP!$F:$G,2,0),0)</f>
        <v>0</v>
      </c>
      <c r="N145" s="120">
        <f t="shared" si="37"/>
        <v>-453199.99999999994</v>
      </c>
      <c r="O145" s="183"/>
      <c r="Q145" s="65"/>
      <c r="R145" s="66"/>
      <c r="S145" s="66"/>
      <c r="T145" s="64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ht="63.75" customHeight="1" thickBot="1" x14ac:dyDescent="0.35">
      <c r="B146" s="47" t="s">
        <v>101</v>
      </c>
      <c r="C146" s="47" t="str">
        <f t="shared" si="27"/>
        <v>CG33405B</v>
      </c>
      <c r="E146" s="168" t="s">
        <v>102</v>
      </c>
      <c r="F146" s="34" t="str">
        <f>F126</f>
        <v>PRECIO EMPRENDEDORES CHEVROLET EN OPERACIONES DE CONTADO/FINANCIAMIENTO</v>
      </c>
      <c r="G146" s="24" t="s">
        <v>18</v>
      </c>
      <c r="H146" s="26" t="str">
        <f>+IFERROR(VLOOKUP($C146,'[1]GUIA VENDEDOR'!$C$7:$H$148,6,0),0)</f>
        <v>LS</v>
      </c>
      <c r="J146" s="36" t="s">
        <v>112</v>
      </c>
      <c r="K146" s="93">
        <v>700109</v>
      </c>
      <c r="L146" s="114">
        <f>+VLOOKUP($C146,[3]MSRP!$F$7:$P$72,11,0)</f>
        <v>495000.00000000012</v>
      </c>
      <c r="M146" s="119">
        <f>IFERROR(-(IF(VLOOKUP($C146,[3]PYME!$F:$V,6,0)&gt;-100,"-",VLOOKUP($C146,[3]PYME!$F:$V,6,0)))/VLOOKUP($C146,[3]MSRP!$F:$G,2,0),0)</f>
        <v>0</v>
      </c>
      <c r="N146" s="52">
        <f t="shared" si="37"/>
        <v>-29800.000000000175</v>
      </c>
      <c r="O146" s="52">
        <f>+VLOOKUP(C146,[3]PYME!$F:$V,17,0)</f>
        <v>465199.99999999994</v>
      </c>
      <c r="Q146" s="67"/>
      <c r="R146" s="68"/>
      <c r="S146" s="69"/>
      <c r="T146" s="15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ht="63.75" customHeight="1" thickBot="1" x14ac:dyDescent="0.35">
      <c r="B147" s="47" t="s">
        <v>101</v>
      </c>
      <c r="C147" s="47" t="str">
        <f t="shared" ref="C147:C148" si="41">+B147&amp;G147&amp;D147</f>
        <v>CG33405B</v>
      </c>
      <c r="E147" s="161"/>
      <c r="F147" s="92" t="str">
        <f>F131</f>
        <v>PRECIO EMPRENDEDORES CHEVROLET EN OPERACIONES EXCLUSIVAS CON GMF</v>
      </c>
      <c r="G147" s="24" t="s">
        <v>18</v>
      </c>
      <c r="H147" s="26" t="str">
        <f>+IFERROR(VLOOKUP($C147,'[1]GUIA VENDEDOR'!$C$7:$H$148,6,0),0)</f>
        <v>LS</v>
      </c>
      <c r="J147" s="93" t="s">
        <v>118</v>
      </c>
      <c r="K147" s="93">
        <v>700299</v>
      </c>
      <c r="L147" s="114">
        <f>+VLOOKUP($C147,[3]MSRP!$F$7:$P$72,11,0)</f>
        <v>495000.00000000012</v>
      </c>
      <c r="M147" s="119">
        <f>IFERROR(-(IF(VLOOKUP($C147,[3]PYME!$F:$V,6,0)&gt;-100,"-",VLOOKUP($C147,[3]PYME!$F:$V,6,0)))/VLOOKUP($C147,[3]MSRP!$F:$G,2,0),0)</f>
        <v>0</v>
      </c>
      <c r="N147" s="52">
        <f t="shared" si="37"/>
        <v>-29800.000000000175</v>
      </c>
      <c r="O147" s="52">
        <f>+VLOOKUP(C147,[3]PYME!$F:$V,17,0)</f>
        <v>465199.99999999994</v>
      </c>
      <c r="Q147" s="100"/>
      <c r="R147" s="97"/>
      <c r="S147" s="98"/>
      <c r="T147" s="152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ht="56.25" customHeight="1" thickBot="1" x14ac:dyDescent="0.35">
      <c r="B148" s="47" t="s">
        <v>103</v>
      </c>
      <c r="C148" s="47" t="str">
        <f t="shared" si="41"/>
        <v>CG33706C</v>
      </c>
      <c r="E148" s="168" t="s">
        <v>104</v>
      </c>
      <c r="F148" s="49" t="str">
        <f>F146</f>
        <v>PRECIO EMPRENDEDORES CHEVROLET EN OPERACIONES DE CONTADO/FINANCIAMIENTO</v>
      </c>
      <c r="G148" s="70" t="s">
        <v>20</v>
      </c>
      <c r="H148" s="26" t="str">
        <f>+IFERROR(VLOOKUP($C148,'[1]GUIA VENDEDOR'!$C$7:$H$148,6,0),0)</f>
        <v>15P</v>
      </c>
      <c r="J148" s="50" t="s">
        <v>112</v>
      </c>
      <c r="K148" s="93">
        <v>700109</v>
      </c>
      <c r="L148" s="114">
        <f>+VLOOKUP($C148,[3]MSRP!$F$7:$P$72,11,0)</f>
        <v>624500</v>
      </c>
      <c r="M148" s="119">
        <f>IFERROR(-(IF(VLOOKUP($C148,[3]PYME!$F:$V,6,0)&gt;-100,"-",VLOOKUP($C148,[3]PYME!$F:$V,6,0)))/VLOOKUP($C148,[3]MSRP!$F:$G,2,0),0)</f>
        <v>0</v>
      </c>
      <c r="N148" s="52">
        <f t="shared" si="37"/>
        <v>-42899.999999999884</v>
      </c>
      <c r="O148" s="52">
        <f>+VLOOKUP(C148,[3]PYME!$F:$V,17,0)</f>
        <v>581600.00000000012</v>
      </c>
      <c r="Q148" s="71"/>
      <c r="R148" s="72"/>
      <c r="S148" s="73"/>
      <c r="T148" s="15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ht="56.25" customHeight="1" thickBot="1" x14ac:dyDescent="0.35">
      <c r="B149" s="47" t="s">
        <v>103</v>
      </c>
      <c r="C149" s="47" t="str">
        <f t="shared" si="27"/>
        <v>CG33706C</v>
      </c>
      <c r="E149" s="161"/>
      <c r="F149" s="49" t="str">
        <f>F147</f>
        <v>PRECIO EMPRENDEDORES CHEVROLET EN OPERACIONES EXCLUSIVAS CON GMF</v>
      </c>
      <c r="G149" s="70" t="s">
        <v>20</v>
      </c>
      <c r="H149" s="26" t="str">
        <f>+IFERROR(VLOOKUP($C149,'[1]GUIA VENDEDOR'!$C$7:$H$148,6,0),0)</f>
        <v>15P</v>
      </c>
      <c r="J149" s="50" t="s">
        <v>118</v>
      </c>
      <c r="K149" s="50">
        <v>700299</v>
      </c>
      <c r="L149" s="114">
        <f>+VLOOKUP($C149,[3]MSRP!$F$7:$P$72,11,0)</f>
        <v>624500</v>
      </c>
      <c r="M149" s="119">
        <f>IFERROR(-(IF(VLOOKUP($C149,[3]PYME!$F:$V,6,0)&gt;-100,"-",VLOOKUP($C149,[3]PYME!$F:$V,6,0)))/VLOOKUP($C149,[3]MSRP!$F:$G,2,0),0)</f>
        <v>0</v>
      </c>
      <c r="N149" s="52">
        <f t="shared" si="37"/>
        <v>-42899.999999999884</v>
      </c>
      <c r="O149" s="52">
        <f>+VLOOKUP(C149,[3]PYME!$F:$V,17,0)</f>
        <v>581600.00000000012</v>
      </c>
      <c r="Q149" s="71"/>
      <c r="R149" s="72"/>
      <c r="S149" s="73"/>
      <c r="T149" s="152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ht="6" customHeight="1" x14ac:dyDescent="0.3">
      <c r="F150" s="47"/>
      <c r="J150" s="74"/>
      <c r="K150" s="74"/>
      <c r="L150" s="74"/>
      <c r="Q150" s="74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ht="15" customHeight="1" x14ac:dyDescent="0.3">
      <c r="F151" s="47"/>
      <c r="J151" s="74"/>
      <c r="K151" s="74"/>
      <c r="L151" s="74"/>
      <c r="P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 ht="15" customHeight="1" x14ac:dyDescent="0.3">
      <c r="F152" s="47"/>
      <c r="J152" s="74"/>
      <c r="K152" s="74"/>
      <c r="L152" s="74"/>
      <c r="P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 ht="15" customHeight="1" x14ac:dyDescent="0.3">
      <c r="F153" s="47"/>
      <c r="J153" s="74"/>
      <c r="K153" s="74"/>
      <c r="L153" s="74"/>
      <c r="P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 ht="15" customHeight="1" x14ac:dyDescent="0.3">
      <c r="F154" s="47"/>
      <c r="J154" s="74"/>
      <c r="K154" s="74"/>
      <c r="L154" s="74"/>
      <c r="P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 ht="15" customHeight="1" x14ac:dyDescent="0.3">
      <c r="F155" s="47"/>
      <c r="J155" s="74"/>
      <c r="K155" s="74"/>
      <c r="L155" s="74"/>
      <c r="P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 ht="15" customHeight="1" x14ac:dyDescent="0.3">
      <c r="F156" s="47"/>
      <c r="J156" s="74"/>
      <c r="K156" s="74"/>
      <c r="L156" s="74"/>
      <c r="P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 ht="15" customHeight="1" x14ac:dyDescent="0.3">
      <c r="F157" s="47"/>
      <c r="J157" s="74"/>
      <c r="K157" s="74"/>
      <c r="L157" s="74"/>
      <c r="P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 ht="15" customHeight="1" x14ac:dyDescent="0.3">
      <c r="F158" s="47"/>
      <c r="J158" s="74"/>
      <c r="K158" s="74"/>
      <c r="L158" s="74"/>
      <c r="P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 ht="15" customHeight="1" x14ac:dyDescent="0.3">
      <c r="F159" s="47"/>
      <c r="J159" s="74"/>
      <c r="K159" s="74"/>
      <c r="L159" s="74"/>
      <c r="P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 ht="15" customHeight="1" x14ac:dyDescent="0.3">
      <c r="F160" s="47"/>
      <c r="J160" s="74"/>
      <c r="K160" s="74"/>
      <c r="L160" s="74"/>
      <c r="P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6:29" ht="15" customHeight="1" x14ac:dyDescent="0.3">
      <c r="F161" s="47"/>
      <c r="J161" s="74"/>
      <c r="K161" s="74"/>
      <c r="L161" s="74"/>
      <c r="P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6:29" ht="15" customHeight="1" x14ac:dyDescent="0.3">
      <c r="F162" s="47"/>
      <c r="J162" s="74"/>
      <c r="K162" s="74"/>
      <c r="L162" s="74"/>
      <c r="P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6:29" ht="15" customHeight="1" x14ac:dyDescent="0.3">
      <c r="F163" s="47"/>
      <c r="J163" s="74"/>
      <c r="K163" s="74"/>
      <c r="L163" s="74"/>
      <c r="P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6:29" ht="15" customHeight="1" x14ac:dyDescent="0.3">
      <c r="F164" s="47"/>
      <c r="J164" s="74"/>
      <c r="K164" s="74"/>
      <c r="L164" s="74"/>
      <c r="P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6:29" ht="15" customHeight="1" x14ac:dyDescent="0.3">
      <c r="F165" s="47"/>
      <c r="J165" s="74"/>
      <c r="K165" s="74"/>
      <c r="L165" s="74"/>
      <c r="P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6:29" ht="15" customHeight="1" x14ac:dyDescent="0.3">
      <c r="F166" s="47"/>
      <c r="J166" s="74"/>
      <c r="K166" s="74"/>
      <c r="L166" s="74"/>
      <c r="P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6:29" ht="15" customHeight="1" x14ac:dyDescent="0.3">
      <c r="F167" s="47"/>
      <c r="J167" s="74"/>
      <c r="K167" s="74"/>
      <c r="L167" s="74"/>
      <c r="P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6:29" ht="15" customHeight="1" x14ac:dyDescent="0.3">
      <c r="F168" s="47"/>
      <c r="J168" s="74"/>
      <c r="K168" s="74"/>
      <c r="L168" s="74"/>
      <c r="P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6:29" ht="15" customHeight="1" x14ac:dyDescent="0.3">
      <c r="F169" s="47"/>
      <c r="J169" s="74"/>
      <c r="K169" s="74"/>
      <c r="L169" s="74"/>
      <c r="P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6:29" ht="15" customHeight="1" x14ac:dyDescent="0.3">
      <c r="F170" s="47"/>
      <c r="J170" s="74"/>
      <c r="K170" s="74"/>
      <c r="L170" s="74"/>
      <c r="P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6:29" ht="15" customHeight="1" x14ac:dyDescent="0.3">
      <c r="F171" s="47"/>
      <c r="J171" s="74"/>
      <c r="K171" s="74"/>
      <c r="L171" s="74"/>
      <c r="P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6:29" ht="15" customHeight="1" x14ac:dyDescent="0.3">
      <c r="F172" s="47"/>
      <c r="J172" s="74"/>
      <c r="K172" s="74"/>
      <c r="L172" s="74"/>
      <c r="P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6:29" ht="15" customHeight="1" x14ac:dyDescent="0.3">
      <c r="F173" s="47"/>
      <c r="J173" s="74"/>
      <c r="K173" s="74"/>
      <c r="L173" s="74"/>
      <c r="P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6:29" ht="15" customHeight="1" x14ac:dyDescent="0.3">
      <c r="F174" s="47"/>
      <c r="J174" s="74"/>
      <c r="K174" s="74"/>
      <c r="L174" s="74"/>
      <c r="P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6:29" ht="15" customHeight="1" x14ac:dyDescent="0.3">
      <c r="F175" s="47"/>
      <c r="J175" s="74"/>
      <c r="K175" s="74"/>
      <c r="L175" s="74"/>
      <c r="P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6:29" ht="15" customHeight="1" x14ac:dyDescent="0.3">
      <c r="F176" s="47"/>
      <c r="J176" s="74"/>
      <c r="K176" s="74"/>
      <c r="L176" s="74"/>
      <c r="P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6:29" ht="15" customHeight="1" x14ac:dyDescent="0.3">
      <c r="F177" s="47"/>
      <c r="J177" s="74"/>
      <c r="K177" s="74"/>
      <c r="L177" s="74"/>
      <c r="P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6:29" ht="15" customHeight="1" x14ac:dyDescent="0.3">
      <c r="F178" s="47"/>
      <c r="J178" s="74"/>
      <c r="K178" s="74"/>
      <c r="L178" s="74"/>
      <c r="P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6:29" ht="15" customHeight="1" x14ac:dyDescent="0.3">
      <c r="F179" s="47"/>
      <c r="J179" s="74"/>
      <c r="K179" s="74"/>
      <c r="L179" s="74"/>
      <c r="P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6:29" ht="15" customHeight="1" x14ac:dyDescent="0.3">
      <c r="F180" s="47"/>
      <c r="J180" s="74"/>
      <c r="K180" s="74"/>
      <c r="L180" s="74"/>
      <c r="P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6:29" ht="15" customHeight="1" x14ac:dyDescent="0.3">
      <c r="F181" s="47"/>
      <c r="J181" s="74"/>
      <c r="K181" s="74"/>
      <c r="L181" s="74"/>
      <c r="P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6:29" ht="15" customHeight="1" x14ac:dyDescent="0.3">
      <c r="F182" s="47"/>
      <c r="J182" s="74"/>
      <c r="K182" s="74"/>
      <c r="L182" s="74"/>
      <c r="P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6:29" ht="15" customHeight="1" x14ac:dyDescent="0.3">
      <c r="F183" s="47"/>
      <c r="J183" s="74"/>
      <c r="K183" s="74"/>
      <c r="L183" s="74"/>
      <c r="P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6:29" ht="15" customHeight="1" x14ac:dyDescent="0.3">
      <c r="F184" s="47"/>
      <c r="J184" s="74"/>
      <c r="K184" s="74"/>
      <c r="L184" s="74"/>
      <c r="P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6:29" ht="15" customHeight="1" x14ac:dyDescent="0.3">
      <c r="F185" s="47"/>
      <c r="J185" s="74"/>
      <c r="K185" s="74"/>
      <c r="L185" s="74"/>
      <c r="P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6:29" ht="15" customHeight="1" x14ac:dyDescent="0.3">
      <c r="F186" s="47"/>
      <c r="J186" s="74"/>
      <c r="K186" s="74"/>
      <c r="L186" s="74"/>
      <c r="P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6:29" ht="15" customHeight="1" x14ac:dyDescent="0.3">
      <c r="F187" s="47"/>
      <c r="J187" s="74"/>
      <c r="K187" s="74"/>
      <c r="L187" s="74"/>
      <c r="P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6:29" ht="15" customHeight="1" x14ac:dyDescent="0.3">
      <c r="F188" s="47"/>
      <c r="J188" s="74"/>
      <c r="K188" s="74"/>
      <c r="L188" s="74"/>
      <c r="P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6:29" ht="15" customHeight="1" x14ac:dyDescent="0.3">
      <c r="F189" s="47"/>
      <c r="J189" s="74"/>
      <c r="K189" s="74"/>
      <c r="L189" s="74"/>
      <c r="P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6:29" ht="15" customHeight="1" x14ac:dyDescent="0.3">
      <c r="F190" s="47"/>
      <c r="J190" s="74"/>
      <c r="K190" s="74"/>
      <c r="L190" s="74"/>
      <c r="P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6:29" ht="15" customHeight="1" x14ac:dyDescent="0.3">
      <c r="F191" s="47"/>
      <c r="J191" s="74"/>
      <c r="K191" s="74"/>
      <c r="L191" s="74"/>
      <c r="P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6:29" ht="15" customHeight="1" x14ac:dyDescent="0.3">
      <c r="F192" s="47"/>
      <c r="J192" s="74"/>
      <c r="K192" s="74"/>
      <c r="L192" s="74"/>
      <c r="P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6:29" ht="15" customHeight="1" x14ac:dyDescent="0.3">
      <c r="F193" s="47"/>
      <c r="J193" s="74"/>
      <c r="K193" s="74"/>
      <c r="L193" s="74"/>
      <c r="P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6:29" ht="15" customHeight="1" x14ac:dyDescent="0.3">
      <c r="F194" s="47"/>
      <c r="J194" s="74"/>
      <c r="K194" s="74"/>
      <c r="L194" s="74"/>
      <c r="P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6:29" ht="15" customHeight="1" x14ac:dyDescent="0.3">
      <c r="F195" s="47"/>
      <c r="J195" s="74"/>
      <c r="K195" s="74"/>
      <c r="L195" s="74"/>
      <c r="P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6:29" ht="15" customHeight="1" x14ac:dyDescent="0.3">
      <c r="F196" s="47"/>
      <c r="J196" s="74"/>
      <c r="K196" s="74"/>
      <c r="L196" s="74"/>
      <c r="P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6:29" ht="15" customHeight="1" x14ac:dyDescent="0.3">
      <c r="F197" s="47"/>
      <c r="J197" s="74"/>
      <c r="K197" s="74"/>
      <c r="L197" s="74"/>
      <c r="P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6:29" ht="15" customHeight="1" x14ac:dyDescent="0.3">
      <c r="F198" s="47"/>
      <c r="J198" s="74"/>
      <c r="K198" s="74"/>
      <c r="L198" s="74"/>
      <c r="P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6:29" ht="15" customHeight="1" x14ac:dyDescent="0.3">
      <c r="F199" s="47"/>
      <c r="J199" s="74"/>
      <c r="K199" s="74"/>
      <c r="L199" s="74"/>
      <c r="P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6:29" ht="15" customHeight="1" x14ac:dyDescent="0.3">
      <c r="F200" s="47"/>
      <c r="J200" s="74"/>
      <c r="K200" s="74"/>
      <c r="L200" s="74"/>
      <c r="P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6:29" ht="15" customHeight="1" x14ac:dyDescent="0.3">
      <c r="F201" s="47"/>
      <c r="J201" s="74"/>
      <c r="K201" s="74"/>
      <c r="L201" s="74"/>
      <c r="P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6:29" ht="15" customHeight="1" x14ac:dyDescent="0.3">
      <c r="F202" s="47"/>
      <c r="J202" s="74"/>
      <c r="K202" s="74"/>
      <c r="L202" s="74"/>
      <c r="P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6:29" ht="15" customHeight="1" x14ac:dyDescent="0.3">
      <c r="F203" s="47"/>
      <c r="J203" s="74"/>
      <c r="K203" s="74"/>
      <c r="L203" s="74"/>
      <c r="P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6:29" ht="15" customHeight="1" x14ac:dyDescent="0.3">
      <c r="F204" s="47"/>
      <c r="J204" s="74"/>
      <c r="K204" s="74"/>
      <c r="L204" s="74"/>
      <c r="P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6:29" ht="15" customHeight="1" x14ac:dyDescent="0.3">
      <c r="F205" s="47"/>
      <c r="J205" s="74"/>
      <c r="K205" s="74"/>
      <c r="L205" s="74"/>
      <c r="P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6:29" ht="15" customHeight="1" x14ac:dyDescent="0.3">
      <c r="F206" s="47"/>
      <c r="J206" s="74"/>
      <c r="K206" s="74"/>
      <c r="L206" s="74"/>
      <c r="P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6:29" ht="15" customHeight="1" x14ac:dyDescent="0.3">
      <c r="F207" s="47"/>
      <c r="J207" s="74"/>
      <c r="K207" s="74"/>
      <c r="L207" s="74"/>
      <c r="P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6:29" ht="15" customHeight="1" x14ac:dyDescent="0.3">
      <c r="F208" s="47"/>
      <c r="J208" s="74"/>
      <c r="K208" s="74"/>
      <c r="L208" s="74"/>
      <c r="P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6:29" ht="15" customHeight="1" x14ac:dyDescent="0.3">
      <c r="F209" s="47"/>
      <c r="J209" s="74"/>
      <c r="K209" s="74"/>
      <c r="L209" s="74"/>
      <c r="P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6:29" ht="15" customHeight="1" x14ac:dyDescent="0.3">
      <c r="F210" s="47"/>
      <c r="J210" s="74"/>
      <c r="K210" s="74"/>
      <c r="L210" s="74"/>
      <c r="P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6:29" ht="15" customHeight="1" x14ac:dyDescent="0.3">
      <c r="F211" s="47"/>
      <c r="J211" s="74"/>
      <c r="K211" s="74"/>
      <c r="L211" s="74"/>
      <c r="P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6:29" ht="15" customHeight="1" x14ac:dyDescent="0.3">
      <c r="F212" s="47"/>
      <c r="J212" s="74"/>
      <c r="K212" s="74"/>
      <c r="L212" s="74"/>
      <c r="P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6:29" ht="15" customHeight="1" x14ac:dyDescent="0.3">
      <c r="F213" s="47"/>
      <c r="J213" s="74"/>
      <c r="K213" s="74"/>
      <c r="L213" s="74"/>
      <c r="P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6:29" ht="15" customHeight="1" x14ac:dyDescent="0.3">
      <c r="F214" s="47"/>
      <c r="J214" s="74"/>
      <c r="K214" s="74"/>
      <c r="L214" s="74"/>
      <c r="P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6:29" ht="15" customHeight="1" x14ac:dyDescent="0.3">
      <c r="F215" s="47"/>
      <c r="J215" s="74"/>
      <c r="K215" s="74"/>
      <c r="L215" s="74"/>
      <c r="P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6:29" ht="15" customHeight="1" x14ac:dyDescent="0.3">
      <c r="F216" s="47"/>
      <c r="J216" s="74"/>
      <c r="K216" s="74"/>
      <c r="L216" s="74"/>
      <c r="P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6:29" ht="15" customHeight="1" x14ac:dyDescent="0.3">
      <c r="F217" s="47"/>
      <c r="J217" s="74"/>
      <c r="K217" s="74"/>
      <c r="L217" s="74"/>
      <c r="P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6:29" ht="15" customHeight="1" x14ac:dyDescent="0.3">
      <c r="F218" s="47"/>
      <c r="J218" s="74"/>
      <c r="K218" s="74"/>
      <c r="L218" s="74"/>
      <c r="P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6:29" ht="15" customHeight="1" x14ac:dyDescent="0.3">
      <c r="F219" s="47"/>
      <c r="J219" s="74"/>
      <c r="K219" s="74"/>
      <c r="L219" s="74"/>
      <c r="P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6:29" ht="15" customHeight="1" x14ac:dyDescent="0.3">
      <c r="F220" s="47"/>
      <c r="J220" s="74"/>
      <c r="K220" s="74"/>
      <c r="L220" s="74"/>
      <c r="P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6:29" ht="15" customHeight="1" x14ac:dyDescent="0.3">
      <c r="F221" s="47"/>
      <c r="J221" s="74"/>
      <c r="K221" s="74"/>
      <c r="L221" s="74"/>
      <c r="P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6:29" ht="15" customHeight="1" x14ac:dyDescent="0.3">
      <c r="F222" s="47"/>
      <c r="P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6:29" ht="15" customHeight="1" x14ac:dyDescent="0.3">
      <c r="F223" s="47"/>
      <c r="P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6:29" ht="15" customHeight="1" x14ac:dyDescent="0.3">
      <c r="F224" s="47"/>
      <c r="P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6:29" ht="15" customHeight="1" x14ac:dyDescent="0.3">
      <c r="F225" s="47"/>
      <c r="P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6:29" ht="15" customHeight="1" x14ac:dyDescent="0.3">
      <c r="F226" s="47"/>
      <c r="P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6:29" ht="15" customHeight="1" x14ac:dyDescent="0.3">
      <c r="F227" s="47"/>
      <c r="P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6:29" ht="15" customHeight="1" x14ac:dyDescent="0.3">
      <c r="F228" s="47"/>
      <c r="P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6:29" ht="15" customHeight="1" x14ac:dyDescent="0.3">
      <c r="F229" s="47"/>
      <c r="P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6:29" ht="15" customHeight="1" x14ac:dyDescent="0.3">
      <c r="F230" s="47"/>
      <c r="P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6:29" ht="15" customHeight="1" x14ac:dyDescent="0.3">
      <c r="F231" s="47"/>
      <c r="P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6:29" ht="15" customHeight="1" x14ac:dyDescent="0.3">
      <c r="F232" s="47"/>
      <c r="P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6:29" ht="15" customHeight="1" x14ac:dyDescent="0.3">
      <c r="F233" s="47"/>
      <c r="P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6:29" ht="15" customHeight="1" x14ac:dyDescent="0.3">
      <c r="F234" s="47"/>
      <c r="P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6:29" ht="15" customHeight="1" x14ac:dyDescent="0.3">
      <c r="F235" s="47"/>
      <c r="P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6:29" ht="15" customHeight="1" x14ac:dyDescent="0.3">
      <c r="F236" s="47"/>
      <c r="P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6:29" ht="15" customHeight="1" x14ac:dyDescent="0.3">
      <c r="F237" s="47"/>
      <c r="P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6:29" ht="15" customHeight="1" x14ac:dyDescent="0.3">
      <c r="F238" s="47"/>
      <c r="P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6:29" ht="15" customHeight="1" x14ac:dyDescent="0.3">
      <c r="F239" s="47"/>
      <c r="P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6:29" ht="15" customHeight="1" x14ac:dyDescent="0.3">
      <c r="F240" s="47"/>
      <c r="P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6:29" ht="15" customHeight="1" x14ac:dyDescent="0.3">
      <c r="F241" s="47"/>
      <c r="P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6:29" ht="15" customHeight="1" x14ac:dyDescent="0.3">
      <c r="F242" s="47"/>
      <c r="P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6:29" ht="15" customHeight="1" x14ac:dyDescent="0.3">
      <c r="F243" s="47"/>
      <c r="P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6:29" ht="15" customHeight="1" x14ac:dyDescent="0.3">
      <c r="F244" s="47"/>
      <c r="P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6:29" ht="15" customHeight="1" x14ac:dyDescent="0.3">
      <c r="F245" s="47"/>
      <c r="P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6:29" ht="15" customHeight="1" x14ac:dyDescent="0.3">
      <c r="F246" s="47"/>
      <c r="P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6:29" ht="15" customHeight="1" x14ac:dyDescent="0.3">
      <c r="F247" s="47"/>
      <c r="P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6:29" ht="15" customHeight="1" x14ac:dyDescent="0.3">
      <c r="F248" s="47"/>
      <c r="P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6:29" ht="15" customHeight="1" x14ac:dyDescent="0.3">
      <c r="F249" s="47"/>
      <c r="P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6:29" ht="15" customHeight="1" x14ac:dyDescent="0.3">
      <c r="F250" s="47"/>
      <c r="P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6:29" ht="15" customHeight="1" x14ac:dyDescent="0.3">
      <c r="F251" s="47"/>
      <c r="P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6:29" ht="15" customHeight="1" x14ac:dyDescent="0.3">
      <c r="F252" s="47"/>
      <c r="P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6:29" ht="15" customHeight="1" x14ac:dyDescent="0.3">
      <c r="F253" s="47"/>
      <c r="P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6:29" ht="15" customHeight="1" x14ac:dyDescent="0.3">
      <c r="F254" s="47"/>
      <c r="P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6:29" ht="15" customHeight="1" x14ac:dyDescent="0.3">
      <c r="F255" s="47"/>
      <c r="P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6:29" ht="15" customHeight="1" x14ac:dyDescent="0.3">
      <c r="F256" s="47"/>
      <c r="P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6:29" ht="15" customHeight="1" x14ac:dyDescent="0.3">
      <c r="F257" s="47"/>
      <c r="P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6:29" ht="15" customHeight="1" x14ac:dyDescent="0.3">
      <c r="F258" s="47"/>
      <c r="P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6:29" ht="15" customHeight="1" x14ac:dyDescent="0.3">
      <c r="F259" s="47"/>
      <c r="P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6:29" ht="15" customHeight="1" x14ac:dyDescent="0.3">
      <c r="F260" s="47"/>
      <c r="P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6:29" ht="15" customHeight="1" x14ac:dyDescent="0.3">
      <c r="F261" s="47"/>
      <c r="P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6:29" ht="15" customHeight="1" x14ac:dyDescent="0.3">
      <c r="F262" s="47"/>
      <c r="P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6:29" ht="15" customHeight="1" x14ac:dyDescent="0.3">
      <c r="F263" s="47"/>
      <c r="P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6:29" ht="15" customHeight="1" x14ac:dyDescent="0.3">
      <c r="F264" s="47"/>
      <c r="P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6:29" ht="15" customHeight="1" x14ac:dyDescent="0.3">
      <c r="F265" s="47"/>
      <c r="P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6:29" ht="15" customHeight="1" x14ac:dyDescent="0.3">
      <c r="F266" s="47"/>
      <c r="P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6:29" ht="15" customHeight="1" x14ac:dyDescent="0.3">
      <c r="F267" s="47"/>
      <c r="P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6:29" ht="15" customHeight="1" x14ac:dyDescent="0.3">
      <c r="F268" s="47"/>
      <c r="P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6:29" ht="15" customHeight="1" x14ac:dyDescent="0.3">
      <c r="F269" s="47"/>
      <c r="P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6:29" ht="15" customHeight="1" x14ac:dyDescent="0.3">
      <c r="F270" s="47"/>
      <c r="P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6:29" ht="15" customHeight="1" x14ac:dyDescent="0.3">
      <c r="F271" s="47"/>
      <c r="P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6:29" ht="15" customHeight="1" x14ac:dyDescent="0.3">
      <c r="F272" s="47"/>
      <c r="P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6:29" ht="15" customHeight="1" x14ac:dyDescent="0.3">
      <c r="F273" s="47"/>
      <c r="P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6:29" ht="15" customHeight="1" x14ac:dyDescent="0.3">
      <c r="F274" s="47"/>
      <c r="P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6:29" ht="15" customHeight="1" x14ac:dyDescent="0.3">
      <c r="F275" s="47"/>
      <c r="P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6:29" ht="15" customHeight="1" x14ac:dyDescent="0.3">
      <c r="F276" s="47"/>
      <c r="P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6:29" ht="15" customHeight="1" x14ac:dyDescent="0.3">
      <c r="F277" s="47"/>
      <c r="P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6:29" ht="15" customHeight="1" x14ac:dyDescent="0.3">
      <c r="F278" s="47"/>
      <c r="P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6:29" ht="15" customHeight="1" x14ac:dyDescent="0.3">
      <c r="F279" s="47"/>
      <c r="P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6:29" ht="15" customHeight="1" x14ac:dyDescent="0.3">
      <c r="F280" s="47"/>
      <c r="P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6:29" ht="15" customHeight="1" x14ac:dyDescent="0.3">
      <c r="F281" s="47"/>
      <c r="P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6:29" ht="15" customHeight="1" x14ac:dyDescent="0.3">
      <c r="F282" s="47"/>
      <c r="P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6:29" ht="15" customHeight="1" x14ac:dyDescent="0.3">
      <c r="F283" s="47"/>
      <c r="P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6:29" ht="15" customHeight="1" x14ac:dyDescent="0.3">
      <c r="F284" s="47"/>
      <c r="P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6:29" ht="15" customHeight="1" x14ac:dyDescent="0.3">
      <c r="F285" s="47"/>
      <c r="P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6:29" ht="15" customHeight="1" x14ac:dyDescent="0.3">
      <c r="F286" s="47"/>
      <c r="P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6:29" ht="15" customHeight="1" x14ac:dyDescent="0.3">
      <c r="F287" s="47"/>
      <c r="P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6:29" ht="15" customHeight="1" x14ac:dyDescent="0.3">
      <c r="F288" s="47"/>
      <c r="P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6:29" ht="15" customHeight="1" x14ac:dyDescent="0.3">
      <c r="F289" s="47"/>
      <c r="P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6:29" ht="15" customHeight="1" x14ac:dyDescent="0.3">
      <c r="F290" s="47"/>
      <c r="P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6:29" ht="15" customHeight="1" x14ac:dyDescent="0.3">
      <c r="F291" s="47"/>
      <c r="P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6:29" ht="15" customHeight="1" x14ac:dyDescent="0.3">
      <c r="F292" s="47"/>
      <c r="P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6:29" ht="15" customHeight="1" x14ac:dyDescent="0.3">
      <c r="F293" s="47"/>
      <c r="P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6:29" ht="15" customHeight="1" x14ac:dyDescent="0.3">
      <c r="F294" s="47"/>
      <c r="P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6:29" ht="15" customHeight="1" x14ac:dyDescent="0.3">
      <c r="F295" s="47"/>
      <c r="P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6:29" ht="15" customHeight="1" x14ac:dyDescent="0.3">
      <c r="F296" s="47"/>
      <c r="P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6:29" ht="15" customHeight="1" x14ac:dyDescent="0.3">
      <c r="F297" s="47"/>
      <c r="P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6:29" ht="15" customHeight="1" x14ac:dyDescent="0.3">
      <c r="F298" s="47"/>
      <c r="P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6:29" ht="15" customHeight="1" x14ac:dyDescent="0.3">
      <c r="F299" s="47"/>
      <c r="P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6:29" ht="15" customHeight="1" x14ac:dyDescent="0.3">
      <c r="F300" s="47"/>
      <c r="P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6:29" ht="15" customHeight="1" x14ac:dyDescent="0.3">
      <c r="F301" s="47"/>
      <c r="P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6:29" ht="15" customHeight="1" x14ac:dyDescent="0.3">
      <c r="F302" s="47"/>
      <c r="P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6:29" ht="15" customHeight="1" x14ac:dyDescent="0.3">
      <c r="F303" s="47"/>
      <c r="P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6:29" ht="15" customHeight="1" x14ac:dyDescent="0.3">
      <c r="F304" s="47"/>
      <c r="P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6:29" ht="15" customHeight="1" x14ac:dyDescent="0.3">
      <c r="F305" s="47"/>
      <c r="P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6:29" ht="15" customHeight="1" x14ac:dyDescent="0.3">
      <c r="F306" s="47"/>
      <c r="P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6:29" ht="15" customHeight="1" x14ac:dyDescent="0.3">
      <c r="F307" s="47"/>
      <c r="P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6:29" ht="15" customHeight="1" x14ac:dyDescent="0.3">
      <c r="F308" s="47"/>
      <c r="P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6:29" ht="15" customHeight="1" x14ac:dyDescent="0.3">
      <c r="F309" s="47"/>
      <c r="P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6:29" ht="15" customHeight="1" x14ac:dyDescent="0.3">
      <c r="F310" s="47"/>
      <c r="P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6:29" ht="15" customHeight="1" x14ac:dyDescent="0.3">
      <c r="F311" s="47"/>
      <c r="P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6:29" ht="15" customHeight="1" x14ac:dyDescent="0.3">
      <c r="F312" s="47"/>
      <c r="P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6:29" ht="15" customHeight="1" x14ac:dyDescent="0.3">
      <c r="F313" s="47"/>
      <c r="P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6:29" ht="15" customHeight="1" x14ac:dyDescent="0.3">
      <c r="F314" s="47"/>
      <c r="P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6:29" ht="15" customHeight="1" x14ac:dyDescent="0.3">
      <c r="F315" s="47"/>
      <c r="P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6:29" ht="15" customHeight="1" x14ac:dyDescent="0.3">
      <c r="F316" s="47"/>
      <c r="P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6:29" ht="15" customHeight="1" x14ac:dyDescent="0.3">
      <c r="F317" s="47"/>
      <c r="P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6:29" ht="15" customHeight="1" x14ac:dyDescent="0.3">
      <c r="F318" s="47"/>
      <c r="P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6:29" ht="15" customHeight="1" x14ac:dyDescent="0.3">
      <c r="F319" s="47"/>
      <c r="P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6:29" ht="15" customHeight="1" x14ac:dyDescent="0.3">
      <c r="F320" s="47"/>
      <c r="P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6:29" ht="15" customHeight="1" x14ac:dyDescent="0.3">
      <c r="F321" s="47"/>
      <c r="P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6:29" ht="15" customHeight="1" x14ac:dyDescent="0.3">
      <c r="F322" s="47"/>
      <c r="P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6:29" ht="15" customHeight="1" x14ac:dyDescent="0.3">
      <c r="F323" s="47"/>
      <c r="P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6:29" ht="15" customHeight="1" x14ac:dyDescent="0.3">
      <c r="F324" s="47"/>
      <c r="P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6:29" ht="15" customHeight="1" x14ac:dyDescent="0.3">
      <c r="F325" s="47"/>
      <c r="P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6:29" ht="15" customHeight="1" x14ac:dyDescent="0.3">
      <c r="F326" s="47"/>
      <c r="P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6:29" ht="15" customHeight="1" x14ac:dyDescent="0.3">
      <c r="F327" s="47"/>
      <c r="P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6:29" ht="15" customHeight="1" x14ac:dyDescent="0.3">
      <c r="F328" s="47"/>
      <c r="P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6:29" ht="15" customHeight="1" x14ac:dyDescent="0.3">
      <c r="F329" s="47"/>
      <c r="P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6:29" ht="15" customHeight="1" x14ac:dyDescent="0.3">
      <c r="F330" s="47"/>
      <c r="P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6:29" ht="15" customHeight="1" x14ac:dyDescent="0.3">
      <c r="F331" s="47"/>
      <c r="P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6:29" ht="15" customHeight="1" x14ac:dyDescent="0.3">
      <c r="F332" s="47"/>
      <c r="P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6:29" ht="15" customHeight="1" x14ac:dyDescent="0.3">
      <c r="F333" s="47"/>
      <c r="P333" s="1"/>
      <c r="U333" s="1"/>
      <c r="V333" s="1"/>
      <c r="W333" s="1"/>
      <c r="X333" s="1"/>
      <c r="Y333" s="1"/>
      <c r="Z333" s="1"/>
      <c r="AA333" s="1"/>
      <c r="AB333" s="1"/>
      <c r="AC333" s="1"/>
    </row>
  </sheetData>
  <mergeCells count="286">
    <mergeCell ref="F2:Q2"/>
    <mergeCell ref="F3:Q3"/>
    <mergeCell ref="S69:S70"/>
    <mergeCell ref="S71:S72"/>
    <mergeCell ref="J69:J70"/>
    <mergeCell ref="J71:J72"/>
    <mergeCell ref="S12:S16"/>
    <mergeCell ref="T7:T16"/>
    <mergeCell ref="E146:E147"/>
    <mergeCell ref="E148:E149"/>
    <mergeCell ref="K120:K122"/>
    <mergeCell ref="K126:K130"/>
    <mergeCell ref="K131:K135"/>
    <mergeCell ref="K123:K125"/>
    <mergeCell ref="T120:T125"/>
    <mergeCell ref="T126:T135"/>
    <mergeCell ref="T146:T147"/>
    <mergeCell ref="T148:T149"/>
    <mergeCell ref="R123:R125"/>
    <mergeCell ref="S123:S125"/>
    <mergeCell ref="F131:F135"/>
    <mergeCell ref="J131:J135"/>
    <mergeCell ref="Q131:Q133"/>
    <mergeCell ref="R131:R133"/>
    <mergeCell ref="S131:S133"/>
    <mergeCell ref="Q134:Q135"/>
    <mergeCell ref="R134:R135"/>
    <mergeCell ref="S134:S135"/>
    <mergeCell ref="E120:E125"/>
    <mergeCell ref="E126:E135"/>
    <mergeCell ref="T23:T36"/>
    <mergeCell ref="E23:E36"/>
    <mergeCell ref="K30:K36"/>
    <mergeCell ref="K23:K29"/>
    <mergeCell ref="E37:E44"/>
    <mergeCell ref="E45:E48"/>
    <mergeCell ref="E51:E56"/>
    <mergeCell ref="E57:E64"/>
    <mergeCell ref="E65:E72"/>
    <mergeCell ref="S23:S24"/>
    <mergeCell ref="S25:S29"/>
    <mergeCell ref="F37:F40"/>
    <mergeCell ref="J37:J40"/>
    <mergeCell ref="Q37:Q40"/>
    <mergeCell ref="R37:R40"/>
    <mergeCell ref="F23:F29"/>
    <mergeCell ref="Q23:Q29"/>
    <mergeCell ref="R23:R29"/>
    <mergeCell ref="S37:S40"/>
    <mergeCell ref="F30:F36"/>
    <mergeCell ref="J30:J31"/>
    <mergeCell ref="Q30:Q36"/>
    <mergeCell ref="R30:R36"/>
    <mergeCell ref="E5:E6"/>
    <mergeCell ref="F5:F6"/>
    <mergeCell ref="G5:G6"/>
    <mergeCell ref="H5:H6"/>
    <mergeCell ref="J5:O5"/>
    <mergeCell ref="Q5:T5"/>
    <mergeCell ref="E7:E16"/>
    <mergeCell ref="F7:F11"/>
    <mergeCell ref="F12:F16"/>
    <mergeCell ref="J7:J11"/>
    <mergeCell ref="J12:J16"/>
    <mergeCell ref="K7:K11"/>
    <mergeCell ref="K12:K16"/>
    <mergeCell ref="R7:R11"/>
    <mergeCell ref="Q7:Q11"/>
    <mergeCell ref="S7:S11"/>
    <mergeCell ref="Q12:Q16"/>
    <mergeCell ref="R12:R16"/>
    <mergeCell ref="S30:S31"/>
    <mergeCell ref="J32:J36"/>
    <mergeCell ref="J23:J29"/>
    <mergeCell ref="T73:T78"/>
    <mergeCell ref="F57:F60"/>
    <mergeCell ref="J57:J60"/>
    <mergeCell ref="Q57:Q60"/>
    <mergeCell ref="R57:R60"/>
    <mergeCell ref="S57:S60"/>
    <mergeCell ref="F51:F53"/>
    <mergeCell ref="J51:J53"/>
    <mergeCell ref="Q51:Q53"/>
    <mergeCell ref="R51:R53"/>
    <mergeCell ref="F54:F56"/>
    <mergeCell ref="J54:J56"/>
    <mergeCell ref="Q54:Q56"/>
    <mergeCell ref="R54:R56"/>
    <mergeCell ref="S54:S56"/>
    <mergeCell ref="S51:S53"/>
    <mergeCell ref="S65:S68"/>
    <mergeCell ref="S32:S36"/>
    <mergeCell ref="F41:F44"/>
    <mergeCell ref="J41:J44"/>
    <mergeCell ref="Q41:Q44"/>
    <mergeCell ref="K37:K40"/>
    <mergeCell ref="F45:F46"/>
    <mergeCell ref="E73:E75"/>
    <mergeCell ref="F73:F75"/>
    <mergeCell ref="J73:J75"/>
    <mergeCell ref="Q73:Q75"/>
    <mergeCell ref="R73:R75"/>
    <mergeCell ref="S73:S75"/>
    <mergeCell ref="F65:F68"/>
    <mergeCell ref="J65:J68"/>
    <mergeCell ref="Q65:Q68"/>
    <mergeCell ref="R65:R68"/>
    <mergeCell ref="R69:R72"/>
    <mergeCell ref="T100:T103"/>
    <mergeCell ref="E100:E104"/>
    <mergeCell ref="F100:F104"/>
    <mergeCell ref="J100:J104"/>
    <mergeCell ref="L100:L104"/>
    <mergeCell ref="M100:M104"/>
    <mergeCell ref="N95:N99"/>
    <mergeCell ref="O95:O99"/>
    <mergeCell ref="Q95:Q99"/>
    <mergeCell ref="R95:R99"/>
    <mergeCell ref="S95:S99"/>
    <mergeCell ref="T95:T99"/>
    <mergeCell ref="E95:E99"/>
    <mergeCell ref="F95:F99"/>
    <mergeCell ref="J95:J99"/>
    <mergeCell ref="L95:L99"/>
    <mergeCell ref="M95:M99"/>
    <mergeCell ref="Q129:Q130"/>
    <mergeCell ref="R129:R130"/>
    <mergeCell ref="S129:S130"/>
    <mergeCell ref="R141:R143"/>
    <mergeCell ref="S141:S143"/>
    <mergeCell ref="E144:E145"/>
    <mergeCell ref="F144:F145"/>
    <mergeCell ref="J144:J145"/>
    <mergeCell ref="O144:O145"/>
    <mergeCell ref="Q138:Q140"/>
    <mergeCell ref="R138:R140"/>
    <mergeCell ref="S138:S140"/>
    <mergeCell ref="E141:E143"/>
    <mergeCell ref="F141:F143"/>
    <mergeCell ref="J141:J143"/>
    <mergeCell ref="O141:O143"/>
    <mergeCell ref="Q141:Q143"/>
    <mergeCell ref="E138:E140"/>
    <mergeCell ref="F138:F140"/>
    <mergeCell ref="J138:J140"/>
    <mergeCell ref="O138:O140"/>
    <mergeCell ref="O136:O137"/>
    <mergeCell ref="E136:E137"/>
    <mergeCell ref="F136:F137"/>
    <mergeCell ref="F20:F22"/>
    <mergeCell ref="J20:J22"/>
    <mergeCell ref="Q20:Q22"/>
    <mergeCell ref="R20:R22"/>
    <mergeCell ref="S20:S22"/>
    <mergeCell ref="E17:E22"/>
    <mergeCell ref="T17:T22"/>
    <mergeCell ref="K17:K19"/>
    <mergeCell ref="K20:K22"/>
    <mergeCell ref="F17:F19"/>
    <mergeCell ref="J17:J19"/>
    <mergeCell ref="Q17:Q19"/>
    <mergeCell ref="R17:R19"/>
    <mergeCell ref="S17:S19"/>
    <mergeCell ref="Q126:Q128"/>
    <mergeCell ref="R126:R128"/>
    <mergeCell ref="S126:S128"/>
    <mergeCell ref="K76:K78"/>
    <mergeCell ref="K69:K72"/>
    <mergeCell ref="K61:K64"/>
    <mergeCell ref="K54:K56"/>
    <mergeCell ref="K51:K53"/>
    <mergeCell ref="K47:K48"/>
    <mergeCell ref="Q117:Q119"/>
    <mergeCell ref="R117:R119"/>
    <mergeCell ref="S117:S119"/>
    <mergeCell ref="Q120:Q122"/>
    <mergeCell ref="R120:R122"/>
    <mergeCell ref="S120:S122"/>
    <mergeCell ref="N100:N104"/>
    <mergeCell ref="O100:O104"/>
    <mergeCell ref="Q100:Q103"/>
    <mergeCell ref="R100:R103"/>
    <mergeCell ref="S100:S103"/>
    <mergeCell ref="Q123:Q125"/>
    <mergeCell ref="R41:R44"/>
    <mergeCell ref="S41:S44"/>
    <mergeCell ref="F47:F48"/>
    <mergeCell ref="J47:J48"/>
    <mergeCell ref="Q47:Q48"/>
    <mergeCell ref="R47:R48"/>
    <mergeCell ref="S47:S48"/>
    <mergeCell ref="K45:K46"/>
    <mergeCell ref="K41:K44"/>
    <mergeCell ref="J45:J46"/>
    <mergeCell ref="Q45:Q46"/>
    <mergeCell ref="R45:R46"/>
    <mergeCell ref="J136:J137"/>
    <mergeCell ref="F108:F110"/>
    <mergeCell ref="J108:J110"/>
    <mergeCell ref="K105:K107"/>
    <mergeCell ref="F81:F83"/>
    <mergeCell ref="J81:J83"/>
    <mergeCell ref="E81:E86"/>
    <mergeCell ref="E87:E92"/>
    <mergeCell ref="E93:E94"/>
    <mergeCell ref="E105:E110"/>
    <mergeCell ref="E111:E116"/>
    <mergeCell ref="F123:F125"/>
    <mergeCell ref="J123:J125"/>
    <mergeCell ref="F120:F122"/>
    <mergeCell ref="J120:J122"/>
    <mergeCell ref="E117:E119"/>
    <mergeCell ref="F117:F119"/>
    <mergeCell ref="J117:J119"/>
    <mergeCell ref="F126:F130"/>
    <mergeCell ref="J126:J130"/>
    <mergeCell ref="T37:T44"/>
    <mergeCell ref="T45:T48"/>
    <mergeCell ref="T49:T50"/>
    <mergeCell ref="T51:T56"/>
    <mergeCell ref="T57:T64"/>
    <mergeCell ref="T65:T72"/>
    <mergeCell ref="E76:E78"/>
    <mergeCell ref="F76:F78"/>
    <mergeCell ref="J76:J78"/>
    <mergeCell ref="Q76:Q78"/>
    <mergeCell ref="R76:R78"/>
    <mergeCell ref="S76:S78"/>
    <mergeCell ref="F61:F64"/>
    <mergeCell ref="J61:J64"/>
    <mergeCell ref="Q61:Q64"/>
    <mergeCell ref="R61:R64"/>
    <mergeCell ref="S61:S64"/>
    <mergeCell ref="F69:F72"/>
    <mergeCell ref="Q69:Q72"/>
    <mergeCell ref="S45:S46"/>
    <mergeCell ref="K73:K75"/>
    <mergeCell ref="K65:K68"/>
    <mergeCell ref="K57:K60"/>
    <mergeCell ref="T79:T80"/>
    <mergeCell ref="F84:F86"/>
    <mergeCell ref="J84:J86"/>
    <mergeCell ref="Q84:Q86"/>
    <mergeCell ref="R84:R86"/>
    <mergeCell ref="S84:S86"/>
    <mergeCell ref="F90:F92"/>
    <mergeCell ref="J90:J92"/>
    <mergeCell ref="Q90:Q92"/>
    <mergeCell ref="R90:R92"/>
    <mergeCell ref="S90:S92"/>
    <mergeCell ref="K90:K92"/>
    <mergeCell ref="K87:K89"/>
    <mergeCell ref="K84:K86"/>
    <mergeCell ref="K81:K83"/>
    <mergeCell ref="S81:S83"/>
    <mergeCell ref="F87:F89"/>
    <mergeCell ref="J87:J89"/>
    <mergeCell ref="Q87:Q89"/>
    <mergeCell ref="R87:R89"/>
    <mergeCell ref="S87:S89"/>
    <mergeCell ref="Q81:Q83"/>
    <mergeCell ref="R81:R83"/>
    <mergeCell ref="T93:T94"/>
    <mergeCell ref="T87:T92"/>
    <mergeCell ref="T81:T86"/>
    <mergeCell ref="F114:F116"/>
    <mergeCell ref="J114:J116"/>
    <mergeCell ref="R114:R116"/>
    <mergeCell ref="S114:S116"/>
    <mergeCell ref="K114:K116"/>
    <mergeCell ref="K111:K113"/>
    <mergeCell ref="K108:K110"/>
    <mergeCell ref="T111:T116"/>
    <mergeCell ref="T105:T110"/>
    <mergeCell ref="S105:S107"/>
    <mergeCell ref="F111:F113"/>
    <mergeCell ref="J111:J113"/>
    <mergeCell ref="R111:R113"/>
    <mergeCell ref="S111:S113"/>
    <mergeCell ref="F105:F107"/>
    <mergeCell ref="J105:J107"/>
    <mergeCell ref="Q105:Q107"/>
    <mergeCell ref="R105:R107"/>
    <mergeCell ref="Q108:Q110"/>
    <mergeCell ref="R108:R110"/>
    <mergeCell ref="S108:S110"/>
  </mergeCells>
  <conditionalFormatting sqref="R146:T146 S87:S89 Q112:Q113 R25:S25 R24 R26:R29 Q23:T23 Q37:T37 R65:T65 Q81:T81 Q105:S107 R93:T93 Q45:T45 Q49:T49 Q51:T51 Q38:S40 Q46:S46 Q52:S53 T95:T105 R95:S104 Q111:T111 R149:S149">
    <cfRule type="cellIs" dxfId="81" priority="102" operator="equal">
      <formula>0</formula>
    </cfRule>
  </conditionalFormatting>
  <conditionalFormatting sqref="Q146:T146 S87:S89 Q93:S93 Q25:S25 Q24:R24 Q26:R29 Q65:S65 Q95:S104 Q149:S149">
    <cfRule type="cellIs" dxfId="80" priority="101" operator="equal">
      <formula>0</formula>
    </cfRule>
  </conditionalFormatting>
  <conditionalFormatting sqref="R138:T140">
    <cfRule type="cellIs" dxfId="79" priority="100" operator="equal">
      <formula>0</formula>
    </cfRule>
  </conditionalFormatting>
  <conditionalFormatting sqref="Q138:T140">
    <cfRule type="cellIs" dxfId="78" priority="99" operator="equal">
      <formula>0</formula>
    </cfRule>
  </conditionalFormatting>
  <conditionalFormatting sqref="R129:S130 R136:T137">
    <cfRule type="cellIs" dxfId="77" priority="98" operator="equal">
      <formula>0</formula>
    </cfRule>
  </conditionalFormatting>
  <conditionalFormatting sqref="Q129:S130 Q136:T137">
    <cfRule type="cellIs" dxfId="76" priority="97" operator="equal">
      <formula>0</formula>
    </cfRule>
  </conditionalFormatting>
  <conditionalFormatting sqref="R120:T120 R121:S122">
    <cfRule type="cellIs" dxfId="75" priority="96" operator="equal">
      <formula>0</formula>
    </cfRule>
  </conditionalFormatting>
  <conditionalFormatting sqref="Q120:T120 Q121:S122">
    <cfRule type="cellIs" dxfId="74" priority="95" operator="equal">
      <formula>0</formula>
    </cfRule>
  </conditionalFormatting>
  <conditionalFormatting sqref="R126:T126 R127:S128">
    <cfRule type="cellIs" dxfId="73" priority="94" operator="equal">
      <formula>0</formula>
    </cfRule>
  </conditionalFormatting>
  <conditionalFormatting sqref="Q126:T126 Q127:S128">
    <cfRule type="cellIs" dxfId="72" priority="93" operator="equal">
      <formula>0</formula>
    </cfRule>
  </conditionalFormatting>
  <conditionalFormatting sqref="R79:S79">
    <cfRule type="cellIs" dxfId="71" priority="92" operator="equal">
      <formula>0</formula>
    </cfRule>
  </conditionalFormatting>
  <conditionalFormatting sqref="Q79:S79">
    <cfRule type="cellIs" dxfId="70" priority="91" operator="equal">
      <formula>0</formula>
    </cfRule>
  </conditionalFormatting>
  <conditionalFormatting sqref="R141:T143">
    <cfRule type="cellIs" dxfId="69" priority="90" operator="equal">
      <formula>0</formula>
    </cfRule>
  </conditionalFormatting>
  <conditionalFormatting sqref="Q141:T143">
    <cfRule type="cellIs" dxfId="68" priority="89" operator="equal">
      <formula>0</formula>
    </cfRule>
  </conditionalFormatting>
  <conditionalFormatting sqref="R144:T145">
    <cfRule type="cellIs" dxfId="67" priority="88" operator="equal">
      <formula>0</formula>
    </cfRule>
  </conditionalFormatting>
  <conditionalFormatting sqref="Q144:T145">
    <cfRule type="cellIs" dxfId="66" priority="87" operator="equal">
      <formula>0</formula>
    </cfRule>
  </conditionalFormatting>
  <conditionalFormatting sqref="Q17">
    <cfRule type="cellIs" dxfId="65" priority="86" operator="equal">
      <formula>0</formula>
    </cfRule>
  </conditionalFormatting>
  <conditionalFormatting sqref="S17:S18">
    <cfRule type="cellIs" dxfId="64" priority="85" operator="equal">
      <formula>0</formula>
    </cfRule>
  </conditionalFormatting>
  <conditionalFormatting sqref="S17:S18">
    <cfRule type="cellIs" dxfId="63" priority="84" operator="equal">
      <formula>0</formula>
    </cfRule>
  </conditionalFormatting>
  <conditionalFormatting sqref="R117:T119">
    <cfRule type="cellIs" dxfId="62" priority="83" operator="equal">
      <formula>0</formula>
    </cfRule>
  </conditionalFormatting>
  <conditionalFormatting sqref="Q117:T119">
    <cfRule type="cellIs" dxfId="61" priority="82" operator="equal">
      <formula>0</formula>
    </cfRule>
  </conditionalFormatting>
  <conditionalFormatting sqref="Q87">
    <cfRule type="cellIs" dxfId="60" priority="81" operator="equal">
      <formula>0</formula>
    </cfRule>
  </conditionalFormatting>
  <conditionalFormatting sqref="Q7">
    <cfRule type="cellIs" dxfId="59" priority="80" operator="equal">
      <formula>0</formula>
    </cfRule>
  </conditionalFormatting>
  <conditionalFormatting sqref="S7">
    <cfRule type="cellIs" dxfId="58" priority="79" operator="equal">
      <formula>0</formula>
    </cfRule>
  </conditionalFormatting>
  <conditionalFormatting sqref="S7">
    <cfRule type="cellIs" dxfId="57" priority="78" operator="equal">
      <formula>0</formula>
    </cfRule>
  </conditionalFormatting>
  <conditionalFormatting sqref="R87">
    <cfRule type="cellIs" dxfId="56" priority="77" operator="equal">
      <formula>0</formula>
    </cfRule>
  </conditionalFormatting>
  <conditionalFormatting sqref="R73:S73 R74">
    <cfRule type="cellIs" dxfId="55" priority="76" operator="equal">
      <formula>0</formula>
    </cfRule>
  </conditionalFormatting>
  <conditionalFormatting sqref="Q73:S73 R74">
    <cfRule type="cellIs" dxfId="54" priority="75" operator="equal">
      <formula>0</formula>
    </cfRule>
  </conditionalFormatting>
  <conditionalFormatting sqref="R57:S57">
    <cfRule type="cellIs" dxfId="53" priority="74" operator="equal">
      <formula>0</formula>
    </cfRule>
  </conditionalFormatting>
  <conditionalFormatting sqref="Q57:S57">
    <cfRule type="cellIs" dxfId="52" priority="73" operator="equal">
      <formula>0</formula>
    </cfRule>
  </conditionalFormatting>
  <conditionalFormatting sqref="T87">
    <cfRule type="cellIs" dxfId="51" priority="72" operator="equal">
      <formula>0</formula>
    </cfRule>
  </conditionalFormatting>
  <conditionalFormatting sqref="T87 T93 T95:T104">
    <cfRule type="cellIs" dxfId="50" priority="71" operator="equal">
      <formula>0</formula>
    </cfRule>
  </conditionalFormatting>
  <conditionalFormatting sqref="T79">
    <cfRule type="cellIs" dxfId="49" priority="70" operator="equal">
      <formula>0</formula>
    </cfRule>
  </conditionalFormatting>
  <conditionalFormatting sqref="T79">
    <cfRule type="cellIs" dxfId="48" priority="69" operator="equal">
      <formula>0</formula>
    </cfRule>
  </conditionalFormatting>
  <conditionalFormatting sqref="T17">
    <cfRule type="cellIs" dxfId="47" priority="68" operator="equal">
      <formula>0</formula>
    </cfRule>
  </conditionalFormatting>
  <conditionalFormatting sqref="T17">
    <cfRule type="cellIs" dxfId="46" priority="67" operator="equal">
      <formula>0</formula>
    </cfRule>
  </conditionalFormatting>
  <conditionalFormatting sqref="T7">
    <cfRule type="cellIs" dxfId="45" priority="66" operator="equal">
      <formula>0</formula>
    </cfRule>
  </conditionalFormatting>
  <conditionalFormatting sqref="T7">
    <cfRule type="cellIs" dxfId="44" priority="65" operator="equal">
      <formula>0</formula>
    </cfRule>
  </conditionalFormatting>
  <conditionalFormatting sqref="T73">
    <cfRule type="cellIs" dxfId="43" priority="64" operator="equal">
      <formula>0</formula>
    </cfRule>
  </conditionalFormatting>
  <conditionalFormatting sqref="T73">
    <cfRule type="cellIs" dxfId="42" priority="63" operator="equal">
      <formula>0</formula>
    </cfRule>
  </conditionalFormatting>
  <conditionalFormatting sqref="T57">
    <cfRule type="cellIs" dxfId="41" priority="62" operator="equal">
      <formula>0</formula>
    </cfRule>
  </conditionalFormatting>
  <conditionalFormatting sqref="T57">
    <cfRule type="cellIs" dxfId="40" priority="61" operator="equal">
      <formula>0</formula>
    </cfRule>
  </conditionalFormatting>
  <conditionalFormatting sqref="Q12">
    <cfRule type="cellIs" dxfId="39" priority="60" operator="equal">
      <formula>0</formula>
    </cfRule>
  </conditionalFormatting>
  <conditionalFormatting sqref="S12">
    <cfRule type="cellIs" dxfId="38" priority="55" operator="equal">
      <formula>0</formula>
    </cfRule>
  </conditionalFormatting>
  <conditionalFormatting sqref="S12">
    <cfRule type="cellIs" dxfId="37" priority="54" operator="equal">
      <formula>0</formula>
    </cfRule>
  </conditionalFormatting>
  <conditionalFormatting sqref="S20:S21">
    <cfRule type="cellIs" dxfId="36" priority="45" operator="equal">
      <formula>0</formula>
    </cfRule>
  </conditionalFormatting>
  <conditionalFormatting sqref="Q20">
    <cfRule type="cellIs" dxfId="35" priority="46" operator="equal">
      <formula>0</formula>
    </cfRule>
  </conditionalFormatting>
  <conditionalFormatting sqref="S20:S21">
    <cfRule type="cellIs" dxfId="34" priority="44" operator="equal">
      <formula>0</formula>
    </cfRule>
  </conditionalFormatting>
  <conditionalFormatting sqref="R32:S32 R31 R33:R36 Q30:R30">
    <cfRule type="cellIs" dxfId="33" priority="43" operator="equal">
      <formula>0</formula>
    </cfRule>
  </conditionalFormatting>
  <conditionalFormatting sqref="Q32:S32 Q31:R31 Q33:R36">
    <cfRule type="cellIs" dxfId="32" priority="42" operator="equal">
      <formula>0</formula>
    </cfRule>
  </conditionalFormatting>
  <conditionalFormatting sqref="Q41:S44">
    <cfRule type="cellIs" dxfId="31" priority="41" operator="equal">
      <formula>0</formula>
    </cfRule>
  </conditionalFormatting>
  <conditionalFormatting sqref="Q54:S56">
    <cfRule type="cellIs" dxfId="30" priority="38" operator="equal">
      <formula>0</formula>
    </cfRule>
  </conditionalFormatting>
  <conditionalFormatting sqref="R61:S61">
    <cfRule type="cellIs" dxfId="29" priority="37" operator="equal">
      <formula>0</formula>
    </cfRule>
  </conditionalFormatting>
  <conditionalFormatting sqref="Q61:S61">
    <cfRule type="cellIs" dxfId="28" priority="36" operator="equal">
      <formula>0</formula>
    </cfRule>
  </conditionalFormatting>
  <conditionalFormatting sqref="R76:S76 R77">
    <cfRule type="cellIs" dxfId="27" priority="31" operator="equal">
      <formula>0</formula>
    </cfRule>
  </conditionalFormatting>
  <conditionalFormatting sqref="R80:S80">
    <cfRule type="cellIs" dxfId="26" priority="27" operator="equal">
      <formula>0</formula>
    </cfRule>
  </conditionalFormatting>
  <conditionalFormatting sqref="Q47:S48">
    <cfRule type="cellIs" dxfId="25" priority="40" operator="equal">
      <formula>0</formula>
    </cfRule>
  </conditionalFormatting>
  <conditionalFormatting sqref="Q69:S69">
    <cfRule type="cellIs" dxfId="24" priority="32" operator="equal">
      <formula>0</formula>
    </cfRule>
  </conditionalFormatting>
  <conditionalFormatting sqref="R69:S69">
    <cfRule type="cellIs" dxfId="23" priority="33" operator="equal">
      <formula>0</formula>
    </cfRule>
  </conditionalFormatting>
  <conditionalFormatting sqref="Q76:S76 R77">
    <cfRule type="cellIs" dxfId="22" priority="30" operator="equal">
      <formula>0</formula>
    </cfRule>
  </conditionalFormatting>
  <conditionalFormatting sqref="Q50:S50">
    <cfRule type="cellIs" dxfId="21" priority="39" operator="equal">
      <formula>0</formula>
    </cfRule>
  </conditionalFormatting>
  <conditionalFormatting sqref="Q80:S80">
    <cfRule type="cellIs" dxfId="20" priority="26" operator="equal">
      <formula>0</formula>
    </cfRule>
  </conditionalFormatting>
  <conditionalFormatting sqref="S90:S92">
    <cfRule type="cellIs" dxfId="19" priority="21" operator="equal">
      <formula>0</formula>
    </cfRule>
  </conditionalFormatting>
  <conditionalFormatting sqref="Q90">
    <cfRule type="cellIs" dxfId="18" priority="20" operator="equal">
      <formula>0</formula>
    </cfRule>
  </conditionalFormatting>
  <conditionalFormatting sqref="R90">
    <cfRule type="cellIs" dxfId="17" priority="19" operator="equal">
      <formula>0</formula>
    </cfRule>
  </conditionalFormatting>
  <conditionalFormatting sqref="Q84:S84">
    <cfRule type="cellIs" dxfId="16" priority="23" operator="equal">
      <formula>0</formula>
    </cfRule>
  </conditionalFormatting>
  <conditionalFormatting sqref="S90:S92">
    <cfRule type="cellIs" dxfId="15" priority="22" operator="equal">
      <formula>0</formula>
    </cfRule>
  </conditionalFormatting>
  <conditionalFormatting sqref="R94:S94">
    <cfRule type="cellIs" dxfId="14" priority="16" operator="equal">
      <formula>0</formula>
    </cfRule>
  </conditionalFormatting>
  <conditionalFormatting sqref="Q94:S94">
    <cfRule type="cellIs" dxfId="13" priority="15" operator="equal">
      <formula>0</formula>
    </cfRule>
  </conditionalFormatting>
  <conditionalFormatting sqref="Q108:S110">
    <cfRule type="cellIs" dxfId="12" priority="13" operator="equal">
      <formula>0</formula>
    </cfRule>
  </conditionalFormatting>
  <conditionalFormatting sqref="Q115:Q116 Q114:S114">
    <cfRule type="cellIs" dxfId="11" priority="12" operator="equal">
      <formula>0</formula>
    </cfRule>
  </conditionalFormatting>
  <conditionalFormatting sqref="S30">
    <cfRule type="cellIs" dxfId="10" priority="11" operator="equal">
      <formula>0</formula>
    </cfRule>
  </conditionalFormatting>
  <conditionalFormatting sqref="R123:S125">
    <cfRule type="cellIs" dxfId="9" priority="10" operator="equal">
      <formula>0</formula>
    </cfRule>
  </conditionalFormatting>
  <conditionalFormatting sqref="Q123:S125">
    <cfRule type="cellIs" dxfId="8" priority="9" operator="equal">
      <formula>0</formula>
    </cfRule>
  </conditionalFormatting>
  <conditionalFormatting sqref="R134:S135">
    <cfRule type="cellIs" dxfId="7" priority="8" operator="equal">
      <formula>0</formula>
    </cfRule>
  </conditionalFormatting>
  <conditionalFormatting sqref="Q134:S135">
    <cfRule type="cellIs" dxfId="6" priority="7" operator="equal">
      <formula>0</formula>
    </cfRule>
  </conditionalFormatting>
  <conditionalFormatting sqref="R131:S133">
    <cfRule type="cellIs" dxfId="5" priority="6" operator="equal">
      <formula>0</formula>
    </cfRule>
  </conditionalFormatting>
  <conditionalFormatting sqref="Q131:S133">
    <cfRule type="cellIs" dxfId="4" priority="5" operator="equal">
      <formula>0</formula>
    </cfRule>
  </conditionalFormatting>
  <conditionalFormatting sqref="R147:S147">
    <cfRule type="cellIs" dxfId="3" priority="4" operator="equal">
      <formula>0</formula>
    </cfRule>
  </conditionalFormatting>
  <conditionalFormatting sqref="Q147:S147">
    <cfRule type="cellIs" dxfId="2" priority="3" operator="equal">
      <formula>0</formula>
    </cfRule>
  </conditionalFormatting>
  <conditionalFormatting sqref="R148:T148">
    <cfRule type="cellIs" dxfId="1" priority="2" operator="equal">
      <formula>0</formula>
    </cfRule>
  </conditionalFormatting>
  <conditionalFormatting sqref="Q148:T148">
    <cfRule type="cellIs" dxfId="0" priority="1" operator="equal">
      <formula>0</formula>
    </cfRule>
  </conditionalFormatting>
  <pageMargins left="0" right="0" top="0" bottom="0" header="0.3" footer="0.3"/>
  <pageSetup scale="52" fitToHeight="0" orientation="portrait" r:id="rId1"/>
  <headerFooter>
    <oddHeader>&amp;C&amp;G</oddHeader>
    <oddFooter>Page &amp;P of &amp;N</oddFooter>
  </headerFooter>
  <rowBreaks count="1" manualBreakCount="1">
    <brk id="92" max="2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EMPRENDEDORES CHEVROLET</vt:lpstr>
      <vt:lpstr>'EMPRENDEDORES CHEVROLET'!Print_Area</vt:lpstr>
      <vt:lpstr>'EMPRENDEDORES CHEVROLET'!Print_Titles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Trevino Gomez</dc:creator>
  <cp:lastModifiedBy>Giorgio Stavropulos</cp:lastModifiedBy>
  <cp:lastPrinted>2016-06-09T14:53:49Z</cp:lastPrinted>
  <dcterms:created xsi:type="dcterms:W3CDTF">2016-06-03T16:05:08Z</dcterms:created>
  <dcterms:modified xsi:type="dcterms:W3CDTF">2016-08-01T19:35:40Z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