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ASESORIA GM/"/>
    </mc:Choice>
  </mc:AlternateContent>
  <bookViews>
    <workbookView xWindow="0" yWindow="0" windowWidth="20490" windowHeight="83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" i="1" l="1"/>
  <c r="AC9" i="1" s="1"/>
  <c r="AA8" i="1"/>
  <c r="AC20" i="1"/>
  <c r="AC19" i="1"/>
  <c r="AC18" i="1"/>
  <c r="AC17" i="1"/>
  <c r="AC16" i="1"/>
  <c r="AC15" i="1"/>
  <c r="AC13" i="1"/>
  <c r="AC12" i="1"/>
  <c r="AC11" i="1"/>
  <c r="AC10" i="1"/>
  <c r="AC8" i="1"/>
  <c r="AC7" i="1"/>
  <c r="AC6" i="1"/>
  <c r="AC5" i="1"/>
  <c r="AC4" i="1"/>
  <c r="AC3" i="1"/>
  <c r="AC2" i="1"/>
  <c r="K24" i="1"/>
  <c r="AA20" i="1"/>
  <c r="AA19" i="1"/>
  <c r="AA18" i="1"/>
  <c r="AA17" i="1"/>
  <c r="AA16" i="1"/>
  <c r="AA15" i="1"/>
  <c r="AA14" i="1"/>
  <c r="AC14" i="1" s="1"/>
  <c r="S11" i="1"/>
  <c r="S10" i="1"/>
  <c r="AA4" i="1"/>
  <c r="AA13" i="1"/>
  <c r="AA12" i="1"/>
  <c r="AA11" i="1"/>
  <c r="AA10" i="1"/>
  <c r="AA7" i="1"/>
  <c r="AA6" i="1"/>
  <c r="AA5" i="1"/>
  <c r="AA3" i="1"/>
  <c r="AA2" i="1"/>
  <c r="S9" i="1"/>
  <c r="AC21" i="1" l="1"/>
  <c r="S7" i="1" l="1"/>
  <c r="S6" i="1"/>
  <c r="N25" i="1"/>
  <c r="M25" i="1"/>
  <c r="K25" i="1"/>
  <c r="J15" i="1"/>
  <c r="J26" i="1"/>
  <c r="J25" i="1"/>
  <c r="J24" i="1"/>
  <c r="J18" i="1"/>
  <c r="J17" i="1"/>
  <c r="J16" i="1"/>
  <c r="L3" i="1"/>
  <c r="L5" i="1"/>
  <c r="L6" i="1"/>
  <c r="L7" i="1"/>
  <c r="L2" i="1"/>
  <c r="K3" i="1"/>
  <c r="K4" i="1"/>
  <c r="L4" i="1" s="1"/>
  <c r="K5" i="1"/>
  <c r="K6" i="1"/>
  <c r="K7" i="1"/>
  <c r="K8" i="1"/>
  <c r="L8" i="1" s="1"/>
  <c r="K2" i="1"/>
  <c r="J2" i="1"/>
  <c r="I15" i="1"/>
  <c r="F36" i="1" l="1"/>
  <c r="E36" i="1"/>
  <c r="O4" i="1"/>
  <c r="F34" i="1" l="1"/>
  <c r="E34" i="1"/>
  <c r="U2" i="1"/>
  <c r="T2" i="1"/>
  <c r="F30" i="1"/>
  <c r="E30" i="1"/>
  <c r="F28" i="1"/>
  <c r="J8" i="1"/>
  <c r="J7" i="1"/>
  <c r="J6" i="1"/>
  <c r="J5" i="1"/>
  <c r="J4" i="1"/>
  <c r="J3" i="1"/>
  <c r="I8" i="1"/>
  <c r="I7" i="1"/>
  <c r="I6" i="1"/>
  <c r="I5" i="1"/>
  <c r="I4" i="1"/>
  <c r="I3" i="1"/>
  <c r="I2" i="1"/>
  <c r="B3" i="1"/>
  <c r="B4" i="1"/>
  <c r="E17" i="1"/>
  <c r="E16" i="1"/>
  <c r="E15" i="1"/>
</calcChain>
</file>

<file path=xl/sharedStrings.xml><?xml version="1.0" encoding="utf-8"?>
<sst xmlns="http://schemas.openxmlformats.org/spreadsheetml/2006/main" count="58" uniqueCount="58">
  <si>
    <t>Renta</t>
  </si>
  <si>
    <t>Terreno</t>
  </si>
  <si>
    <t xml:space="preserve">Construccion </t>
  </si>
  <si>
    <t xml:space="preserve">Empleados Quincenales </t>
  </si>
  <si>
    <t>Empleados Semanales</t>
  </si>
  <si>
    <t>Agua</t>
  </si>
  <si>
    <t>700-</t>
  </si>
  <si>
    <t xml:space="preserve">SEMANAL </t>
  </si>
  <si>
    <t>QUINCENAL</t>
  </si>
  <si>
    <t>701-</t>
  </si>
  <si>
    <t>702-</t>
  </si>
  <si>
    <t>703-</t>
  </si>
  <si>
    <t>704-</t>
  </si>
  <si>
    <t>705-</t>
  </si>
  <si>
    <t>706-</t>
  </si>
  <si>
    <t>Luz</t>
  </si>
  <si>
    <t>Por Empleado</t>
  </si>
  <si>
    <t>ASESOR DE SERVICIO</t>
  </si>
  <si>
    <t>IMPUESTO</t>
  </si>
  <si>
    <t>PROMEDIO</t>
  </si>
  <si>
    <t>Celular</t>
  </si>
  <si>
    <t>plan por empleado con telefono</t>
  </si>
  <si>
    <t>TELEFONO</t>
  </si>
  <si>
    <t>LUZ</t>
  </si>
  <si>
    <t>AGUA</t>
  </si>
  <si>
    <t>PAPELERIA</t>
  </si>
  <si>
    <t>Papeleria</t>
  </si>
  <si>
    <t>SUELDO BASE</t>
  </si>
  <si>
    <t>COMISIONES</t>
  </si>
  <si>
    <t>TECNICO</t>
  </si>
  <si>
    <t>AYUDANTE</t>
  </si>
  <si>
    <t>ART DE LIMPIEZA</t>
  </si>
  <si>
    <t>Prod Lim</t>
  </si>
  <si>
    <t>JEFE DE TALLER</t>
  </si>
  <si>
    <t>RENTA</t>
  </si>
  <si>
    <t>POR EMPLEADOS</t>
  </si>
  <si>
    <t>POR METRO 2</t>
  </si>
  <si>
    <t>DEPRESIACION HTTA</t>
  </si>
  <si>
    <t>MANTENIMIENTO</t>
  </si>
  <si>
    <t>TMK BDC  SER</t>
  </si>
  <si>
    <t>VIGILANTE</t>
  </si>
  <si>
    <t>COUCH DE SERVICIO</t>
  </si>
  <si>
    <t>SUPERVISOR BDC</t>
  </si>
  <si>
    <t>GERENTE DE SERVICIO</t>
  </si>
  <si>
    <t>ATENCION A CLIENTES</t>
  </si>
  <si>
    <t>ENCARGADO DE GARANTIAS</t>
  </si>
  <si>
    <t>CALIDAD</t>
  </si>
  <si>
    <t>CONTROL Y TABULACION</t>
  </si>
  <si>
    <t>INTENDENCIA</t>
  </si>
  <si>
    <t>HOSTESS SERVICIO</t>
  </si>
  <si>
    <t>AUX REFACCIONES</t>
  </si>
  <si>
    <t>ENC MOSTRADOR</t>
  </si>
  <si>
    <t>GERENTE DE REFACCIONES</t>
  </si>
  <si>
    <t>cantidad</t>
  </si>
  <si>
    <t>Total</t>
  </si>
  <si>
    <t>Costos Sistema</t>
  </si>
  <si>
    <t>Infoserveris</t>
  </si>
  <si>
    <t>Serveris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</si>
</sst>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10" fontId="0" fillId="0" borderId="0" xfId="3" applyNumberFormat="1" applyFont="1"/>
    <xf numFmtId="43" fontId="0" fillId="0" borderId="0" xfId="0" applyNumberFormat="1"/>
    <xf numFmtId="0" fontId="1" fillId="0" borderId="0" xfId="0" applyFont="1"/>
    <xf numFmtId="43" fontId="1" fillId="0" borderId="0" xfId="1" applyFont="1"/>
    <xf numFmtId="0" fontId="0" fillId="0" borderId="0" xfId="0" applyFont="1"/>
    <xf numFmtId="10" fontId="0" fillId="0" borderId="0" xfId="0" applyNumberFormat="1"/>
    <xf numFmtId="165" fontId="0" fillId="0" borderId="0" xfId="0" applyNumberFormat="1"/>
    <xf numFmtId="4" fontId="0" fillId="0" borderId="0" xfId="0" applyNumberFormat="1"/>
    <xf numFmtId="44" fontId="0" fillId="0" borderId="0" xfId="2" applyFont="1"/>
    <xf numFmtId="44" fontId="3" fillId="0" borderId="0" xfId="0" applyNumberFormat="1" applyFont="1"/>
    <xf numFmtId="0" fontId="2" fillId="0" borderId="0" xfId="0" applyFont="1" applyBorder="1"/>
    <xf numFmtId="0" fontId="0" fillId="0" borderId="0" xfId="0" applyBorder="1"/>
    <xf numFmtId="44" fontId="0" fillId="0" borderId="0" xfId="0" applyNumberForma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91"/>
  <sheetViews>
    <sheetView tabSelected="1" topLeftCell="B1" zoomScaleNormal="100" workbookViewId="0">
      <selection activeCell="H16" sqref="H16"/>
    </sheetView>
  </sheetViews>
  <sheetFormatPr baseColWidth="10" defaultRowHeight="15" x14ac:dyDescent="0.25"/>
  <cols>
    <col min="10" max="10" width="16.7109375" customWidth="1"/>
    <col min="11" max="11" width="13.7109375" customWidth="1"/>
    <col min="14" max="14" width="19.28515625" bestFit="1" customWidth="1"/>
    <col min="15" max="15" width="12.7109375" bestFit="1" customWidth="1"/>
    <col min="16" max="16" width="12.28515625" bestFit="1" customWidth="1"/>
    <col min="29" max="29" width="12.5703125" bestFit="1" customWidth="1"/>
  </cols>
  <sheetData>
    <row r="1" spans="2:29" x14ac:dyDescent="0.25">
      <c r="G1" t="s">
        <v>7</v>
      </c>
      <c r="H1" t="s">
        <v>8</v>
      </c>
      <c r="N1" t="s">
        <v>19</v>
      </c>
      <c r="O1" t="s">
        <v>27</v>
      </c>
      <c r="P1" t="s">
        <v>28</v>
      </c>
      <c r="Q1" t="s">
        <v>18</v>
      </c>
      <c r="R1" t="s">
        <v>34</v>
      </c>
      <c r="S1" t="s">
        <v>22</v>
      </c>
      <c r="T1" t="s">
        <v>23</v>
      </c>
      <c r="U1" t="s">
        <v>24</v>
      </c>
      <c r="V1" t="s">
        <v>25</v>
      </c>
      <c r="W1" t="s">
        <v>31</v>
      </c>
      <c r="X1" t="s">
        <v>37</v>
      </c>
      <c r="Y1" t="s">
        <v>55</v>
      </c>
      <c r="AB1" t="s">
        <v>53</v>
      </c>
      <c r="AC1" t="s">
        <v>54</v>
      </c>
    </row>
    <row r="2" spans="2:29" x14ac:dyDescent="0.25">
      <c r="B2">
        <v>65</v>
      </c>
      <c r="C2" t="s">
        <v>3</v>
      </c>
      <c r="F2" t="s">
        <v>6</v>
      </c>
      <c r="G2">
        <v>21</v>
      </c>
      <c r="H2">
        <v>22</v>
      </c>
      <c r="I2" s="2">
        <f>G2/$B$3</f>
        <v>0.20588235294117646</v>
      </c>
      <c r="J2" s="2">
        <f>H2/$B$2</f>
        <v>0.33846153846153848</v>
      </c>
      <c r="K2" s="8">
        <f>+G2+H2</f>
        <v>43</v>
      </c>
      <c r="L2" s="7">
        <f>K2/$B$4</f>
        <v>0.25748502994011974</v>
      </c>
      <c r="N2" s="4" t="s">
        <v>17</v>
      </c>
      <c r="O2" s="5">
        <v>4400</v>
      </c>
      <c r="P2" s="1">
        <v>12082.38</v>
      </c>
      <c r="Q2" s="1">
        <v>1471</v>
      </c>
      <c r="R2" s="1">
        <v>1497.0050000000001</v>
      </c>
      <c r="S2" s="1">
        <v>199.9</v>
      </c>
      <c r="T2" s="1">
        <f>+F30</f>
        <v>293.78484410489369</v>
      </c>
      <c r="U2" s="1">
        <f>+F28</f>
        <v>108.23041916167665</v>
      </c>
      <c r="V2" s="1">
        <v>160</v>
      </c>
      <c r="W2" s="1"/>
      <c r="X2" s="1"/>
      <c r="Y2" s="1"/>
      <c r="Z2" s="1"/>
      <c r="AA2" s="3">
        <f>SUM(P2:Z2)</f>
        <v>15812.300263266568</v>
      </c>
      <c r="AB2" s="3">
        <v>6</v>
      </c>
      <c r="AC2" s="10">
        <f>AB2*AA2</f>
        <v>94873.801579599414</v>
      </c>
    </row>
    <row r="3" spans="2:29" x14ac:dyDescent="0.25">
      <c r="B3">
        <f>96+6</f>
        <v>102</v>
      </c>
      <c r="C3" t="s">
        <v>4</v>
      </c>
      <c r="F3" t="s">
        <v>9</v>
      </c>
      <c r="G3">
        <v>10</v>
      </c>
      <c r="H3">
        <v>2</v>
      </c>
      <c r="I3" s="2">
        <f t="shared" ref="I3:I8" si="0">G3/$B$3</f>
        <v>9.8039215686274508E-2</v>
      </c>
      <c r="J3" s="2">
        <f t="shared" ref="J3:J8" si="1">H3/$B$2</f>
        <v>3.0769230769230771E-2</v>
      </c>
      <c r="K3" s="8">
        <f t="shared" ref="K3:K8" si="2">+G3+H3</f>
        <v>12</v>
      </c>
      <c r="L3" s="7">
        <f t="shared" ref="L3:L8" si="3">K3/$B$4</f>
        <v>7.1856287425149698E-2</v>
      </c>
      <c r="N3" t="s">
        <v>29</v>
      </c>
      <c r="O3" s="5">
        <v>2094.14</v>
      </c>
      <c r="P3" s="1">
        <v>11315.54</v>
      </c>
      <c r="Q3" s="1">
        <v>1307</v>
      </c>
      <c r="R3" s="1">
        <v>1497.0050000000001</v>
      </c>
      <c r="S3" s="1">
        <v>0</v>
      </c>
      <c r="T3" s="1">
        <v>293.77999999999997</v>
      </c>
      <c r="U3" s="1">
        <v>108.23</v>
      </c>
      <c r="V3" s="1">
        <v>0</v>
      </c>
      <c r="W3" s="1">
        <v>55.31</v>
      </c>
      <c r="X3" s="1"/>
      <c r="Y3" s="1"/>
      <c r="Z3" s="1"/>
      <c r="AA3" s="3">
        <f t="shared" ref="AA3:AA20" si="4">SUM(P3:Z3)</f>
        <v>14576.865000000002</v>
      </c>
      <c r="AB3">
        <v>17</v>
      </c>
      <c r="AC3" s="10">
        <f t="shared" ref="AC3:AC20" si="5">AB3*AA3</f>
        <v>247806.70500000002</v>
      </c>
    </row>
    <row r="4" spans="2:29" x14ac:dyDescent="0.25">
      <c r="B4">
        <f>+B2+B3</f>
        <v>167</v>
      </c>
      <c r="F4" t="s">
        <v>10</v>
      </c>
      <c r="G4">
        <v>0</v>
      </c>
      <c r="H4">
        <v>2</v>
      </c>
      <c r="I4" s="2">
        <f t="shared" si="0"/>
        <v>0</v>
      </c>
      <c r="J4" s="2">
        <f t="shared" si="1"/>
        <v>3.0769230769230771E-2</v>
      </c>
      <c r="K4" s="8">
        <f t="shared" si="2"/>
        <v>2</v>
      </c>
      <c r="L4" s="7">
        <f t="shared" si="3"/>
        <v>1.1976047904191617E-2</v>
      </c>
      <c r="N4" s="6" t="s">
        <v>30</v>
      </c>
      <c r="O4" s="5">
        <f>480.24*4</f>
        <v>1920.96</v>
      </c>
      <c r="P4" s="1">
        <v>4306.37</v>
      </c>
      <c r="Q4" s="1">
        <v>213.14</v>
      </c>
      <c r="R4" s="1">
        <v>1497.0050000000001</v>
      </c>
      <c r="S4" s="1">
        <v>0</v>
      </c>
      <c r="T4" s="1">
        <v>293.77999999999997</v>
      </c>
      <c r="U4" s="1">
        <v>108.23</v>
      </c>
      <c r="V4" s="1">
        <v>0</v>
      </c>
      <c r="W4" s="1">
        <v>55.31</v>
      </c>
      <c r="X4" s="1"/>
      <c r="Y4" s="1"/>
      <c r="Z4" s="1"/>
      <c r="AA4" s="3">
        <f>SUM(O4:Z4)</f>
        <v>8394.7950000000001</v>
      </c>
      <c r="AB4">
        <v>12</v>
      </c>
      <c r="AC4" s="10">
        <f t="shared" si="5"/>
        <v>100737.54000000001</v>
      </c>
    </row>
    <row r="5" spans="2:29" x14ac:dyDescent="0.25">
      <c r="F5" t="s">
        <v>11</v>
      </c>
      <c r="G5">
        <v>1</v>
      </c>
      <c r="H5">
        <v>16</v>
      </c>
      <c r="I5" s="2">
        <f t="shared" si="0"/>
        <v>9.8039215686274508E-3</v>
      </c>
      <c r="J5" s="2">
        <f t="shared" si="1"/>
        <v>0.24615384615384617</v>
      </c>
      <c r="K5" s="8">
        <f t="shared" si="2"/>
        <v>17</v>
      </c>
      <c r="L5" s="7">
        <f t="shared" si="3"/>
        <v>0.10179640718562874</v>
      </c>
      <c r="N5" s="4" t="s">
        <v>33</v>
      </c>
      <c r="O5" s="5">
        <v>4400</v>
      </c>
      <c r="P5" s="1">
        <v>22609</v>
      </c>
      <c r="Q5" s="1">
        <v>4794.76</v>
      </c>
      <c r="R5" s="1">
        <v>1497.0050000000001</v>
      </c>
      <c r="S5" s="1">
        <v>199.9</v>
      </c>
      <c r="T5" s="1">
        <v>293.77999999999997</v>
      </c>
      <c r="U5" s="1">
        <v>108.23</v>
      </c>
      <c r="V5" s="1">
        <v>0</v>
      </c>
      <c r="W5" s="1">
        <v>0</v>
      </c>
      <c r="X5" s="1">
        <v>0</v>
      </c>
      <c r="Y5" s="1"/>
      <c r="Z5" s="1"/>
      <c r="AA5" s="3">
        <f t="shared" si="4"/>
        <v>29502.675000000003</v>
      </c>
      <c r="AB5" s="3">
        <v>2</v>
      </c>
      <c r="AC5" s="10">
        <f t="shared" si="5"/>
        <v>59005.350000000006</v>
      </c>
    </row>
    <row r="6" spans="2:29" x14ac:dyDescent="0.25">
      <c r="E6" s="1"/>
      <c r="F6" t="s">
        <v>12</v>
      </c>
      <c r="G6">
        <v>1</v>
      </c>
      <c r="H6">
        <v>7</v>
      </c>
      <c r="I6" s="2">
        <f t="shared" si="0"/>
        <v>9.8039215686274508E-3</v>
      </c>
      <c r="J6" s="2">
        <f t="shared" si="1"/>
        <v>0.1076923076923077</v>
      </c>
      <c r="K6" s="8">
        <f t="shared" si="2"/>
        <v>8</v>
      </c>
      <c r="L6" s="7">
        <f t="shared" si="3"/>
        <v>4.790419161676647E-2</v>
      </c>
      <c r="N6" s="4" t="s">
        <v>38</v>
      </c>
      <c r="O6" s="1">
        <v>4400</v>
      </c>
      <c r="P6" s="1">
        <v>11200</v>
      </c>
      <c r="Q6" s="1">
        <v>2223.44</v>
      </c>
      <c r="R6" s="1">
        <v>1497.0050000000001</v>
      </c>
      <c r="S6" s="1">
        <f>199.9+55.5</f>
        <v>255.4</v>
      </c>
      <c r="T6" s="1">
        <v>293.77999999999997</v>
      </c>
      <c r="U6" s="1">
        <v>108.23</v>
      </c>
      <c r="V6" s="1">
        <v>0</v>
      </c>
      <c r="W6" s="1">
        <v>55.31</v>
      </c>
      <c r="X6" s="1"/>
      <c r="Y6" s="1"/>
      <c r="Z6" s="1"/>
      <c r="AA6" s="3">
        <f t="shared" si="4"/>
        <v>15633.164999999999</v>
      </c>
      <c r="AB6">
        <v>1</v>
      </c>
      <c r="AC6" s="10">
        <f t="shared" si="5"/>
        <v>15633.164999999999</v>
      </c>
    </row>
    <row r="7" spans="2:29" x14ac:dyDescent="0.25">
      <c r="E7" s="1"/>
      <c r="F7" t="s">
        <v>13</v>
      </c>
      <c r="G7">
        <v>63</v>
      </c>
      <c r="H7">
        <v>15</v>
      </c>
      <c r="I7" s="2">
        <f t="shared" si="0"/>
        <v>0.61764705882352944</v>
      </c>
      <c r="J7" s="2">
        <f t="shared" si="1"/>
        <v>0.23076923076923078</v>
      </c>
      <c r="K7" s="8">
        <f t="shared" si="2"/>
        <v>78</v>
      </c>
      <c r="L7" s="7">
        <f t="shared" si="3"/>
        <v>0.46706586826347307</v>
      </c>
      <c r="N7" s="6" t="s">
        <v>39</v>
      </c>
      <c r="O7" s="1">
        <v>4400</v>
      </c>
      <c r="P7" s="1">
        <v>8455.09</v>
      </c>
      <c r="Q7" s="1">
        <v>1636.71</v>
      </c>
      <c r="R7" s="1">
        <v>1497.0050000000001</v>
      </c>
      <c r="S7" s="1">
        <f>199.9+55.5</f>
        <v>255.4</v>
      </c>
      <c r="T7" s="1">
        <v>293.77999999999997</v>
      </c>
      <c r="U7" s="1">
        <v>108.23</v>
      </c>
      <c r="V7" s="1"/>
      <c r="W7" s="1">
        <v>55.31</v>
      </c>
      <c r="X7" s="1"/>
      <c r="Y7" s="1"/>
      <c r="Z7" s="1"/>
      <c r="AA7" s="3">
        <f t="shared" si="4"/>
        <v>12301.525</v>
      </c>
      <c r="AB7">
        <v>3</v>
      </c>
      <c r="AC7" s="10">
        <f t="shared" si="5"/>
        <v>36904.574999999997</v>
      </c>
    </row>
    <row r="8" spans="2:29" x14ac:dyDescent="0.25">
      <c r="E8" s="1"/>
      <c r="F8" t="s">
        <v>14</v>
      </c>
      <c r="G8">
        <v>6</v>
      </c>
      <c r="H8">
        <v>1</v>
      </c>
      <c r="I8" s="2">
        <f t="shared" si="0"/>
        <v>5.8823529411764705E-2</v>
      </c>
      <c r="J8" s="2">
        <f t="shared" si="1"/>
        <v>1.5384615384615385E-2</v>
      </c>
      <c r="K8" s="8">
        <f t="shared" si="2"/>
        <v>7</v>
      </c>
      <c r="L8" s="7">
        <f t="shared" si="3"/>
        <v>4.1916167664670656E-2</v>
      </c>
      <c r="N8" s="4" t="s">
        <v>40</v>
      </c>
      <c r="O8" s="1">
        <v>8000</v>
      </c>
      <c r="P8" s="1">
        <v>0</v>
      </c>
      <c r="Q8" s="1">
        <v>690</v>
      </c>
      <c r="R8" s="1">
        <v>1497.0050000000001</v>
      </c>
      <c r="S8" s="1">
        <v>199.9</v>
      </c>
      <c r="T8" s="1">
        <v>293.77999999999997</v>
      </c>
      <c r="U8" s="1">
        <v>108.23</v>
      </c>
      <c r="V8" s="1">
        <v>160</v>
      </c>
      <c r="W8" s="1">
        <v>0</v>
      </c>
      <c r="X8" s="1"/>
      <c r="Y8" s="1"/>
      <c r="Z8" s="1"/>
      <c r="AA8" s="3">
        <f>SUM(O8:Z8)</f>
        <v>10948.915000000001</v>
      </c>
      <c r="AB8">
        <v>2</v>
      </c>
      <c r="AC8" s="10">
        <f t="shared" si="5"/>
        <v>21897.83</v>
      </c>
    </row>
    <row r="9" spans="2:29" x14ac:dyDescent="0.25">
      <c r="E9" s="1"/>
      <c r="K9" s="8"/>
      <c r="N9" s="6" t="s">
        <v>41</v>
      </c>
      <c r="O9" s="1">
        <v>5000</v>
      </c>
      <c r="P9" s="10">
        <v>18540.07</v>
      </c>
      <c r="Q9" s="1">
        <v>3746</v>
      </c>
      <c r="R9" s="1">
        <v>1497.0050000000001</v>
      </c>
      <c r="S9" s="1">
        <f>199.9+55.5</f>
        <v>255.4</v>
      </c>
      <c r="T9" s="1">
        <v>293.77999999999997</v>
      </c>
      <c r="U9" s="1">
        <v>108.23</v>
      </c>
      <c r="V9" s="1">
        <v>160</v>
      </c>
      <c r="W9" s="1">
        <v>250</v>
      </c>
      <c r="X9" s="1"/>
      <c r="Y9" s="1"/>
      <c r="Z9" s="1"/>
      <c r="AA9" s="3">
        <f>SUM(P9:Z9)</f>
        <v>24850.485000000001</v>
      </c>
      <c r="AB9">
        <v>1</v>
      </c>
      <c r="AC9" s="10">
        <f t="shared" si="5"/>
        <v>24850.485000000001</v>
      </c>
    </row>
    <row r="10" spans="2:29" x14ac:dyDescent="0.25">
      <c r="E10" s="1"/>
      <c r="N10" s="6" t="s">
        <v>43</v>
      </c>
      <c r="O10" s="1"/>
      <c r="P10" s="11">
        <v>44577.439999999995</v>
      </c>
      <c r="Q10" s="1">
        <v>9694.1299999999992</v>
      </c>
      <c r="R10" s="1">
        <v>1497.0050000000001</v>
      </c>
      <c r="S10" s="1">
        <f>199.9+55.5</f>
        <v>255.4</v>
      </c>
      <c r="T10" s="1">
        <v>293.77999999999997</v>
      </c>
      <c r="U10" s="1">
        <v>108.23</v>
      </c>
      <c r="V10" s="1">
        <v>160</v>
      </c>
      <c r="W10" s="1">
        <v>250</v>
      </c>
      <c r="X10" s="1"/>
      <c r="Y10" s="1"/>
      <c r="Z10" s="1"/>
      <c r="AA10" s="3">
        <f t="shared" si="4"/>
        <v>56835.984999999993</v>
      </c>
      <c r="AB10">
        <v>1</v>
      </c>
      <c r="AC10" s="10">
        <f t="shared" si="5"/>
        <v>56835.984999999993</v>
      </c>
    </row>
    <row r="11" spans="2:29" x14ac:dyDescent="0.25">
      <c r="E11" s="1"/>
      <c r="N11" s="12" t="s">
        <v>42</v>
      </c>
      <c r="O11" s="1"/>
      <c r="P11" s="1">
        <v>14514</v>
      </c>
      <c r="Q11" s="1">
        <v>1991.07</v>
      </c>
      <c r="R11" s="1">
        <v>1497.0050000000001</v>
      </c>
      <c r="S11" s="1">
        <f>199.9+55.5</f>
        <v>255.4</v>
      </c>
      <c r="T11" s="1">
        <v>293.77999999999997</v>
      </c>
      <c r="U11" s="1">
        <v>108.23</v>
      </c>
      <c r="V11" s="1">
        <v>160</v>
      </c>
      <c r="W11" s="1"/>
      <c r="X11" s="1"/>
      <c r="Y11" s="1"/>
      <c r="Z11" s="1"/>
      <c r="AA11" s="3">
        <f t="shared" si="4"/>
        <v>18819.485000000001</v>
      </c>
      <c r="AB11">
        <v>1</v>
      </c>
      <c r="AC11" s="10">
        <f t="shared" si="5"/>
        <v>18819.485000000001</v>
      </c>
    </row>
    <row r="12" spans="2:29" x14ac:dyDescent="0.25">
      <c r="E12" s="1"/>
      <c r="N12" s="6" t="s">
        <v>44</v>
      </c>
      <c r="O12" s="1"/>
      <c r="P12" s="1">
        <v>8000</v>
      </c>
      <c r="Q12" s="1">
        <v>690.3</v>
      </c>
      <c r="R12" s="1">
        <v>1497.0050000000001</v>
      </c>
      <c r="S12" s="1">
        <v>55.5</v>
      </c>
      <c r="T12" s="1">
        <v>293.77999999999997</v>
      </c>
      <c r="U12" s="1">
        <v>108.23</v>
      </c>
      <c r="V12" s="1">
        <v>160</v>
      </c>
      <c r="W12" s="1"/>
      <c r="X12" s="1"/>
      <c r="Y12" s="1"/>
      <c r="Z12" s="1"/>
      <c r="AA12" s="3">
        <f t="shared" si="4"/>
        <v>10804.815000000001</v>
      </c>
      <c r="AB12">
        <v>1</v>
      </c>
      <c r="AC12" s="10">
        <f t="shared" si="5"/>
        <v>10804.815000000001</v>
      </c>
    </row>
    <row r="13" spans="2:29" x14ac:dyDescent="0.25">
      <c r="E13" s="1"/>
      <c r="N13" s="12" t="s">
        <v>45</v>
      </c>
      <c r="O13" s="1"/>
      <c r="P13" s="1">
        <v>12446.12</v>
      </c>
      <c r="Q13" s="1">
        <v>1549.37</v>
      </c>
      <c r="R13" s="1">
        <v>1497.0050000000001</v>
      </c>
      <c r="S13" s="1">
        <v>55.5</v>
      </c>
      <c r="T13" s="1">
        <v>293.77999999999997</v>
      </c>
      <c r="U13" s="1">
        <v>108.23</v>
      </c>
      <c r="V13" s="1">
        <v>160</v>
      </c>
      <c r="W13" s="1"/>
      <c r="X13" s="1"/>
      <c r="Y13" s="1"/>
      <c r="Z13" s="1"/>
      <c r="AA13" s="3">
        <f t="shared" si="4"/>
        <v>16110.005000000003</v>
      </c>
      <c r="AB13">
        <v>1</v>
      </c>
      <c r="AC13" s="10">
        <f t="shared" si="5"/>
        <v>16110.005000000003</v>
      </c>
    </row>
    <row r="14" spans="2:29" x14ac:dyDescent="0.25">
      <c r="E14" s="1"/>
      <c r="J14" t="s">
        <v>35</v>
      </c>
      <c r="K14" t="s">
        <v>36</v>
      </c>
      <c r="N14" s="6" t="s">
        <v>46</v>
      </c>
      <c r="O14" s="1"/>
      <c r="P14" s="1">
        <v>21963</v>
      </c>
      <c r="Q14" s="1">
        <v>3607</v>
      </c>
      <c r="R14" s="1">
        <v>1497.0050000000001</v>
      </c>
      <c r="S14" s="1">
        <v>199.9</v>
      </c>
      <c r="T14" s="1">
        <v>293.77999999999997</v>
      </c>
      <c r="U14" s="1">
        <v>108.23</v>
      </c>
      <c r="V14" s="1">
        <v>160</v>
      </c>
      <c r="W14" s="1"/>
      <c r="X14" s="1"/>
      <c r="Y14" s="1"/>
      <c r="Z14" s="1"/>
      <c r="AA14" s="3">
        <f t="shared" si="4"/>
        <v>27828.915000000001</v>
      </c>
      <c r="AB14">
        <v>1</v>
      </c>
      <c r="AC14" s="10">
        <f t="shared" si="5"/>
        <v>27828.915000000001</v>
      </c>
    </row>
    <row r="15" spans="2:29" x14ac:dyDescent="0.25">
      <c r="D15" t="s">
        <v>0</v>
      </c>
      <c r="E15" s="1">
        <f>3566.87+7859</f>
        <v>11425.869999999999</v>
      </c>
      <c r="F15" t="s">
        <v>1</v>
      </c>
      <c r="H15" s="1">
        <v>250000</v>
      </c>
      <c r="I15">
        <f>H15/E17</f>
        <v>16.293597593761508</v>
      </c>
      <c r="J15" s="9">
        <f>H15*L2</f>
        <v>64371.257485029935</v>
      </c>
      <c r="N15" s="12" t="s">
        <v>47</v>
      </c>
      <c r="O15" s="1"/>
      <c r="P15" s="1">
        <v>12504.07</v>
      </c>
      <c r="Q15" s="1">
        <v>1562.38</v>
      </c>
      <c r="R15" s="1">
        <v>1497.0050000000001</v>
      </c>
      <c r="S15" s="1">
        <v>199.9</v>
      </c>
      <c r="T15" s="1">
        <v>293.77999999999997</v>
      </c>
      <c r="U15" s="1">
        <v>108.23</v>
      </c>
      <c r="V15" s="1">
        <v>160</v>
      </c>
      <c r="W15" s="1"/>
      <c r="X15" s="1"/>
      <c r="Y15" s="1"/>
      <c r="Z15" s="1"/>
      <c r="AA15" s="3">
        <f t="shared" si="4"/>
        <v>16325.365000000002</v>
      </c>
      <c r="AB15">
        <v>2</v>
      </c>
      <c r="AC15" s="10">
        <f t="shared" si="5"/>
        <v>32650.730000000003</v>
      </c>
    </row>
    <row r="16" spans="2:29" x14ac:dyDescent="0.25">
      <c r="E16" s="1">
        <f>781.41+3136.17</f>
        <v>3917.58</v>
      </c>
      <c r="F16" t="s">
        <v>2</v>
      </c>
      <c r="J16" s="9">
        <f>H15*L3</f>
        <v>17964.071856287424</v>
      </c>
      <c r="N16" s="12" t="s">
        <v>48</v>
      </c>
      <c r="O16" s="1"/>
      <c r="P16" s="1">
        <v>6062.71</v>
      </c>
      <c r="Q16" s="1">
        <v>154.13999999999999</v>
      </c>
      <c r="R16" s="1">
        <v>1497.0050000000001</v>
      </c>
      <c r="S16" s="1">
        <v>199.9</v>
      </c>
      <c r="T16" s="1">
        <v>293.77999999999997</v>
      </c>
      <c r="U16" s="1">
        <v>108.23</v>
      </c>
      <c r="V16" s="1">
        <v>160</v>
      </c>
      <c r="W16" s="1">
        <v>1255.17</v>
      </c>
      <c r="X16" s="1"/>
      <c r="Y16" s="1"/>
      <c r="Z16" s="1"/>
      <c r="AA16" s="3">
        <f t="shared" si="4"/>
        <v>9730.9349999999995</v>
      </c>
      <c r="AB16">
        <v>2</v>
      </c>
      <c r="AC16" s="10">
        <f t="shared" si="5"/>
        <v>19461.87</v>
      </c>
    </row>
    <row r="17" spans="4:29" x14ac:dyDescent="0.25">
      <c r="E17" s="1">
        <f>+E15+E16</f>
        <v>15343.449999999999</v>
      </c>
      <c r="J17" s="9">
        <f>H15*L4</f>
        <v>2994.0119760479042</v>
      </c>
      <c r="N17" s="12" t="s">
        <v>49</v>
      </c>
      <c r="O17" s="1"/>
      <c r="P17" s="1">
        <v>6749.17</v>
      </c>
      <c r="Q17" s="1">
        <v>269.92</v>
      </c>
      <c r="R17" s="1">
        <v>1497.0050000000001</v>
      </c>
      <c r="S17" s="1">
        <v>199.9</v>
      </c>
      <c r="T17" s="1">
        <v>293.77999999999997</v>
      </c>
      <c r="U17" s="1">
        <v>108.23</v>
      </c>
      <c r="V17" s="1">
        <v>160</v>
      </c>
      <c r="W17" s="1">
        <v>0</v>
      </c>
      <c r="X17" s="1"/>
      <c r="Y17" s="1"/>
      <c r="Z17" s="1"/>
      <c r="AA17" s="3">
        <f t="shared" si="4"/>
        <v>9278.005000000001</v>
      </c>
      <c r="AB17">
        <v>1</v>
      </c>
      <c r="AC17" s="10">
        <f t="shared" si="5"/>
        <v>9278.005000000001</v>
      </c>
    </row>
    <row r="18" spans="4:29" x14ac:dyDescent="0.25">
      <c r="E18" s="1"/>
      <c r="J18" s="9">
        <f>H15*L5</f>
        <v>25449.101796407183</v>
      </c>
      <c r="N18" s="12" t="s">
        <v>50</v>
      </c>
      <c r="O18" s="1"/>
      <c r="P18" s="1">
        <v>5500</v>
      </c>
      <c r="Q18" s="1">
        <v>92.92</v>
      </c>
      <c r="R18" s="1">
        <v>1497.0050000000001</v>
      </c>
      <c r="S18" s="1">
        <v>199.9</v>
      </c>
      <c r="T18" s="1">
        <v>293.77999999999997</v>
      </c>
      <c r="U18" s="1">
        <v>108.23</v>
      </c>
      <c r="V18" s="1">
        <v>160</v>
      </c>
      <c r="W18" s="1">
        <v>250</v>
      </c>
      <c r="X18" s="1"/>
      <c r="Y18" s="1"/>
      <c r="Z18" s="1"/>
      <c r="AA18" s="3">
        <f t="shared" si="4"/>
        <v>8101.8349999999991</v>
      </c>
      <c r="AB18">
        <v>4</v>
      </c>
      <c r="AC18" s="10">
        <f t="shared" si="5"/>
        <v>32407.339999999997</v>
      </c>
    </row>
    <row r="19" spans="4:29" x14ac:dyDescent="0.25">
      <c r="E19" s="1"/>
      <c r="J19" s="9"/>
      <c r="N19" s="12" t="s">
        <v>51</v>
      </c>
      <c r="O19" s="1"/>
      <c r="P19" s="1">
        <v>8500</v>
      </c>
      <c r="Q19" s="1">
        <v>770</v>
      </c>
      <c r="R19" s="1">
        <v>1497.0050000000001</v>
      </c>
      <c r="S19" s="1">
        <v>199.9</v>
      </c>
      <c r="T19" s="1">
        <v>293.77999999999997</v>
      </c>
      <c r="U19" s="1">
        <v>108.23</v>
      </c>
      <c r="V19" s="1">
        <v>160</v>
      </c>
      <c r="W19" s="1">
        <v>0</v>
      </c>
      <c r="X19" s="1"/>
      <c r="Y19" s="1"/>
      <c r="Z19" s="1"/>
      <c r="AA19" s="3">
        <f t="shared" si="4"/>
        <v>11528.915000000001</v>
      </c>
      <c r="AB19">
        <v>1</v>
      </c>
      <c r="AC19" s="10">
        <f t="shared" si="5"/>
        <v>11528.915000000001</v>
      </c>
    </row>
    <row r="20" spans="4:29" x14ac:dyDescent="0.25">
      <c r="E20" s="1"/>
      <c r="J20" s="9"/>
      <c r="N20" s="12" t="s">
        <v>52</v>
      </c>
      <c r="O20" s="1"/>
      <c r="P20" s="1">
        <v>22500</v>
      </c>
      <c r="Q20" s="1">
        <v>3734.25</v>
      </c>
      <c r="R20" s="1">
        <v>1497.0050000000001</v>
      </c>
      <c r="S20" s="1">
        <v>199.9</v>
      </c>
      <c r="T20" s="1">
        <v>293.77999999999997</v>
      </c>
      <c r="U20" s="1">
        <v>108.23</v>
      </c>
      <c r="V20" s="1">
        <v>160</v>
      </c>
      <c r="W20" s="1">
        <v>0</v>
      </c>
      <c r="X20" s="1"/>
      <c r="Y20" s="1"/>
      <c r="Z20" s="1"/>
      <c r="AA20" s="3">
        <f t="shared" si="4"/>
        <v>28493.165000000001</v>
      </c>
      <c r="AB20">
        <v>1</v>
      </c>
      <c r="AC20" s="10">
        <f t="shared" si="5"/>
        <v>28493.165000000001</v>
      </c>
    </row>
    <row r="21" spans="4:29" x14ac:dyDescent="0.25">
      <c r="E21" s="1"/>
      <c r="J21" s="9"/>
      <c r="N21" s="1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4">
        <f>SUM(AC2:AC20)</f>
        <v>865928.68157959939</v>
      </c>
    </row>
    <row r="22" spans="4:29" x14ac:dyDescent="0.25">
      <c r="E22" s="1"/>
      <c r="J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4:29" x14ac:dyDescent="0.25">
      <c r="E23" s="1"/>
      <c r="J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4:29" x14ac:dyDescent="0.25">
      <c r="E24" s="1"/>
      <c r="J24" s="9">
        <f>H15*L6</f>
        <v>11976.047904191617</v>
      </c>
      <c r="K24">
        <f>J24/K6</f>
        <v>1497.0059880239521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4:29" x14ac:dyDescent="0.25">
      <c r="E25" s="1"/>
      <c r="J25" s="9">
        <f>H15*L7</f>
        <v>116766.46706586827</v>
      </c>
      <c r="K25">
        <f>J25/K7</f>
        <v>1497.0059880239521</v>
      </c>
      <c r="M25" s="8">
        <f>K7-45</f>
        <v>33</v>
      </c>
      <c r="N25">
        <f>45*K25</f>
        <v>67365.269461077842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4:29" x14ac:dyDescent="0.25">
      <c r="E26" s="1"/>
      <c r="J26" s="9">
        <f>H15*L8</f>
        <v>10479.041916167664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4:29" x14ac:dyDescent="0.25">
      <c r="E27" s="1"/>
      <c r="J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4:29" x14ac:dyDescent="0.25">
      <c r="D28" t="s">
        <v>5</v>
      </c>
      <c r="E28" s="1">
        <v>18074.48</v>
      </c>
      <c r="F28" s="3">
        <f>E28/B4</f>
        <v>108.23041916167665</v>
      </c>
      <c r="G28" t="s">
        <v>16</v>
      </c>
      <c r="J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4:29" x14ac:dyDescent="0.25">
      <c r="E29" s="1"/>
      <c r="H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4:29" x14ac:dyDescent="0.25">
      <c r="D30" t="s">
        <v>15</v>
      </c>
      <c r="E30" s="1">
        <f>56912/1.16</f>
        <v>49062.068965517246</v>
      </c>
      <c r="F30" s="3">
        <f>E30/B4</f>
        <v>293.78484410489369</v>
      </c>
      <c r="H30" s="3"/>
    </row>
    <row r="31" spans="4:29" x14ac:dyDescent="0.25">
      <c r="E31" s="1"/>
    </row>
    <row r="32" spans="4:29" x14ac:dyDescent="0.25">
      <c r="D32" t="s">
        <v>20</v>
      </c>
      <c r="E32" s="1">
        <v>199.99</v>
      </c>
      <c r="F32" t="s">
        <v>21</v>
      </c>
    </row>
    <row r="33" spans="4:6" x14ac:dyDescent="0.25">
      <c r="E33" s="1"/>
    </row>
    <row r="34" spans="4:6" x14ac:dyDescent="0.25">
      <c r="D34" t="s">
        <v>26</v>
      </c>
      <c r="E34" s="1">
        <f>31088/1.16</f>
        <v>26800.000000000004</v>
      </c>
      <c r="F34" s="3">
        <f>E34/B4</f>
        <v>160.47904191616769</v>
      </c>
    </row>
    <row r="35" spans="4:6" x14ac:dyDescent="0.25">
      <c r="E35" s="1"/>
    </row>
    <row r="36" spans="4:6" x14ac:dyDescent="0.25">
      <c r="D36" t="s">
        <v>32</v>
      </c>
      <c r="E36" s="1">
        <f>10713.87/1.16</f>
        <v>9236.0948275862083</v>
      </c>
      <c r="F36" s="3">
        <f>E36/B4</f>
        <v>55.305957051414424</v>
      </c>
    </row>
    <row r="37" spans="4:6" x14ac:dyDescent="0.25">
      <c r="E37" s="1"/>
    </row>
    <row r="38" spans="4:6" x14ac:dyDescent="0.25">
      <c r="D38" t="s">
        <v>56</v>
      </c>
      <c r="E38" s="1"/>
    </row>
    <row r="39" spans="4:6" x14ac:dyDescent="0.25">
      <c r="E39" s="1"/>
    </row>
    <row r="40" spans="4:6" x14ac:dyDescent="0.25">
      <c r="D40" t="s">
        <v>57</v>
      </c>
      <c r="E40" s="1"/>
    </row>
    <row r="41" spans="4:6" x14ac:dyDescent="0.25">
      <c r="E41" s="1"/>
    </row>
    <row r="42" spans="4:6" x14ac:dyDescent="0.25">
      <c r="E42" s="1"/>
    </row>
    <row r="43" spans="4:6" x14ac:dyDescent="0.25">
      <c r="E43" s="1"/>
    </row>
    <row r="44" spans="4:6" x14ac:dyDescent="0.25">
      <c r="E44" s="1"/>
    </row>
    <row r="45" spans="4:6" x14ac:dyDescent="0.25">
      <c r="E45" s="1"/>
    </row>
    <row r="46" spans="4:6" x14ac:dyDescent="0.25">
      <c r="E46" s="1"/>
    </row>
    <row r="47" spans="4:6" x14ac:dyDescent="0.25">
      <c r="E47" s="1"/>
    </row>
    <row r="48" spans="4:6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2017-10-09T16:46:12Z</dcterms:created>
  <dcterms:modified xsi:type="dcterms:W3CDTF">2017-10-10T22:49:21Z</dcterms:modified>
</cp:coreProperties>
</file>