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EN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1" i="1" l="1"/>
  <c r="E17" i="1"/>
  <c r="E12" i="1"/>
  <c r="E5" i="1"/>
  <c r="O115" i="1"/>
  <c r="N115" i="1"/>
  <c r="P112" i="1"/>
  <c r="P110" i="1"/>
  <c r="Q109" i="1" s="1"/>
  <c r="P106" i="1"/>
  <c r="P105" i="1"/>
  <c r="P104" i="1"/>
  <c r="Q103" i="1" s="1"/>
  <c r="P102" i="1"/>
  <c r="P101" i="1"/>
  <c r="G25" i="1" s="1"/>
  <c r="P100" i="1"/>
  <c r="Q99" i="1" s="1"/>
  <c r="P97" i="1"/>
  <c r="P96" i="1"/>
  <c r="P95" i="1"/>
  <c r="P93" i="1"/>
  <c r="P92" i="1"/>
  <c r="G14" i="1" s="1"/>
  <c r="P91" i="1"/>
  <c r="P90" i="1"/>
  <c r="G9" i="1" s="1"/>
  <c r="P88" i="1"/>
  <c r="G18" i="1" s="1"/>
  <c r="P87" i="1"/>
  <c r="G26" i="1" s="1"/>
  <c r="P86" i="1"/>
  <c r="P84" i="1"/>
  <c r="P83" i="1"/>
  <c r="G12" i="1" s="1"/>
  <c r="P82" i="1"/>
  <c r="P81" i="1"/>
  <c r="P79" i="1"/>
  <c r="P78" i="1"/>
  <c r="G21" i="1" s="1"/>
  <c r="P77" i="1"/>
  <c r="P72" i="1"/>
  <c r="O70" i="1"/>
  <c r="O73" i="1" s="1"/>
  <c r="N70" i="1"/>
  <c r="N73" i="1" s="1"/>
  <c r="P66" i="1"/>
  <c r="P65" i="1"/>
  <c r="P64" i="1"/>
  <c r="P62" i="1"/>
  <c r="P61" i="1"/>
  <c r="P60" i="1"/>
  <c r="Q59" i="1" s="1"/>
  <c r="P58" i="1"/>
  <c r="P57" i="1"/>
  <c r="P56" i="1"/>
  <c r="P55" i="1"/>
  <c r="P53" i="1"/>
  <c r="P52" i="1"/>
  <c r="P51" i="1"/>
  <c r="P50" i="1"/>
  <c r="G50" i="1"/>
  <c r="F50" i="1"/>
  <c r="G49" i="1"/>
  <c r="F49" i="1"/>
  <c r="P48" i="1"/>
  <c r="P47" i="1"/>
  <c r="F18" i="1" s="1"/>
  <c r="P46" i="1"/>
  <c r="P45" i="1"/>
  <c r="P43" i="1"/>
  <c r="G43" i="1"/>
  <c r="F43" i="1"/>
  <c r="H43" i="1" s="1"/>
  <c r="P42" i="1"/>
  <c r="P41" i="1"/>
  <c r="F22" i="1" s="1"/>
  <c r="P40" i="1"/>
  <c r="P38" i="1"/>
  <c r="P37" i="1"/>
  <c r="F21" i="1" s="1"/>
  <c r="P36" i="1"/>
  <c r="G32" i="1"/>
  <c r="F32" i="1"/>
  <c r="F25" i="1"/>
  <c r="G24" i="1"/>
  <c r="F24" i="1"/>
  <c r="G23" i="1"/>
  <c r="F23" i="1"/>
  <c r="G22" i="1"/>
  <c r="E27" i="1"/>
  <c r="U18" i="1"/>
  <c r="Q18" i="1"/>
  <c r="P18" i="1"/>
  <c r="O18" i="1"/>
  <c r="N18" i="1"/>
  <c r="L18" i="1"/>
  <c r="R16" i="1"/>
  <c r="S16" i="1" s="1"/>
  <c r="T16" i="1" s="1"/>
  <c r="R15" i="1"/>
  <c r="S15" i="1" s="1"/>
  <c r="T15" i="1" s="1"/>
  <c r="R14" i="1"/>
  <c r="S14" i="1" s="1"/>
  <c r="F14" i="1"/>
  <c r="R13" i="1"/>
  <c r="S13" i="1" s="1"/>
  <c r="T13" i="1" s="1"/>
  <c r="G13" i="1"/>
  <c r="F13" i="1"/>
  <c r="R12" i="1"/>
  <c r="F12" i="1"/>
  <c r="E15" i="1"/>
  <c r="R11" i="1"/>
  <c r="S11" i="1" s="1"/>
  <c r="G11" i="1"/>
  <c r="F11" i="1"/>
  <c r="R10" i="1"/>
  <c r="S10" i="1" s="1"/>
  <c r="T10" i="1" s="1"/>
  <c r="G10" i="1"/>
  <c r="F10" i="1"/>
  <c r="F9" i="1"/>
  <c r="G7" i="1"/>
  <c r="F7" i="1"/>
  <c r="G6" i="1"/>
  <c r="F6" i="1"/>
  <c r="F5" i="1"/>
  <c r="F17" i="1" l="1"/>
  <c r="F19" i="1" s="1"/>
  <c r="F52" i="1"/>
  <c r="G8" i="1"/>
  <c r="Q94" i="1"/>
  <c r="R94" i="1" s="1"/>
  <c r="Q89" i="1"/>
  <c r="R89" i="1" s="1"/>
  <c r="Q85" i="1"/>
  <c r="Q54" i="1"/>
  <c r="R54" i="1" s="1"/>
  <c r="Q49" i="1"/>
  <c r="T25" i="1"/>
  <c r="U25" i="1" s="1"/>
  <c r="Q44" i="1"/>
  <c r="R44" i="1" s="1"/>
  <c r="T24" i="1"/>
  <c r="U24" i="1" s="1"/>
  <c r="T23" i="1"/>
  <c r="U23" i="1" s="1"/>
  <c r="E29" i="1"/>
  <c r="R18" i="1"/>
  <c r="T14" i="1"/>
  <c r="T11" i="1"/>
  <c r="P115" i="1"/>
  <c r="G52" i="1"/>
  <c r="F54" i="1" s="1"/>
  <c r="G27" i="1"/>
  <c r="G34" i="1" s="1"/>
  <c r="Q76" i="1"/>
  <c r="R76" i="1" s="1"/>
  <c r="G5" i="1"/>
  <c r="G17" i="1"/>
  <c r="G19" i="1"/>
  <c r="F26" i="1"/>
  <c r="F27" i="1" s="1"/>
  <c r="T26" i="1"/>
  <c r="Q63" i="1"/>
  <c r="F15" i="1"/>
  <c r="Q35" i="1"/>
  <c r="T35" i="1" s="1"/>
  <c r="H32" i="1"/>
  <c r="R49" i="1"/>
  <c r="R85" i="1" s="1"/>
  <c r="S12" i="1"/>
  <c r="T12" i="1" s="1"/>
  <c r="T18" i="1" s="1"/>
  <c r="P70" i="1"/>
  <c r="R35" i="1" l="1"/>
  <c r="G15" i="1"/>
  <c r="G29" i="1" s="1"/>
  <c r="G37" i="1" s="1"/>
  <c r="G45" i="1" s="1"/>
  <c r="F55" i="1" s="1"/>
  <c r="T28" i="1"/>
  <c r="U28" i="1" s="1"/>
  <c r="F29" i="1"/>
  <c r="F37" i="1" s="1"/>
  <c r="F45" i="1" s="1"/>
  <c r="H19" i="1"/>
  <c r="F34" i="1"/>
  <c r="H27" i="1"/>
  <c r="H34" i="1" s="1"/>
  <c r="U26" i="1"/>
  <c r="S18" i="1"/>
  <c r="H15" i="1" l="1"/>
  <c r="P116" i="1"/>
  <c r="G46" i="1"/>
  <c r="P71" i="1"/>
  <c r="T29" i="1"/>
  <c r="H29" i="1"/>
  <c r="H37" i="1" s="1"/>
</calcChain>
</file>

<file path=xl/sharedStrings.xml><?xml version="1.0" encoding="utf-8"?>
<sst xmlns="http://schemas.openxmlformats.org/spreadsheetml/2006/main" count="253" uniqueCount="202">
  <si>
    <t xml:space="preserve"> </t>
  </si>
  <si>
    <t>ALECSA CELAYA S DE RL DE CV</t>
  </si>
  <si>
    <t>PREPARACION EDO FIN TOYOTA</t>
  </si>
  <si>
    <t xml:space="preserve">ALECSA CELAYA S. DE R.L. DE C.V.    </t>
  </si>
  <si>
    <t>VENTA</t>
  </si>
  <si>
    <t>COSTO</t>
  </si>
  <si>
    <t>UTILIDAD B</t>
  </si>
  <si>
    <t>R E P O R T E   D E   V E N T A S   P O R   T I P O   D E   D O C U M E N T O</t>
  </si>
  <si>
    <t>12</t>
  </si>
  <si>
    <t>Mano de Obra - Cliente</t>
  </si>
  <si>
    <t>?83-001-001</t>
  </si>
  <si>
    <t>MANO DE OBRA S AUTOMOVILES Y DCTO</t>
  </si>
  <si>
    <t>SUCURSAL 02      Refacciones y Servicio</t>
  </si>
  <si>
    <t>?83-002-001</t>
  </si>
  <si>
    <t>MANO DE OBRA  FALLAS AUTOMOVILES</t>
  </si>
  <si>
    <t>?83-002-004</t>
  </si>
  <si>
    <t xml:space="preserve">VARIOS FALLAS AUTOMOVILES </t>
  </si>
  <si>
    <t>M. DE OBRA</t>
  </si>
  <si>
    <t>REFACCIONES</t>
  </si>
  <si>
    <t xml:space="preserve">    TOTS</t>
  </si>
  <si>
    <t>VARIOS</t>
  </si>
  <si>
    <t>SUBTOTAL</t>
  </si>
  <si>
    <t>IVA</t>
  </si>
  <si>
    <t>TOTAL</t>
  </si>
  <si>
    <t>HORAS</t>
  </si>
  <si>
    <t>?83-008-001</t>
  </si>
  <si>
    <t>COSTO DE LAVADOS</t>
  </si>
  <si>
    <t>13</t>
  </si>
  <si>
    <t>Mano de Obra - Garantía Toyota</t>
  </si>
  <si>
    <t>?83-004-001</t>
  </si>
  <si>
    <t xml:space="preserve">MANO DE OBRA GARANTIA AUTOMOVILES </t>
  </si>
  <si>
    <t>14</t>
  </si>
  <si>
    <t xml:space="preserve">Mano de Obra - Interna </t>
  </si>
  <si>
    <t>?83-005-001</t>
  </si>
  <si>
    <t>MANO DE OBRA INTERNAS AUTOMOVILES</t>
  </si>
  <si>
    <t>G    GARANTIA</t>
  </si>
  <si>
    <t>15</t>
  </si>
  <si>
    <t>Mano de Obra - Previas</t>
  </si>
  <si>
    <t>?83-006-001</t>
  </si>
  <si>
    <t>MANO DE OBRA PREVIAS AUTOMOVILES</t>
  </si>
  <si>
    <t>H    HOJALATERIA</t>
  </si>
  <si>
    <t>Mano de Obra - Cliente Otros</t>
  </si>
  <si>
    <t>?83-002-003</t>
  </si>
  <si>
    <t>T.O.T. FALLAS AUTOMOVILES 10</t>
  </si>
  <si>
    <t>I    INTERNA</t>
  </si>
  <si>
    <t>Mano de Obra - Interna - Otros</t>
  </si>
  <si>
    <t>?83-005-003</t>
  </si>
  <si>
    <t>T.O.T. INTERNAS AUTOMOVILES</t>
  </si>
  <si>
    <t>P    Previa</t>
  </si>
  <si>
    <t>?83-004-003</t>
  </si>
  <si>
    <t>T.O.T. GARANTIA AUTOMOVILES</t>
  </si>
  <si>
    <t>R   Reclamación</t>
  </si>
  <si>
    <t>S   Servicios</t>
  </si>
  <si>
    <t>T    Orden Normal</t>
  </si>
  <si>
    <t>?83-003-001</t>
  </si>
  <si>
    <t xml:space="preserve">M.O. HOJALATERIA AUTOMOVILES </t>
  </si>
  <si>
    <t>?83-003-003</t>
  </si>
  <si>
    <t xml:space="preserve">T.O.T. HOJALATERIA AUTOMOVILES </t>
  </si>
  <si>
    <t>TOTAL ENTRE LAS DOS FECHAS</t>
  </si>
  <si>
    <t>24</t>
  </si>
  <si>
    <t>Refacciones - Mecánica - Cliente</t>
  </si>
  <si>
    <t>?83-001-002</t>
  </si>
  <si>
    <t xml:space="preserve">REFACCIONES SERVICIOS AUTOMOVILES </t>
  </si>
  <si>
    <t>?83-002-002</t>
  </si>
  <si>
    <t xml:space="preserve">REFACCIONES FALLAS AUTOMOVILES </t>
  </si>
  <si>
    <t>25</t>
  </si>
  <si>
    <t>Refacciones - Garantía - Toyota</t>
  </si>
  <si>
    <t>?83-004-002</t>
  </si>
  <si>
    <t>REFACCIONES GARANTIA AUTOMOVILES</t>
  </si>
  <si>
    <t>TOTAL MO</t>
  </si>
  <si>
    <t>26</t>
  </si>
  <si>
    <t>Refacciones - Internos - Toyota</t>
  </si>
  <si>
    <t>?83-005-002</t>
  </si>
  <si>
    <t>REFACCIONES INTERNAS AUTOMOVILES</t>
  </si>
  <si>
    <t>TOTAL REFACCIONES</t>
  </si>
  <si>
    <t>?83-006-002</t>
  </si>
  <si>
    <t>REFACCIONES PREVIAS</t>
  </si>
  <si>
    <t>TOTAL TOT</t>
  </si>
  <si>
    <t>29</t>
  </si>
  <si>
    <t>?83-003-002</t>
  </si>
  <si>
    <t>REFACCIONES HOJALATERIA AUTOMOVILES 15</t>
  </si>
  <si>
    <t>TOTAL VARIOS</t>
  </si>
  <si>
    <t>TOTAL SERVICIO EN ESTADO DE RESULTADOS</t>
  </si>
  <si>
    <t xml:space="preserve"> ALECSA CELAYA S. DE R.L. DE C.V.          </t>
  </si>
  <si>
    <t xml:space="preserve"> Libro Mayor Auxiliar                                                  </t>
  </si>
  <si>
    <t>27</t>
  </si>
  <si>
    <t>Refacciones - Mostrador - Toyota</t>
  </si>
  <si>
    <t>?70-002</t>
  </si>
  <si>
    <t>REFACIONES EN MOSTRADOR</t>
  </si>
  <si>
    <t>Debe</t>
  </si>
  <si>
    <t>Haber</t>
  </si>
  <si>
    <t>Total</t>
  </si>
  <si>
    <t>TOTAL REFACCIONES EN ESTADO FINANCIERO TOYOTA</t>
  </si>
  <si>
    <t>VENTA SERVICIO</t>
  </si>
  <si>
    <t>483-001</t>
  </si>
  <si>
    <t>VENTA SERVICIOS</t>
  </si>
  <si>
    <t>483-001-001</t>
  </si>
  <si>
    <t>M.O. SERVICIOS AUTOMOVILES</t>
  </si>
  <si>
    <t>TOTAL SERVICIO Y REFACCIONES MOSTRADOR</t>
  </si>
  <si>
    <t>483-001-002</t>
  </si>
  <si>
    <t>REFACCIONES SERVICIOS AUTOMOVI</t>
  </si>
  <si>
    <t>483-001-004</t>
  </si>
  <si>
    <t>VARIOS SERVICIO AUTOMOVILES</t>
  </si>
  <si>
    <t>ESTADO DE RESULTADOS</t>
  </si>
  <si>
    <t>483-002</t>
  </si>
  <si>
    <t>VENTA FALLAS</t>
  </si>
  <si>
    <t>REFACCIONES Y ACCESORIOS</t>
  </si>
  <si>
    <t>483-002-001</t>
  </si>
  <si>
    <t>SERVICIO</t>
  </si>
  <si>
    <t>483-002-002</t>
  </si>
  <si>
    <t>REFACCIONES FALLAS AUTOMOVILES</t>
  </si>
  <si>
    <t>483-002-003</t>
  </si>
  <si>
    <t>T.O.T. FALLAS AUTOMOVILES</t>
  </si>
  <si>
    <t>TOTAL ESTADO DE RESULTADOS</t>
  </si>
  <si>
    <t>483-002-004</t>
  </si>
  <si>
    <t>VARIOS FALLAS AUTOMOVILES</t>
  </si>
  <si>
    <t>483-003</t>
  </si>
  <si>
    <t>VENTAS HOJALATERIA</t>
  </si>
  <si>
    <t>DIFERENCIA</t>
  </si>
  <si>
    <t>483-003-001</t>
  </si>
  <si>
    <t>MANO DE OBRA  HOJALATERIA AUTOMOVIL</t>
  </si>
  <si>
    <t>DIF X DESC</t>
  </si>
  <si>
    <t>483-003-002</t>
  </si>
  <si>
    <t>REFACCIONES HOJALATERIA AUTOMOVILES</t>
  </si>
  <si>
    <t>483-003-003</t>
  </si>
  <si>
    <t>T.O.T. HOJALATERIA AUTOMOVILES</t>
  </si>
  <si>
    <t>483-003-004</t>
  </si>
  <si>
    <t>VARIOS HOJALATERIA AUTOMOVILES</t>
  </si>
  <si>
    <t>683-013</t>
  </si>
  <si>
    <t>483-004</t>
  </si>
  <si>
    <t>GARANTIA</t>
  </si>
  <si>
    <t>683-014</t>
  </si>
  <si>
    <t>483-004-001</t>
  </si>
  <si>
    <t>MANO DE OBRA GARANTIA AUTOMOVILES</t>
  </si>
  <si>
    <t>483-004-002</t>
  </si>
  <si>
    <t>483-004-003</t>
  </si>
  <si>
    <t>T.O.T. GARANTIAS AUTOMOVILES</t>
  </si>
  <si>
    <t>484-004-004</t>
  </si>
  <si>
    <t>VARIOS GARANTIA AUTOMOVILES</t>
  </si>
  <si>
    <t>483-005</t>
  </si>
  <si>
    <t>INTERNAS</t>
  </si>
  <si>
    <t>483-005-001</t>
  </si>
  <si>
    <t>483-005-002</t>
  </si>
  <si>
    <t>PRODUCTOS  F&amp;I</t>
  </si>
  <si>
    <t>483-005-003</t>
  </si>
  <si>
    <t>483-005-004</t>
  </si>
  <si>
    <t>VARIOS INTERNAS AUTOMOVILES</t>
  </si>
  <si>
    <t>483-006</t>
  </si>
  <si>
    <t>PREVIAS</t>
  </si>
  <si>
    <t>483-006-001</t>
  </si>
  <si>
    <t>483-006-002</t>
  </si>
  <si>
    <t>483-006-003</t>
  </si>
  <si>
    <t>TOT PREVIAS AUTOMOVILES</t>
  </si>
  <si>
    <t>483-007</t>
  </si>
  <si>
    <t>RECLAMACIONES</t>
  </si>
  <si>
    <t>483-007-001</t>
  </si>
  <si>
    <t>MANO DE OBRA RECLAMACIONES</t>
  </si>
  <si>
    <t>483-007-002</t>
  </si>
  <si>
    <t>REFACCIONES RECLAMACIONES AUTO</t>
  </si>
  <si>
    <t>483-007-003</t>
  </si>
  <si>
    <t>T.O.T. RECLAMACIONES AUTOMOVIL</t>
  </si>
  <si>
    <t>484-001</t>
  </si>
  <si>
    <t>DESCUENTOS</t>
  </si>
  <si>
    <t>Sumas iguales</t>
  </si>
  <si>
    <t>683-001</t>
  </si>
  <si>
    <t>683-001-001</t>
  </si>
  <si>
    <t>683-001-002</t>
  </si>
  <si>
    <t>683-001-004</t>
  </si>
  <si>
    <t>683-002</t>
  </si>
  <si>
    <t>683-002-001</t>
  </si>
  <si>
    <t>683-002-002</t>
  </si>
  <si>
    <t>683-002-003</t>
  </si>
  <si>
    <t>683-002-004</t>
  </si>
  <si>
    <t>683-003</t>
  </si>
  <si>
    <t>683-003-001</t>
  </si>
  <si>
    <t>683-003-002</t>
  </si>
  <si>
    <t>683-003-003</t>
  </si>
  <si>
    <t>683-004</t>
  </si>
  <si>
    <t>683-004-001</t>
  </si>
  <si>
    <t>683-004-002</t>
  </si>
  <si>
    <t>683-004-003</t>
  </si>
  <si>
    <t>683-005</t>
  </si>
  <si>
    <t>683-005-001</t>
  </si>
  <si>
    <t>683-005-002</t>
  </si>
  <si>
    <t>683-005-003</t>
  </si>
  <si>
    <t>683-006</t>
  </si>
  <si>
    <t>683-006-001</t>
  </si>
  <si>
    <t>683-006-002</t>
  </si>
  <si>
    <t>683-006-003</t>
  </si>
  <si>
    <t>683-007</t>
  </si>
  <si>
    <t>683-007-001</t>
  </si>
  <si>
    <t>COSTO RECLAMACIONES M.O</t>
  </si>
  <si>
    <t>683-007-002</t>
  </si>
  <si>
    <t>COSTO RECLAMACIONES REFACC AUT</t>
  </si>
  <si>
    <t>683-007-003</t>
  </si>
  <si>
    <t>COSTO RECLAMACIONES TOT AUTOMO</t>
  </si>
  <si>
    <t>683-008</t>
  </si>
  <si>
    <t>LAVADOS</t>
  </si>
  <si>
    <t>683-008-001</t>
  </si>
  <si>
    <t>MANO DE OBRA LAVADOS AUTOMOVIL</t>
  </si>
  <si>
    <t>COSTO DE REFACCIONES EN SERVI</t>
  </si>
  <si>
    <t>COSTO DE TOTS EN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</si>
</sst>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dd/mm/yy\ hh: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62"/>
      <name val="Arial"/>
      <family val="2"/>
    </font>
    <font>
      <b/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sz val="8"/>
      <color indexed="12"/>
      <name val="Arial"/>
      <family val="2"/>
    </font>
    <font>
      <sz val="8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60"/>
        <bgColor indexed="25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37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49"/>
      </patternFill>
    </fill>
    <fill>
      <patternFill patternType="solid">
        <fgColor indexed="48"/>
        <bgColor indexed="49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155">
    <xf numFmtId="0" fontId="0" fillId="0" borderId="0" xfId="0"/>
    <xf numFmtId="0" fontId="3" fillId="0" borderId="1" xfId="2" applyFont="1" applyBorder="1"/>
    <xf numFmtId="0" fontId="4" fillId="0" borderId="1" xfId="2" applyFont="1" applyBorder="1"/>
    <xf numFmtId="0" fontId="3" fillId="2" borderId="0" xfId="2" applyFont="1" applyFill="1"/>
    <xf numFmtId="0" fontId="3" fillId="0" borderId="0" xfId="2" applyFont="1"/>
    <xf numFmtId="4" fontId="3" fillId="0" borderId="0" xfId="2" applyNumberFormat="1" applyFont="1"/>
    <xf numFmtId="0" fontId="5" fillId="0" borderId="0" xfId="0" applyFont="1"/>
    <xf numFmtId="0" fontId="6" fillId="0" borderId="0" xfId="2" applyFont="1"/>
    <xf numFmtId="49" fontId="7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/>
    <xf numFmtId="0" fontId="3" fillId="0" borderId="1" xfId="2" applyFont="1" applyBorder="1" applyAlignment="1">
      <alignment horizontal="center"/>
    </xf>
    <xf numFmtId="165" fontId="4" fillId="0" borderId="1" xfId="3" applyNumberFormat="1" applyFont="1" applyFill="1" applyBorder="1" applyAlignment="1" applyProtection="1">
      <alignment horizontal="center"/>
    </xf>
    <xf numFmtId="3" fontId="3" fillId="0" borderId="1" xfId="3" applyNumberFormat="1" applyFont="1" applyFill="1" applyBorder="1" applyAlignment="1" applyProtection="1">
      <alignment horizontal="center"/>
    </xf>
    <xf numFmtId="0" fontId="3" fillId="3" borderId="0" xfId="2" applyFont="1" applyFill="1"/>
    <xf numFmtId="165" fontId="3" fillId="0" borderId="1" xfId="1" applyNumberFormat="1" applyFont="1" applyFill="1" applyBorder="1" applyAlignment="1" applyProtection="1"/>
    <xf numFmtId="164" fontId="6" fillId="0" borderId="0" xfId="2" applyNumberFormat="1" applyFont="1"/>
    <xf numFmtId="0" fontId="3" fillId="4" borderId="1" xfId="2" applyFont="1" applyFill="1" applyBorder="1" applyAlignment="1"/>
    <xf numFmtId="0" fontId="3" fillId="0" borderId="1" xfId="2" applyFont="1" applyBorder="1" applyAlignment="1"/>
    <xf numFmtId="0" fontId="3" fillId="0" borderId="1" xfId="2" applyFont="1" applyBorder="1" applyAlignment="1">
      <alignment horizontal="center" vertical="center"/>
    </xf>
    <xf numFmtId="165" fontId="3" fillId="5" borderId="1" xfId="1" applyNumberFormat="1" applyFont="1" applyFill="1" applyBorder="1" applyAlignment="1" applyProtection="1"/>
    <xf numFmtId="165" fontId="8" fillId="0" borderId="1" xfId="1" applyNumberFormat="1" applyFont="1" applyFill="1" applyBorder="1" applyAlignment="1" applyProtection="1"/>
    <xf numFmtId="3" fontId="3" fillId="0" borderId="1" xfId="3" applyNumberFormat="1" applyFont="1" applyFill="1" applyBorder="1" applyAlignment="1" applyProtection="1"/>
    <xf numFmtId="0" fontId="3" fillId="3" borderId="0" xfId="2" applyFont="1" applyFill="1" applyAlignment="1"/>
    <xf numFmtId="0" fontId="3" fillId="0" borderId="0" xfId="2" applyFont="1" applyAlignment="1"/>
    <xf numFmtId="165" fontId="8" fillId="0" borderId="1" xfId="1" applyNumberFormat="1" applyFont="1" applyFill="1" applyBorder="1" applyAlignment="1" applyProtection="1">
      <alignment horizontal="center"/>
    </xf>
    <xf numFmtId="165" fontId="3" fillId="0" borderId="1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/>
    <xf numFmtId="0" fontId="9" fillId="4" borderId="1" xfId="2" applyFont="1" applyFill="1" applyBorder="1" applyAlignment="1"/>
    <xf numFmtId="0" fontId="3" fillId="0" borderId="1" xfId="2" applyFont="1" applyBorder="1" applyAlignment="1">
      <alignment horizontal="center" vertical="center"/>
    </xf>
    <xf numFmtId="0" fontId="3" fillId="5" borderId="0" xfId="2" applyFont="1" applyFill="1"/>
    <xf numFmtId="0" fontId="10" fillId="6" borderId="0" xfId="2" applyFont="1" applyFill="1"/>
    <xf numFmtId="0" fontId="10" fillId="7" borderId="0" xfId="2" applyFont="1" applyFill="1"/>
    <xf numFmtId="43" fontId="3" fillId="0" borderId="0" xfId="1" applyFont="1" applyFill="1" applyBorder="1" applyAlignment="1" applyProtection="1"/>
    <xf numFmtId="43" fontId="5" fillId="0" borderId="0" xfId="1" applyFont="1" applyFill="1" applyBorder="1" applyAlignment="1" applyProtection="1"/>
    <xf numFmtId="49" fontId="7" fillId="0" borderId="1" xfId="2" applyNumberFormat="1" applyFont="1" applyBorder="1" applyAlignment="1">
      <alignment horizontal="center" vertical="center"/>
    </xf>
    <xf numFmtId="0" fontId="3" fillId="4" borderId="1" xfId="2" applyFont="1" applyFill="1" applyBorder="1"/>
    <xf numFmtId="165" fontId="10" fillId="7" borderId="1" xfId="1" applyNumberFormat="1" applyFont="1" applyFill="1" applyBorder="1" applyAlignment="1" applyProtection="1"/>
    <xf numFmtId="43" fontId="3" fillId="0" borderId="0" xfId="1" applyFont="1" applyAlignment="1"/>
    <xf numFmtId="0" fontId="3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165" fontId="4" fillId="0" borderId="1" xfId="1" applyNumberFormat="1" applyFont="1" applyFill="1" applyBorder="1" applyAlignment="1" applyProtection="1"/>
    <xf numFmtId="0" fontId="3" fillId="0" borderId="1" xfId="2" applyFont="1" applyFill="1" applyBorder="1"/>
    <xf numFmtId="0" fontId="3" fillId="8" borderId="1" xfId="2" applyFont="1" applyFill="1" applyBorder="1"/>
    <xf numFmtId="165" fontId="3" fillId="0" borderId="0" xfId="3" applyNumberFormat="1" applyFont="1" applyFill="1" applyBorder="1" applyAlignment="1" applyProtection="1"/>
    <xf numFmtId="2" fontId="3" fillId="0" borderId="0" xfId="2" applyNumberFormat="1" applyFont="1"/>
    <xf numFmtId="0" fontId="3" fillId="0" borderId="0" xfId="2" applyNumberFormat="1" applyFont="1"/>
    <xf numFmtId="165" fontId="3" fillId="5" borderId="0" xfId="1" applyNumberFormat="1" applyFont="1" applyFill="1" applyBorder="1" applyAlignment="1" applyProtection="1"/>
    <xf numFmtId="165" fontId="10" fillId="6" borderId="0" xfId="1" applyNumberFormat="1" applyFont="1" applyFill="1" applyBorder="1" applyAlignment="1" applyProtection="1"/>
    <xf numFmtId="165" fontId="10" fillId="7" borderId="0" xfId="1" applyNumberFormat="1" applyFont="1" applyFill="1" applyBorder="1" applyAlignment="1" applyProtection="1"/>
    <xf numFmtId="165" fontId="10" fillId="9" borderId="0" xfId="1" applyNumberFormat="1" applyFont="1" applyFill="1" applyBorder="1" applyAlignment="1" applyProtection="1"/>
    <xf numFmtId="43" fontId="3" fillId="0" borderId="2" xfId="1" applyFont="1" applyFill="1" applyBorder="1" applyAlignment="1" applyProtection="1"/>
    <xf numFmtId="0" fontId="3" fillId="10" borderId="1" xfId="2" applyFont="1" applyFill="1" applyBorder="1"/>
    <xf numFmtId="165" fontId="10" fillId="6" borderId="1" xfId="1" applyNumberFormat="1" applyFont="1" applyFill="1" applyBorder="1" applyAlignment="1" applyProtection="1"/>
    <xf numFmtId="0" fontId="3" fillId="0" borderId="0" xfId="2" applyFont="1" applyFill="1"/>
    <xf numFmtId="165" fontId="10" fillId="0" borderId="0" xfId="3" applyNumberFormat="1" applyFont="1" applyFill="1" applyBorder="1" applyAlignment="1" applyProtection="1"/>
    <xf numFmtId="0" fontId="11" fillId="0" borderId="0" xfId="2" applyFont="1" applyFill="1"/>
    <xf numFmtId="165" fontId="5" fillId="5" borderId="0" xfId="0" applyNumberFormat="1" applyFont="1" applyFill="1"/>
    <xf numFmtId="165" fontId="5" fillId="0" borderId="0" xfId="0" applyNumberFormat="1" applyFont="1"/>
    <xf numFmtId="165" fontId="3" fillId="0" borderId="0" xfId="2" applyNumberFormat="1" applyFont="1"/>
    <xf numFmtId="14" fontId="11" fillId="0" borderId="0" xfId="2" applyNumberFormat="1" applyFont="1" applyFill="1"/>
    <xf numFmtId="165" fontId="10" fillId="6" borderId="0" xfId="0" applyNumberFormat="1" applyFont="1" applyFill="1"/>
    <xf numFmtId="165" fontId="10" fillId="7" borderId="0" xfId="0" applyNumberFormat="1" applyFont="1" applyFill="1"/>
    <xf numFmtId="165" fontId="5" fillId="0" borderId="0" xfId="0" applyNumberFormat="1" applyFont="1" applyFill="1"/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center"/>
    </xf>
    <xf numFmtId="165" fontId="7" fillId="0" borderId="1" xfId="1" applyNumberFormat="1" applyFont="1" applyFill="1" applyBorder="1" applyAlignment="1" applyProtection="1"/>
    <xf numFmtId="165" fontId="7" fillId="0" borderId="1" xfId="3" applyNumberFormat="1" applyFont="1" applyFill="1" applyBorder="1" applyAlignment="1" applyProtection="1"/>
    <xf numFmtId="165" fontId="12" fillId="9" borderId="3" xfId="0" applyNumberFormat="1" applyFont="1" applyFill="1" applyBorder="1"/>
    <xf numFmtId="0" fontId="3" fillId="11" borderId="1" xfId="2" applyFont="1" applyFill="1" applyBorder="1"/>
    <xf numFmtId="0" fontId="3" fillId="11" borderId="1" xfId="2" applyFont="1" applyFill="1" applyBorder="1" applyAlignment="1">
      <alignment horizontal="center"/>
    </xf>
    <xf numFmtId="165" fontId="12" fillId="9" borderId="1" xfId="1" applyNumberFormat="1" applyFont="1" applyFill="1" applyBorder="1" applyAlignment="1" applyProtection="1"/>
    <xf numFmtId="165" fontId="3" fillId="11" borderId="1" xfId="1" applyNumberFormat="1" applyFont="1" applyFill="1" applyBorder="1" applyAlignment="1" applyProtection="1"/>
    <xf numFmtId="3" fontId="3" fillId="11" borderId="1" xfId="3" applyNumberFormat="1" applyFont="1" applyFill="1" applyBorder="1" applyAlignment="1" applyProtection="1"/>
    <xf numFmtId="165" fontId="7" fillId="3" borderId="0" xfId="3" applyNumberFormat="1" applyFont="1" applyFill="1" applyBorder="1" applyAlignment="1" applyProtection="1"/>
    <xf numFmtId="0" fontId="7" fillId="0" borderId="0" xfId="2" applyFont="1" applyFill="1"/>
    <xf numFmtId="165" fontId="3" fillId="0" borderId="1" xfId="3" applyNumberFormat="1" applyFont="1" applyFill="1" applyBorder="1" applyAlignment="1" applyProtection="1"/>
    <xf numFmtId="165" fontId="3" fillId="0" borderId="1" xfId="2" applyNumberFormat="1" applyFont="1" applyBorder="1"/>
    <xf numFmtId="14" fontId="4" fillId="0" borderId="0" xfId="2" applyNumberFormat="1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13" fillId="0" borderId="1" xfId="2" applyFont="1" applyBorder="1"/>
    <xf numFmtId="0" fontId="13" fillId="0" borderId="1" xfId="2" applyFont="1" applyBorder="1" applyAlignment="1">
      <alignment horizontal="left"/>
    </xf>
    <xf numFmtId="0" fontId="13" fillId="0" borderId="1" xfId="2" applyFont="1" applyBorder="1" applyAlignment="1">
      <alignment horizontal="center"/>
    </xf>
    <xf numFmtId="165" fontId="13" fillId="0" borderId="1" xfId="1" applyNumberFormat="1" applyFont="1" applyFill="1" applyBorder="1" applyAlignment="1" applyProtection="1"/>
    <xf numFmtId="0" fontId="11" fillId="0" borderId="0" xfId="2" applyFont="1" applyFill="1" applyAlignment="1">
      <alignment horizontal="left"/>
    </xf>
    <xf numFmtId="14" fontId="11" fillId="0" borderId="0" xfId="2" applyNumberFormat="1" applyFont="1" applyFill="1" applyAlignment="1">
      <alignment horizontal="left"/>
    </xf>
    <xf numFmtId="14" fontId="11" fillId="0" borderId="0" xfId="2" applyNumberFormat="1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4" fontId="7" fillId="0" borderId="0" xfId="2" applyNumberFormat="1" applyFont="1" applyFill="1"/>
    <xf numFmtId="0" fontId="4" fillId="10" borderId="1" xfId="2" applyFont="1" applyFill="1" applyBorder="1"/>
    <xf numFmtId="0" fontId="3" fillId="10" borderId="1" xfId="2" applyFont="1" applyFill="1" applyBorder="1" applyAlignment="1">
      <alignment horizontal="center"/>
    </xf>
    <xf numFmtId="165" fontId="3" fillId="3" borderId="0" xfId="2" applyNumberFormat="1" applyFont="1" applyFill="1"/>
    <xf numFmtId="4" fontId="3" fillId="0" borderId="0" xfId="2" applyNumberFormat="1" applyFont="1" applyFill="1"/>
    <xf numFmtId="0" fontId="13" fillId="0" borderId="0" xfId="2" applyFont="1"/>
    <xf numFmtId="0" fontId="13" fillId="3" borderId="0" xfId="2" applyFont="1" applyFill="1"/>
    <xf numFmtId="165" fontId="4" fillId="12" borderId="0" xfId="0" applyNumberFormat="1" applyFont="1" applyFill="1"/>
    <xf numFmtId="165" fontId="14" fillId="0" borderId="0" xfId="0" applyNumberFormat="1" applyFont="1"/>
    <xf numFmtId="165" fontId="7" fillId="0" borderId="0" xfId="2" applyNumberFormat="1" applyFont="1" applyFill="1"/>
    <xf numFmtId="14" fontId="3" fillId="0" borderId="0" xfId="2" applyNumberFormat="1" applyFont="1" applyFill="1"/>
    <xf numFmtId="43" fontId="5" fillId="0" borderId="0" xfId="1" applyFont="1"/>
    <xf numFmtId="0" fontId="7" fillId="0" borderId="0" xfId="0" applyFont="1" applyFill="1"/>
    <xf numFmtId="165" fontId="4" fillId="13" borderId="1" xfId="1" applyNumberFormat="1" applyFont="1" applyFill="1" applyBorder="1" applyAlignment="1" applyProtection="1"/>
    <xf numFmtId="165" fontId="10" fillId="14" borderId="0" xfId="0" applyNumberFormat="1" applyFont="1" applyFill="1"/>
    <xf numFmtId="43" fontId="5" fillId="0" borderId="0" xfId="0" applyNumberFormat="1" applyFont="1"/>
    <xf numFmtId="0" fontId="13" fillId="0" borderId="0" xfId="0" applyFont="1"/>
    <xf numFmtId="4" fontId="13" fillId="0" borderId="0" xfId="2" applyNumberFormat="1" applyFont="1"/>
    <xf numFmtId="4" fontId="3" fillId="0" borderId="1" xfId="2" applyNumberFormat="1" applyFont="1" applyBorder="1"/>
    <xf numFmtId="165" fontId="8" fillId="0" borderId="1" xfId="3" applyNumberFormat="1" applyFont="1" applyFill="1" applyBorder="1" applyAlignment="1" applyProtection="1"/>
    <xf numFmtId="165" fontId="3" fillId="13" borderId="1" xfId="1" applyNumberFormat="1" applyFont="1" applyFill="1" applyBorder="1" applyAlignment="1" applyProtection="1"/>
    <xf numFmtId="0" fontId="4" fillId="3" borderId="0" xfId="2" applyFont="1" applyFill="1"/>
    <xf numFmtId="43" fontId="3" fillId="0" borderId="0" xfId="1" applyFont="1"/>
    <xf numFmtId="165" fontId="3" fillId="4" borderId="1" xfId="1" applyNumberFormat="1" applyFont="1" applyFill="1" applyBorder="1" applyAlignment="1" applyProtection="1"/>
    <xf numFmtId="165" fontId="3" fillId="4" borderId="1" xfId="3" applyNumberFormat="1" applyFont="1" applyFill="1" applyBorder="1" applyAlignment="1" applyProtection="1"/>
    <xf numFmtId="4" fontId="5" fillId="0" borderId="1" xfId="0" applyNumberFormat="1" applyFont="1" applyBorder="1"/>
    <xf numFmtId="165" fontId="4" fillId="15" borderId="0" xfId="0" applyNumberFormat="1" applyFont="1" applyFill="1"/>
    <xf numFmtId="165" fontId="4" fillId="0" borderId="0" xfId="0" applyNumberFormat="1" applyFont="1"/>
    <xf numFmtId="165" fontId="8" fillId="0" borderId="0" xfId="3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49" fontId="7" fillId="0" borderId="0" xfId="2" applyNumberFormat="1" applyFont="1" applyAlignment="1">
      <alignment horizontal="center" vertical="center"/>
    </xf>
    <xf numFmtId="0" fontId="3" fillId="10" borderId="4" xfId="2" applyFont="1" applyFill="1" applyBorder="1"/>
    <xf numFmtId="0" fontId="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165" fontId="7" fillId="0" borderId="0" xfId="3" applyNumberFormat="1" applyFont="1" applyFill="1" applyBorder="1" applyAlignment="1" applyProtection="1"/>
    <xf numFmtId="165" fontId="13" fillId="0" borderId="0" xfId="1" applyNumberFormat="1" applyFont="1" applyFill="1" applyBorder="1" applyAlignment="1" applyProtection="1"/>
    <xf numFmtId="4" fontId="5" fillId="0" borderId="0" xfId="0" applyNumberFormat="1" applyFont="1" applyFill="1"/>
    <xf numFmtId="165" fontId="3" fillId="0" borderId="0" xfId="3" applyNumberFormat="1" applyFont="1"/>
    <xf numFmtId="165" fontId="10" fillId="16" borderId="0" xfId="0" applyNumberFormat="1" applyFont="1" applyFill="1"/>
    <xf numFmtId="165" fontId="10" fillId="17" borderId="0" xfId="0" applyNumberFormat="1" applyFont="1" applyFill="1"/>
    <xf numFmtId="165" fontId="8" fillId="0" borderId="0" xfId="0" applyNumberFormat="1" applyFont="1" applyFill="1"/>
    <xf numFmtId="165" fontId="4" fillId="0" borderId="0" xfId="1" applyNumberFormat="1" applyFont="1" applyFill="1" applyBorder="1" applyAlignment="1" applyProtection="1"/>
    <xf numFmtId="165" fontId="12" fillId="9" borderId="0" xfId="1" applyNumberFormat="1" applyFont="1" applyFill="1" applyBorder="1" applyAlignment="1" applyProtection="1"/>
    <xf numFmtId="0" fontId="5" fillId="0" borderId="0" xfId="0" applyFont="1" applyFill="1"/>
    <xf numFmtId="0" fontId="5" fillId="2" borderId="0" xfId="0" applyFont="1" applyFill="1"/>
    <xf numFmtId="43" fontId="5" fillId="0" borderId="0" xfId="1" applyFont="1" applyFill="1"/>
    <xf numFmtId="166" fontId="3" fillId="0" borderId="0" xfId="2" applyNumberFormat="1" applyFont="1"/>
    <xf numFmtId="43" fontId="11" fillId="0" borderId="0" xfId="1" applyFont="1" applyFill="1" applyAlignment="1">
      <alignment horizontal="center"/>
    </xf>
    <xf numFmtId="4" fontId="11" fillId="0" borderId="0" xfId="2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" fontId="7" fillId="0" borderId="0" xfId="0" applyNumberFormat="1" applyFont="1" applyFill="1"/>
    <xf numFmtId="4" fontId="3" fillId="0" borderId="0" xfId="2" applyNumberFormat="1" applyFont="1" applyFill="1" applyAlignment="1"/>
    <xf numFmtId="165" fontId="3" fillId="18" borderId="0" xfId="3" applyNumberFormat="1" applyFont="1" applyFill="1" applyBorder="1" applyAlignment="1" applyProtection="1"/>
    <xf numFmtId="165" fontId="3" fillId="18" borderId="0" xfId="3" applyNumberFormat="1" applyFont="1" applyFill="1"/>
    <xf numFmtId="0" fontId="3" fillId="0" borderId="0" xfId="2" applyFont="1" applyFill="1" applyAlignment="1"/>
    <xf numFmtId="0" fontId="8" fillId="0" borderId="0" xfId="0" applyFont="1"/>
    <xf numFmtId="0" fontId="3" fillId="0" borderId="0" xfId="2" applyFont="1" applyAlignment="1">
      <alignment horizontal="right"/>
    </xf>
    <xf numFmtId="43" fontId="3" fillId="18" borderId="0" xfId="1" applyFont="1" applyFill="1" applyBorder="1" applyAlignment="1" applyProtection="1"/>
    <xf numFmtId="4" fontId="3" fillId="0" borderId="0" xfId="2" applyNumberFormat="1" applyFont="1" applyFill="1" applyAlignment="1">
      <alignment horizontal="left"/>
    </xf>
    <xf numFmtId="0" fontId="3" fillId="0" borderId="0" xfId="2" applyFont="1" applyFill="1" applyAlignment="1">
      <alignment horizontal="left"/>
    </xf>
    <xf numFmtId="165" fontId="10" fillId="0" borderId="0" xfId="0" applyNumberFormat="1" applyFont="1" applyFill="1"/>
    <xf numFmtId="165" fontId="4" fillId="0" borderId="0" xfId="3" applyNumberFormat="1" applyFont="1" applyFill="1" applyBorder="1" applyAlignment="1" applyProtection="1"/>
    <xf numFmtId="43" fontId="3" fillId="0" borderId="0" xfId="2" applyNumberFormat="1" applyFo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abSelected="1" topLeftCell="A43" workbookViewId="0">
      <selection activeCell="D66" sqref="D66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6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0</v>
      </c>
      <c r="B1" s="2" t="s">
        <v>1</v>
      </c>
      <c r="C1" s="1"/>
      <c r="D1" s="1"/>
      <c r="E1" s="1"/>
      <c r="F1" s="1"/>
      <c r="G1" s="1" t="s">
        <v>0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8"/>
      <c r="B3" s="9">
        <v>43101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43101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8" t="s">
        <v>8</v>
      </c>
      <c r="B5" s="16" t="s">
        <v>9</v>
      </c>
      <c r="C5" s="17" t="s">
        <v>10</v>
      </c>
      <c r="D5" s="17" t="s">
        <v>11</v>
      </c>
      <c r="E5" s="18">
        <f>659+186+43</f>
        <v>888</v>
      </c>
      <c r="F5" s="19">
        <f>+O36-N36</f>
        <v>691846.09</v>
      </c>
      <c r="G5" s="20">
        <f>+P77</f>
        <v>93307.28</v>
      </c>
      <c r="H5" s="14"/>
      <c r="I5" s="21"/>
      <c r="J5" s="17"/>
      <c r="K5" s="22"/>
      <c r="L5" s="23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3"/>
      <c r="X5" s="23"/>
      <c r="Y5" s="23"/>
    </row>
    <row r="6" spans="1:25" x14ac:dyDescent="0.2">
      <c r="A6" s="8"/>
      <c r="B6" s="16" t="s">
        <v>9</v>
      </c>
      <c r="C6" s="17" t="s">
        <v>13</v>
      </c>
      <c r="D6" s="17" t="s">
        <v>14</v>
      </c>
      <c r="E6" s="18"/>
      <c r="F6" s="19">
        <f>+O40-N40</f>
        <v>141949.6</v>
      </c>
      <c r="G6" s="24">
        <f>+P81</f>
        <v>13656.86</v>
      </c>
      <c r="H6" s="14"/>
      <c r="I6" s="21"/>
      <c r="J6" s="17"/>
      <c r="K6" s="22"/>
      <c r="L6" s="23"/>
      <c r="M6" s="4"/>
      <c r="N6" s="4"/>
      <c r="O6" s="4"/>
      <c r="P6" s="4"/>
      <c r="Q6" s="4"/>
      <c r="R6" s="4"/>
      <c r="S6" s="4"/>
      <c r="T6" s="5"/>
      <c r="U6" s="4"/>
      <c r="V6" s="4"/>
      <c r="W6" s="23"/>
      <c r="X6" s="23"/>
      <c r="Y6" s="23"/>
    </row>
    <row r="7" spans="1:25" x14ac:dyDescent="0.2">
      <c r="A7" s="8"/>
      <c r="B7" s="16" t="s">
        <v>9</v>
      </c>
      <c r="C7" s="17" t="s">
        <v>15</v>
      </c>
      <c r="D7" s="17" t="s">
        <v>16</v>
      </c>
      <c r="E7" s="18"/>
      <c r="F7" s="25">
        <f>+O43-N43</f>
        <v>7909.73</v>
      </c>
      <c r="G7" s="24">
        <f>+N84-O84</f>
        <v>0</v>
      </c>
      <c r="H7" s="14"/>
      <c r="I7" s="21"/>
      <c r="J7" s="17"/>
      <c r="K7" s="22"/>
      <c r="L7" s="23"/>
      <c r="M7" s="4"/>
      <c r="N7" s="26" t="s">
        <v>17</v>
      </c>
      <c r="O7" s="26" t="s">
        <v>18</v>
      </c>
      <c r="P7" s="26" t="s">
        <v>19</v>
      </c>
      <c r="Q7" s="26" t="s">
        <v>20</v>
      </c>
      <c r="R7" s="26" t="s">
        <v>21</v>
      </c>
      <c r="S7" s="26" t="s">
        <v>22</v>
      </c>
      <c r="T7" s="26" t="s">
        <v>23</v>
      </c>
      <c r="U7" s="26" t="s">
        <v>24</v>
      </c>
      <c r="V7" s="27"/>
      <c r="W7" s="28"/>
      <c r="X7" s="23"/>
      <c r="Y7" s="23"/>
    </row>
    <row r="8" spans="1:25" x14ac:dyDescent="0.2">
      <c r="A8" s="8"/>
      <c r="B8" s="16" t="s">
        <v>9</v>
      </c>
      <c r="C8" s="17" t="s">
        <v>25</v>
      </c>
      <c r="D8" s="17" t="s">
        <v>26</v>
      </c>
      <c r="E8" s="18"/>
      <c r="F8" s="25">
        <v>0</v>
      </c>
      <c r="G8" s="24">
        <f>+P110</f>
        <v>73748.47</v>
      </c>
      <c r="H8" s="14"/>
      <c r="I8" s="21"/>
      <c r="J8" s="17"/>
      <c r="K8" s="22"/>
      <c r="L8" s="23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3"/>
      <c r="Y8" s="23"/>
    </row>
    <row r="9" spans="1:25" x14ac:dyDescent="0.2">
      <c r="A9" s="8" t="s">
        <v>27</v>
      </c>
      <c r="B9" s="29" t="s">
        <v>28</v>
      </c>
      <c r="C9" s="17" t="s">
        <v>29</v>
      </c>
      <c r="D9" s="17" t="s">
        <v>30</v>
      </c>
      <c r="E9" s="30">
        <v>95</v>
      </c>
      <c r="F9" s="19">
        <f>+O50-N50</f>
        <v>48180</v>
      </c>
      <c r="G9" s="24">
        <f>+P90</f>
        <v>7102.83</v>
      </c>
      <c r="H9" s="14"/>
      <c r="I9" s="21"/>
      <c r="J9" s="17"/>
      <c r="K9" s="22"/>
      <c r="L9" s="23"/>
      <c r="M9" s="23"/>
      <c r="N9" s="31"/>
      <c r="O9" s="32"/>
      <c r="P9" s="33"/>
      <c r="Q9" s="4"/>
      <c r="R9" s="4"/>
      <c r="S9" s="4"/>
      <c r="T9" s="4"/>
      <c r="U9" s="4"/>
      <c r="V9" s="5"/>
      <c r="W9" s="4"/>
      <c r="X9" s="23"/>
      <c r="Y9" s="23"/>
    </row>
    <row r="10" spans="1:25" x14ac:dyDescent="0.2">
      <c r="A10" s="8" t="s">
        <v>31</v>
      </c>
      <c r="B10" s="16" t="s">
        <v>32</v>
      </c>
      <c r="C10" s="17" t="s">
        <v>33</v>
      </c>
      <c r="D10" s="17" t="s">
        <v>34</v>
      </c>
      <c r="E10" s="30">
        <v>276</v>
      </c>
      <c r="F10" s="19">
        <f>+O55-N55</f>
        <v>101551.5</v>
      </c>
      <c r="G10" s="24">
        <f>+P95</f>
        <v>45565.66</v>
      </c>
      <c r="H10" s="14"/>
      <c r="I10" s="21"/>
      <c r="J10" s="17"/>
      <c r="K10" s="22"/>
      <c r="L10" s="4">
        <v>218</v>
      </c>
      <c r="M10" s="4" t="s">
        <v>35</v>
      </c>
      <c r="N10" s="34">
        <v>48180</v>
      </c>
      <c r="O10" s="35">
        <v>344678.84</v>
      </c>
      <c r="P10" s="34">
        <v>1117.26</v>
      </c>
      <c r="Q10" s="34">
        <v>2447.27</v>
      </c>
      <c r="R10" s="34">
        <f>+SUM(N10:Q10)</f>
        <v>396423.37000000005</v>
      </c>
      <c r="S10" s="34">
        <f>+R10*0.16</f>
        <v>63427.739200000011</v>
      </c>
      <c r="T10" s="34">
        <f t="shared" ref="T10:T16" si="0">+R10+S10</f>
        <v>459851.10920000006</v>
      </c>
      <c r="U10" s="34">
        <v>187</v>
      </c>
      <c r="V10" s="4"/>
      <c r="W10" s="23"/>
      <c r="X10" s="23"/>
      <c r="Y10" s="23"/>
    </row>
    <row r="11" spans="1:25" x14ac:dyDescent="0.2">
      <c r="A11" s="8" t="s">
        <v>36</v>
      </c>
      <c r="B11" s="16" t="s">
        <v>37</v>
      </c>
      <c r="C11" s="17" t="s">
        <v>38</v>
      </c>
      <c r="D11" s="17" t="s">
        <v>39</v>
      </c>
      <c r="E11" s="30">
        <v>131</v>
      </c>
      <c r="F11" s="19">
        <f>+O60-N60</f>
        <v>71400</v>
      </c>
      <c r="G11" s="20">
        <f>+P100</f>
        <v>34572.15</v>
      </c>
      <c r="H11" s="14"/>
      <c r="I11" s="21"/>
      <c r="J11" s="17"/>
      <c r="K11" s="22"/>
      <c r="L11" s="4">
        <v>16</v>
      </c>
      <c r="M11" s="4" t="s">
        <v>40</v>
      </c>
      <c r="N11" s="34">
        <v>20078.8</v>
      </c>
      <c r="O11" s="34">
        <v>1066270.3</v>
      </c>
      <c r="P11" s="34">
        <v>208753.4</v>
      </c>
      <c r="Q11" s="34">
        <v>-1940.92</v>
      </c>
      <c r="R11" s="34">
        <f t="shared" ref="R11:R16" si="1">+SUM(N11:Q11)</f>
        <v>1293161.58</v>
      </c>
      <c r="S11" s="34">
        <f t="shared" ref="S11:S16" si="2">+R11*0.16</f>
        <v>206905.85280000002</v>
      </c>
      <c r="T11" s="34">
        <f t="shared" si="0"/>
        <v>1500067.4328000001</v>
      </c>
      <c r="U11" s="34">
        <v>143.66999999999999</v>
      </c>
      <c r="V11" s="4"/>
      <c r="W11" s="23"/>
      <c r="X11" s="23"/>
      <c r="Y11" s="23"/>
    </row>
    <row r="12" spans="1:25" x14ac:dyDescent="0.2">
      <c r="A12" s="36"/>
      <c r="B12" s="37" t="s">
        <v>41</v>
      </c>
      <c r="C12" s="1" t="s">
        <v>42</v>
      </c>
      <c r="D12" s="1" t="s">
        <v>43</v>
      </c>
      <c r="E12" s="18">
        <f>156+3+36</f>
        <v>195</v>
      </c>
      <c r="F12" s="38">
        <f>+O42-N42</f>
        <v>119045.95999999999</v>
      </c>
      <c r="G12" s="20">
        <f>+P83</f>
        <v>80124.72</v>
      </c>
      <c r="H12" s="14"/>
      <c r="I12" s="21"/>
      <c r="J12" s="17"/>
      <c r="K12" s="22"/>
      <c r="L12" s="4">
        <v>62</v>
      </c>
      <c r="M12" s="4" t="s">
        <v>44</v>
      </c>
      <c r="N12" s="34">
        <v>101551.5</v>
      </c>
      <c r="O12" s="34">
        <v>119342.95</v>
      </c>
      <c r="P12" s="34">
        <v>23033.119999999999</v>
      </c>
      <c r="Q12" s="34">
        <v>0</v>
      </c>
      <c r="R12" s="34">
        <f t="shared" si="1"/>
        <v>243927.57</v>
      </c>
      <c r="S12" s="34">
        <f t="shared" si="2"/>
        <v>39028.411200000002</v>
      </c>
      <c r="T12" s="34">
        <f t="shared" si="0"/>
        <v>282955.98120000004</v>
      </c>
      <c r="U12" s="34">
        <v>1226.3499999999999</v>
      </c>
      <c r="V12" s="4"/>
      <c r="W12" s="23"/>
      <c r="X12" s="23"/>
      <c r="Y12" s="23"/>
    </row>
    <row r="13" spans="1:25" x14ac:dyDescent="0.2">
      <c r="A13" s="36"/>
      <c r="B13" s="16" t="s">
        <v>45</v>
      </c>
      <c r="C13" s="17" t="s">
        <v>46</v>
      </c>
      <c r="D13" s="17" t="s">
        <v>47</v>
      </c>
      <c r="E13" s="18"/>
      <c r="F13" s="38">
        <f>+O57-N57</f>
        <v>23033.119999999999</v>
      </c>
      <c r="G13" s="20">
        <f>+P97</f>
        <v>22193.119999999999</v>
      </c>
      <c r="H13" s="14"/>
      <c r="I13" s="21"/>
      <c r="J13" s="17"/>
      <c r="K13" s="22"/>
      <c r="L13" s="4">
        <v>74</v>
      </c>
      <c r="M13" s="4" t="s">
        <v>48</v>
      </c>
      <c r="N13" s="34">
        <v>71400</v>
      </c>
      <c r="O13" s="34">
        <v>45.56</v>
      </c>
      <c r="P13" s="34"/>
      <c r="Q13" s="34"/>
      <c r="R13" s="34">
        <f t="shared" si="1"/>
        <v>71445.56</v>
      </c>
      <c r="S13" s="34">
        <f t="shared" si="2"/>
        <v>11431.2896</v>
      </c>
      <c r="T13" s="34">
        <f t="shared" si="0"/>
        <v>82876.849600000001</v>
      </c>
      <c r="U13" s="34">
        <v>952</v>
      </c>
      <c r="V13" s="4"/>
      <c r="W13" s="23"/>
      <c r="X13" s="23"/>
      <c r="Y13" s="23"/>
    </row>
    <row r="14" spans="1:25" x14ac:dyDescent="0.2">
      <c r="A14" s="36"/>
      <c r="B14" s="16" t="s">
        <v>41</v>
      </c>
      <c r="C14" s="17" t="s">
        <v>49</v>
      </c>
      <c r="D14" s="17" t="s">
        <v>50</v>
      </c>
      <c r="E14" s="18"/>
      <c r="F14" s="38">
        <f>+O52-N52</f>
        <v>1117.26</v>
      </c>
      <c r="G14" s="20">
        <f>+P92</f>
        <v>1117.26</v>
      </c>
      <c r="H14" s="14"/>
      <c r="I14" s="21"/>
      <c r="J14" s="17"/>
      <c r="K14" s="22"/>
      <c r="L14" s="23"/>
      <c r="M14" s="23" t="s">
        <v>51</v>
      </c>
      <c r="N14" s="39"/>
      <c r="O14" s="39"/>
      <c r="P14" s="39"/>
      <c r="Q14" s="39"/>
      <c r="R14" s="34">
        <f t="shared" si="1"/>
        <v>0</v>
      </c>
      <c r="S14" s="34">
        <f t="shared" si="2"/>
        <v>0</v>
      </c>
      <c r="T14" s="34">
        <f t="shared" si="0"/>
        <v>0</v>
      </c>
      <c r="U14" s="34"/>
      <c r="V14" s="4"/>
      <c r="W14" s="23"/>
      <c r="X14" s="23"/>
      <c r="Y14" s="23"/>
    </row>
    <row r="15" spans="1:25" x14ac:dyDescent="0.2">
      <c r="A15" s="8"/>
      <c r="B15" s="37"/>
      <c r="C15" s="40"/>
      <c r="D15" s="1"/>
      <c r="E15" s="41">
        <f>+E12+E11+E10+E9+E5</f>
        <v>1585</v>
      </c>
      <c r="F15" s="42">
        <f>SUM(F5:F14)</f>
        <v>1206033.26</v>
      </c>
      <c r="G15" s="42">
        <f>SUM(G5:G14)</f>
        <v>371388.35</v>
      </c>
      <c r="H15" s="14">
        <f>+F15-G15</f>
        <v>834644.91</v>
      </c>
      <c r="I15" s="21"/>
      <c r="J15" s="1"/>
      <c r="K15" s="22"/>
      <c r="L15" s="23">
        <v>423</v>
      </c>
      <c r="M15" s="4" t="s">
        <v>52</v>
      </c>
      <c r="N15" s="34">
        <v>728641.09</v>
      </c>
      <c r="O15" s="34">
        <v>657842.16</v>
      </c>
      <c r="P15" s="34">
        <v>96519.33</v>
      </c>
      <c r="Q15" s="34">
        <v>2745.2</v>
      </c>
      <c r="R15" s="34">
        <f t="shared" si="1"/>
        <v>1485747.78</v>
      </c>
      <c r="S15" s="34">
        <f t="shared" si="2"/>
        <v>237719.64480000001</v>
      </c>
      <c r="T15" s="34">
        <f t="shared" si="0"/>
        <v>1723467.4248000002</v>
      </c>
      <c r="U15" s="34">
        <v>1937.99</v>
      </c>
      <c r="V15" s="4"/>
      <c r="W15" s="23"/>
      <c r="X15" s="23"/>
      <c r="Y15" s="23"/>
    </row>
    <row r="16" spans="1:25" x14ac:dyDescent="0.2">
      <c r="A16" s="1"/>
      <c r="B16" s="43"/>
      <c r="C16" s="40"/>
      <c r="D16" s="1"/>
      <c r="E16" s="1"/>
      <c r="F16" s="14"/>
      <c r="G16" s="14"/>
      <c r="H16" s="14"/>
      <c r="I16" s="1"/>
      <c r="J16" s="1"/>
      <c r="K16" s="3"/>
      <c r="L16" s="23">
        <v>62</v>
      </c>
      <c r="M16" s="4" t="s">
        <v>53</v>
      </c>
      <c r="N16" s="34">
        <v>105154.6</v>
      </c>
      <c r="O16" s="34">
        <v>178928.99</v>
      </c>
      <c r="P16" s="34">
        <v>22107.11</v>
      </c>
      <c r="Q16" s="34">
        <v>5218.53</v>
      </c>
      <c r="R16" s="34">
        <f t="shared" si="1"/>
        <v>311409.23</v>
      </c>
      <c r="S16" s="34">
        <f t="shared" si="2"/>
        <v>49825.476799999997</v>
      </c>
      <c r="T16" s="34">
        <f t="shared" si="0"/>
        <v>361234.70679999999</v>
      </c>
      <c r="U16" s="34">
        <v>393.28</v>
      </c>
      <c r="V16" s="4"/>
      <c r="W16" s="23"/>
      <c r="X16" s="23"/>
      <c r="Y16" s="23"/>
    </row>
    <row r="17" spans="1:25" x14ac:dyDescent="0.2">
      <c r="A17" s="36"/>
      <c r="B17" s="44" t="s">
        <v>41</v>
      </c>
      <c r="C17" s="40" t="s">
        <v>54</v>
      </c>
      <c r="D17" s="1" t="s">
        <v>55</v>
      </c>
      <c r="E17" s="18">
        <f>8+49</f>
        <v>57</v>
      </c>
      <c r="F17" s="19">
        <f>+P38+P48+P53</f>
        <v>560.34999999999991</v>
      </c>
      <c r="G17" s="20">
        <f>+P86</f>
        <v>2812.47</v>
      </c>
      <c r="H17" s="14"/>
      <c r="I17" s="1"/>
      <c r="J17" s="1"/>
      <c r="K17" s="3"/>
      <c r="L17" s="4"/>
      <c r="M17" s="4"/>
      <c r="N17" s="45"/>
      <c r="O17" s="45"/>
      <c r="P17" s="45"/>
      <c r="Q17" s="45"/>
      <c r="R17" s="45"/>
      <c r="S17" s="45"/>
      <c r="T17" s="45">
        <v>0</v>
      </c>
      <c r="U17" s="46"/>
      <c r="V17" s="5"/>
      <c r="W17" s="4"/>
      <c r="X17" s="23"/>
      <c r="Y17" s="4"/>
    </row>
    <row r="18" spans="1:25" x14ac:dyDescent="0.2">
      <c r="A18" s="36"/>
      <c r="B18" s="44" t="s">
        <v>41</v>
      </c>
      <c r="C18" s="1" t="s">
        <v>56</v>
      </c>
      <c r="D18" s="1" t="s">
        <v>57</v>
      </c>
      <c r="E18" s="18"/>
      <c r="F18" s="38">
        <f>+P47</f>
        <v>208333.88</v>
      </c>
      <c r="G18" s="20">
        <f>+P88</f>
        <v>152031.03999999998</v>
      </c>
      <c r="H18" s="14"/>
      <c r="I18" s="1"/>
      <c r="J18" s="1"/>
      <c r="K18" s="3"/>
      <c r="L18" s="47">
        <f>SUM(L10:L16)</f>
        <v>855</v>
      </c>
      <c r="M18" s="4" t="s">
        <v>58</v>
      </c>
      <c r="N18" s="48">
        <f>SUM(N10:N17)</f>
        <v>1075005.99</v>
      </c>
      <c r="O18" s="49">
        <f t="shared" ref="O18:U18" si="3">SUM(O10:O17)</f>
        <v>2367108.7999999998</v>
      </c>
      <c r="P18" s="50">
        <f>SUM(P10:P17)</f>
        <v>351530.22</v>
      </c>
      <c r="Q18" s="48">
        <f t="shared" si="3"/>
        <v>8470.08</v>
      </c>
      <c r="R18" s="51">
        <f t="shared" si="3"/>
        <v>3802115.0900000003</v>
      </c>
      <c r="S18" s="51">
        <f t="shared" si="3"/>
        <v>608338.41440000001</v>
      </c>
      <c r="T18" s="51">
        <f t="shared" si="3"/>
        <v>4410453.5044</v>
      </c>
      <c r="U18" s="52">
        <f t="shared" si="3"/>
        <v>4840.29</v>
      </c>
      <c r="V18" s="4"/>
      <c r="W18" s="4"/>
      <c r="X18" s="4"/>
      <c r="Y18" s="4"/>
    </row>
    <row r="19" spans="1:25" x14ac:dyDescent="0.2">
      <c r="A19" s="8"/>
      <c r="B19" s="44"/>
      <c r="C19" s="40"/>
      <c r="D19" s="1"/>
      <c r="E19" s="41"/>
      <c r="F19" s="42">
        <f>SUM(F17:F18)</f>
        <v>208894.23</v>
      </c>
      <c r="G19" s="42">
        <f>SUM(G17:G18)</f>
        <v>154843.50999999998</v>
      </c>
      <c r="H19" s="14">
        <f>+F19-G19</f>
        <v>54050.72000000003</v>
      </c>
      <c r="I19" s="1"/>
      <c r="J19" s="1"/>
      <c r="K19" s="3"/>
      <c r="L19" s="4"/>
      <c r="M19" s="4"/>
      <c r="N19" s="45"/>
      <c r="O19" s="45"/>
      <c r="P19" s="45"/>
      <c r="Q19" s="45"/>
      <c r="R19" s="45"/>
      <c r="S19" s="45"/>
      <c r="T19" s="5"/>
      <c r="U19" s="4"/>
      <c r="V19" s="4"/>
      <c r="W19" s="4"/>
      <c r="X19" s="4"/>
      <c r="Y19" s="4"/>
    </row>
    <row r="20" spans="1:25" x14ac:dyDescent="0.2">
      <c r="A20" s="1"/>
      <c r="B20" s="43"/>
      <c r="C20" s="40"/>
      <c r="D20" s="1"/>
      <c r="E20" s="1"/>
      <c r="F20" s="14"/>
      <c r="G20" s="20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36" t="s">
        <v>59</v>
      </c>
      <c r="B21" s="53" t="s">
        <v>60</v>
      </c>
      <c r="C21" s="1" t="s">
        <v>61</v>
      </c>
      <c r="D21" s="1" t="s">
        <v>62</v>
      </c>
      <c r="E21" s="18">
        <f>654+144</f>
        <v>798</v>
      </c>
      <c r="F21" s="54">
        <f>+P37</f>
        <v>545778.09000000008</v>
      </c>
      <c r="G21" s="20">
        <f>+P78</f>
        <v>354055.67999999999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36"/>
      <c r="B22" s="53" t="s">
        <v>60</v>
      </c>
      <c r="C22" s="1" t="s">
        <v>63</v>
      </c>
      <c r="D22" s="1" t="s">
        <v>64</v>
      </c>
      <c r="E22" s="18"/>
      <c r="F22" s="54">
        <f>+P41</f>
        <v>297353.52999999997</v>
      </c>
      <c r="G22" s="20">
        <f>+P82</f>
        <v>187620.58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5"/>
      <c r="X22" s="4"/>
      <c r="Y22" s="4"/>
    </row>
    <row r="23" spans="1:25" x14ac:dyDescent="0.2">
      <c r="A23" s="8" t="s">
        <v>65</v>
      </c>
      <c r="B23" s="53" t="s">
        <v>66</v>
      </c>
      <c r="C23" s="1" t="s">
        <v>67</v>
      </c>
      <c r="D23" s="1" t="s">
        <v>68</v>
      </c>
      <c r="E23" s="30">
        <v>89</v>
      </c>
      <c r="F23" s="54">
        <f>+O51-N51</f>
        <v>344678.84</v>
      </c>
      <c r="G23" s="20">
        <f>+P91</f>
        <v>274994.08</v>
      </c>
      <c r="H23" s="14"/>
      <c r="I23" s="1"/>
      <c r="J23" s="1"/>
      <c r="K23" s="3"/>
      <c r="L23" s="55"/>
      <c r="M23" s="55"/>
      <c r="N23" s="45"/>
      <c r="O23" s="56"/>
      <c r="P23" s="56"/>
      <c r="Q23" s="45"/>
      <c r="R23" s="57" t="s">
        <v>69</v>
      </c>
      <c r="S23" s="4"/>
      <c r="T23" s="58">
        <f>+P36+P40+P45+P50+P55+P60+P68+P38</f>
        <v>1075059.99</v>
      </c>
      <c r="U23" s="59">
        <f>+N18-T23</f>
        <v>-54</v>
      </c>
      <c r="V23" s="60"/>
      <c r="W23" s="55"/>
      <c r="X23" s="4"/>
      <c r="Y23" s="4"/>
    </row>
    <row r="24" spans="1:25" x14ac:dyDescent="0.2">
      <c r="A24" s="36" t="s">
        <v>70</v>
      </c>
      <c r="B24" s="53" t="s">
        <v>71</v>
      </c>
      <c r="C24" s="1" t="s">
        <v>72</v>
      </c>
      <c r="D24" s="1" t="s">
        <v>73</v>
      </c>
      <c r="E24" s="30">
        <v>55</v>
      </c>
      <c r="F24" s="54">
        <f>+O56-N56</f>
        <v>119342.95</v>
      </c>
      <c r="G24" s="20">
        <f>+P96</f>
        <v>107997.34000000001</v>
      </c>
      <c r="H24" s="14"/>
      <c r="I24" s="1"/>
      <c r="J24" s="1"/>
      <c r="K24" s="3"/>
      <c r="L24" s="57"/>
      <c r="M24" s="61"/>
      <c r="N24" s="57"/>
      <c r="O24" s="57"/>
      <c r="P24" s="57"/>
      <c r="Q24" s="55"/>
      <c r="R24" s="57" t="s">
        <v>74</v>
      </c>
      <c r="S24" s="4"/>
      <c r="T24" s="62">
        <f>+P37+P41+P46+P51+P56+P61+P65-P68</f>
        <v>2367108.8000000003</v>
      </c>
      <c r="U24" s="59">
        <f>+O18-T24</f>
        <v>0</v>
      </c>
      <c r="V24" s="55"/>
      <c r="W24" s="55"/>
      <c r="X24" s="4"/>
      <c r="Y24" s="4"/>
    </row>
    <row r="25" spans="1:25" x14ac:dyDescent="0.2">
      <c r="A25" s="36"/>
      <c r="B25" s="53" t="s">
        <v>71</v>
      </c>
      <c r="C25" s="1" t="s">
        <v>75</v>
      </c>
      <c r="D25" s="1" t="s">
        <v>76</v>
      </c>
      <c r="E25" s="30">
        <v>1</v>
      </c>
      <c r="F25" s="14">
        <f>+O61-N61</f>
        <v>45.56</v>
      </c>
      <c r="G25" s="20">
        <f>P101</f>
        <v>41.42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7" t="s">
        <v>77</v>
      </c>
      <c r="S25" s="4"/>
      <c r="T25" s="63">
        <f>+P42+P47+P52+P57+P66+P62</f>
        <v>351530.22</v>
      </c>
      <c r="U25" s="64">
        <f>+P18-T25</f>
        <v>0</v>
      </c>
      <c r="V25" s="55"/>
      <c r="W25" s="55"/>
      <c r="X25" s="4"/>
      <c r="Y25" s="4"/>
    </row>
    <row r="26" spans="1:25" x14ac:dyDescent="0.2">
      <c r="A26" s="8" t="s">
        <v>78</v>
      </c>
      <c r="B26" s="53" t="s">
        <v>60</v>
      </c>
      <c r="C26" s="1" t="s">
        <v>79</v>
      </c>
      <c r="D26" s="1" t="s">
        <v>80</v>
      </c>
      <c r="E26" s="30">
        <v>42</v>
      </c>
      <c r="F26" s="54">
        <f>+P46</f>
        <v>1059909.83</v>
      </c>
      <c r="G26" s="20">
        <f>+P87</f>
        <v>477814.6100000001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7" t="s">
        <v>81</v>
      </c>
      <c r="S26" s="4"/>
      <c r="T26" s="58">
        <f>+P38+P43+P48+P53+P58</f>
        <v>8470.08</v>
      </c>
      <c r="U26" s="64">
        <f>+Q18-T26</f>
        <v>0</v>
      </c>
      <c r="V26" s="4"/>
      <c r="W26" s="4"/>
      <c r="X26" s="4"/>
      <c r="Y26" s="4"/>
    </row>
    <row r="27" spans="1:25" x14ac:dyDescent="0.2">
      <c r="A27" s="65"/>
      <c r="B27" s="66"/>
      <c r="C27" s="67"/>
      <c r="D27" s="66"/>
      <c r="E27" s="68">
        <f>SUM(E21:E26)</f>
        <v>985</v>
      </c>
      <c r="F27" s="69">
        <f>SUM(F21:F26)</f>
        <v>2367108.8000000003</v>
      </c>
      <c r="G27" s="69">
        <f>SUM(G21:G26)</f>
        <v>1402523.7100000002</v>
      </c>
      <c r="H27" s="69">
        <f>+F27-G27</f>
        <v>964585.09000000008</v>
      </c>
      <c r="I27" s="1"/>
      <c r="J27" s="1"/>
      <c r="K27" s="3"/>
      <c r="L27" s="4"/>
      <c r="M27" s="4"/>
      <c r="N27" s="4"/>
      <c r="O27" s="4"/>
      <c r="P27" s="4"/>
      <c r="Q27" s="4"/>
      <c r="R27" s="57"/>
      <c r="S27" s="4"/>
      <c r="V27" s="4"/>
      <c r="W27" s="4"/>
      <c r="X27" s="4"/>
      <c r="Y27" s="4"/>
    </row>
    <row r="28" spans="1:25" ht="12" thickBot="1" x14ac:dyDescent="0.25">
      <c r="A28" s="65"/>
      <c r="B28" s="66"/>
      <c r="C28" s="67"/>
      <c r="D28" s="66"/>
      <c r="E28" s="68"/>
      <c r="F28" s="69"/>
      <c r="G28" s="70"/>
      <c r="H28" s="69"/>
      <c r="I28" s="1"/>
      <c r="J28" s="70"/>
      <c r="K28" s="3"/>
      <c r="L28" s="4"/>
      <c r="M28" s="4"/>
      <c r="N28" s="4"/>
      <c r="O28" s="4"/>
      <c r="P28" s="4"/>
      <c r="Q28" s="4"/>
      <c r="R28" s="4"/>
      <c r="S28" s="4"/>
      <c r="T28" s="71">
        <f>SUM(T23:T27)</f>
        <v>3802169.09</v>
      </c>
      <c r="U28" s="59">
        <f>+T28-R18</f>
        <v>53.999999999534339</v>
      </c>
      <c r="V28" s="4"/>
      <c r="W28" s="4"/>
      <c r="X28" s="4"/>
      <c r="Y28" s="4"/>
    </row>
    <row r="29" spans="1:25" ht="12" thickTop="1" x14ac:dyDescent="0.2">
      <c r="A29" s="1"/>
      <c r="B29" s="72" t="s">
        <v>82</v>
      </c>
      <c r="C29" s="72"/>
      <c r="D29" s="72"/>
      <c r="E29" s="73">
        <f>+E15+E19+E27</f>
        <v>2570</v>
      </c>
      <c r="F29" s="74">
        <f>+F15+F19+F27</f>
        <v>3782036.29</v>
      </c>
      <c r="G29" s="75">
        <f>+G15+G19+G27</f>
        <v>1928755.5700000003</v>
      </c>
      <c r="H29" s="75">
        <f>+H15+H19+H27</f>
        <v>1853280.7200000002</v>
      </c>
      <c r="I29" s="76"/>
      <c r="J29" s="1"/>
      <c r="K29" s="3"/>
      <c r="L29" s="57" t="s">
        <v>83</v>
      </c>
      <c r="M29" s="61"/>
      <c r="N29" s="57"/>
      <c r="O29" s="57"/>
      <c r="P29" s="57"/>
      <c r="Q29" s="55"/>
      <c r="R29" s="4"/>
      <c r="S29" s="4"/>
      <c r="T29" s="59">
        <f>+T28-P70</f>
        <v>54.000000000465661</v>
      </c>
      <c r="V29" s="4"/>
      <c r="W29" s="4"/>
      <c r="X29" s="4"/>
      <c r="Y29" s="4"/>
    </row>
    <row r="30" spans="1:25" x14ac:dyDescent="0.2">
      <c r="A30" s="65"/>
      <c r="B30" s="66"/>
      <c r="C30" s="67"/>
      <c r="D30" s="66"/>
      <c r="E30" s="68"/>
      <c r="F30" s="70"/>
      <c r="G30" s="70"/>
      <c r="H30" s="69"/>
      <c r="I30" s="21"/>
      <c r="J30" s="70"/>
      <c r="K30" s="77"/>
      <c r="L30" s="57" t="s">
        <v>84</v>
      </c>
      <c r="M30" s="61"/>
      <c r="N30" s="57"/>
      <c r="O30" s="57"/>
      <c r="P30" s="57"/>
      <c r="Q30" s="55"/>
      <c r="R30" s="55"/>
      <c r="S30" s="55"/>
      <c r="T30" s="78"/>
      <c r="U30" s="78"/>
      <c r="V30" s="4"/>
      <c r="W30" s="4"/>
      <c r="X30" s="4"/>
      <c r="Y30" s="4"/>
    </row>
    <row r="31" spans="1:25" x14ac:dyDescent="0.2">
      <c r="A31" s="8" t="s">
        <v>85</v>
      </c>
      <c r="B31" s="53" t="s">
        <v>86</v>
      </c>
      <c r="C31" s="1" t="s">
        <v>87</v>
      </c>
      <c r="D31" s="1" t="s">
        <v>88</v>
      </c>
      <c r="E31" s="10">
        <v>265</v>
      </c>
      <c r="F31" s="79">
        <v>377639.76</v>
      </c>
      <c r="G31" s="79">
        <v>225805.49</v>
      </c>
      <c r="H31" s="14"/>
      <c r="I31" s="21"/>
      <c r="J31" s="80"/>
      <c r="K31" s="77"/>
      <c r="L31" s="57"/>
      <c r="M31" s="55"/>
      <c r="N31" s="81"/>
      <c r="O31" s="82"/>
      <c r="P31" s="83"/>
      <c r="Q31" s="55"/>
      <c r="R31" s="78"/>
      <c r="S31" s="78"/>
      <c r="T31" s="78"/>
      <c r="U31" s="4"/>
      <c r="V31" s="78"/>
      <c r="W31" s="78"/>
      <c r="X31" s="78"/>
      <c r="Y31" s="78"/>
    </row>
    <row r="32" spans="1:25" x14ac:dyDescent="0.2">
      <c r="A32" s="1"/>
      <c r="B32" s="84"/>
      <c r="C32" s="85"/>
      <c r="D32" s="84"/>
      <c r="E32" s="86"/>
      <c r="F32" s="69">
        <f>SUM(F31:F31)</f>
        <v>377639.76</v>
      </c>
      <c r="G32" s="69">
        <f>SUM(G31:G31)</f>
        <v>225805.49</v>
      </c>
      <c r="H32" s="87">
        <f>+F32-G32</f>
        <v>151834.27000000002</v>
      </c>
      <c r="I32" s="1"/>
      <c r="J32" s="84"/>
      <c r="K32" s="3"/>
      <c r="L32" s="57"/>
      <c r="M32" s="4"/>
      <c r="N32" s="4"/>
      <c r="O32" s="4"/>
      <c r="P32" s="55"/>
      <c r="Q32" s="55"/>
      <c r="R32" s="78"/>
      <c r="S32" s="78"/>
      <c r="T32" s="78"/>
      <c r="U32" s="78"/>
      <c r="V32" s="78"/>
      <c r="W32" s="78"/>
      <c r="X32" s="78"/>
      <c r="Y32" s="78"/>
    </row>
    <row r="33" spans="1:25" x14ac:dyDescent="0.2">
      <c r="A33" s="8"/>
      <c r="B33" s="1"/>
      <c r="C33" s="1"/>
      <c r="D33" s="1"/>
      <c r="E33" s="10"/>
      <c r="F33" s="79"/>
      <c r="G33" s="79"/>
      <c r="H33" s="14"/>
      <c r="I33" s="21"/>
      <c r="J33" s="1"/>
      <c r="K33" s="77"/>
      <c r="L33" s="88"/>
      <c r="M33" s="89"/>
      <c r="N33" s="90" t="s">
        <v>89</v>
      </c>
      <c r="O33" s="91" t="s">
        <v>90</v>
      </c>
      <c r="P33" s="91" t="s">
        <v>91</v>
      </c>
      <c r="Q33" s="92"/>
      <c r="R33" s="78"/>
      <c r="S33" s="78"/>
      <c r="T33" s="78"/>
      <c r="U33" s="4"/>
      <c r="V33" s="4"/>
      <c r="W33" s="4"/>
      <c r="X33" s="78"/>
      <c r="Y33" s="78"/>
    </row>
    <row r="34" spans="1:25" x14ac:dyDescent="0.2">
      <c r="A34" s="1"/>
      <c r="B34" s="93" t="s">
        <v>92</v>
      </c>
      <c r="C34" s="53"/>
      <c r="D34" s="53"/>
      <c r="E34" s="94"/>
      <c r="F34" s="42">
        <f>SUM(F32,F27)</f>
        <v>2744748.5600000005</v>
      </c>
      <c r="G34" s="42">
        <f>SUM(G32,G27)</f>
        <v>1628329.2000000002</v>
      </c>
      <c r="H34" s="42">
        <f>SUM(H32,H27,H57)</f>
        <v>1116419.3600000001</v>
      </c>
      <c r="I34" s="1"/>
      <c r="J34" s="1"/>
      <c r="K34" s="95"/>
      <c r="L34" s="88">
        <v>483</v>
      </c>
      <c r="M34" s="61" t="s">
        <v>93</v>
      </c>
      <c r="N34" s="45"/>
      <c r="O34" s="96"/>
      <c r="P34" s="78"/>
      <c r="Q34" s="78"/>
      <c r="R34" s="78"/>
      <c r="S34" s="78"/>
      <c r="T34" s="4"/>
      <c r="U34" s="97"/>
      <c r="V34" s="78"/>
      <c r="W34" s="78"/>
      <c r="X34" s="4"/>
      <c r="Y34" s="4"/>
    </row>
    <row r="35" spans="1:25" x14ac:dyDescent="0.2">
      <c r="A35" s="8"/>
      <c r="B35" s="1"/>
      <c r="C35" s="1"/>
      <c r="D35" s="1"/>
      <c r="E35" s="10"/>
      <c r="F35" s="79"/>
      <c r="G35" s="79"/>
      <c r="H35" s="42"/>
      <c r="I35" s="21"/>
      <c r="J35" s="1"/>
      <c r="K35" s="98"/>
      <c r="L35" s="57" t="s">
        <v>94</v>
      </c>
      <c r="M35" s="61" t="s">
        <v>95</v>
      </c>
      <c r="N35" s="45"/>
      <c r="O35" s="96"/>
      <c r="Q35" s="99">
        <f>SUM(P36:P43)</f>
        <v>1803937.0000000002</v>
      </c>
      <c r="R35" s="100">
        <f>+R16-Q35</f>
        <v>-1492527.7700000003</v>
      </c>
      <c r="S35" s="4"/>
      <c r="T35" s="101">
        <f>+Q35-1091108.5</f>
        <v>712828.50000000023</v>
      </c>
      <c r="U35" s="4"/>
      <c r="V35" s="4"/>
      <c r="W35" s="4"/>
      <c r="X35" s="97"/>
      <c r="Y35" s="97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5" t="s">
        <v>96</v>
      </c>
      <c r="M36" s="102" t="s">
        <v>97</v>
      </c>
      <c r="N36" s="103">
        <v>26704.66</v>
      </c>
      <c r="O36" s="103">
        <v>718550.75</v>
      </c>
      <c r="P36" s="58">
        <f>+O36-N36</f>
        <v>691846.09</v>
      </c>
      <c r="Q36" s="104"/>
      <c r="R36" s="104"/>
      <c r="S36" s="78"/>
      <c r="T36" s="4"/>
      <c r="U36" s="4"/>
      <c r="V36" s="97"/>
      <c r="W36" s="97"/>
      <c r="X36" s="4"/>
      <c r="Y36" s="4"/>
    </row>
    <row r="37" spans="1:25" x14ac:dyDescent="0.2">
      <c r="A37" s="1"/>
      <c r="B37" s="2" t="s">
        <v>98</v>
      </c>
      <c r="C37" s="2"/>
      <c r="D37" s="2"/>
      <c r="E37" s="41"/>
      <c r="F37" s="42">
        <f>+F29+F32</f>
        <v>4159676.05</v>
      </c>
      <c r="G37" s="105">
        <f>+G29+G32</f>
        <v>2154561.0600000005</v>
      </c>
      <c r="H37" s="42">
        <f>+H29+H32</f>
        <v>2005114.9900000002</v>
      </c>
      <c r="I37" s="1"/>
      <c r="J37" s="2"/>
      <c r="K37" s="3"/>
      <c r="L37" s="55" t="s">
        <v>99</v>
      </c>
      <c r="M37" s="102" t="s">
        <v>100</v>
      </c>
      <c r="N37" s="103">
        <v>16716.689999999999</v>
      </c>
      <c r="O37" s="103">
        <v>562494.78</v>
      </c>
      <c r="P37" s="106">
        <f>+O37-N37</f>
        <v>545778.09000000008</v>
      </c>
      <c r="S37" s="4"/>
      <c r="T37" s="4"/>
      <c r="U37" s="97"/>
      <c r="V37" s="4"/>
      <c r="W37" s="4"/>
      <c r="X37" s="4"/>
      <c r="Y37" s="4"/>
    </row>
    <row r="38" spans="1:25" x14ac:dyDescent="0.2">
      <c r="A38" s="8"/>
      <c r="B38" s="1"/>
      <c r="C38" s="1"/>
      <c r="D38" s="1"/>
      <c r="E38" s="10"/>
      <c r="F38" s="79"/>
      <c r="G38" s="79"/>
      <c r="H38" s="14"/>
      <c r="I38" s="21"/>
      <c r="J38" s="1"/>
      <c r="K38" s="98"/>
      <c r="L38" s="55" t="s">
        <v>101</v>
      </c>
      <c r="M38" s="102" t="s">
        <v>102</v>
      </c>
      <c r="N38" s="103">
        <v>18</v>
      </c>
      <c r="O38" s="103">
        <v>72</v>
      </c>
      <c r="P38" s="58">
        <f>+O38-N38</f>
        <v>54</v>
      </c>
      <c r="R38" s="107"/>
      <c r="S38" s="4"/>
      <c r="T38" s="97"/>
      <c r="U38" s="4"/>
      <c r="V38" s="4"/>
      <c r="W38" s="4"/>
      <c r="X38" s="97"/>
      <c r="Y38" s="97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7" t="s">
        <v>104</v>
      </c>
      <c r="M39" s="61" t="s">
        <v>105</v>
      </c>
      <c r="N39" s="34"/>
      <c r="O39" s="34"/>
      <c r="Q39" s="108"/>
      <c r="R39" s="108"/>
      <c r="S39" s="97"/>
      <c r="T39" s="4"/>
      <c r="U39" s="4"/>
      <c r="V39" s="97"/>
      <c r="W39" s="109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10">
        <v>377639.76</v>
      </c>
      <c r="G40" s="110">
        <v>225805.49</v>
      </c>
      <c r="H40" s="14"/>
      <c r="I40" s="1"/>
      <c r="J40" s="1"/>
      <c r="K40" s="3"/>
      <c r="L40" s="55" t="s">
        <v>107</v>
      </c>
      <c r="M40" s="102" t="s">
        <v>14</v>
      </c>
      <c r="N40" s="103">
        <v>920</v>
      </c>
      <c r="O40" s="103">
        <v>142869.6</v>
      </c>
      <c r="P40" s="58">
        <f>+O40-N40</f>
        <v>141949.6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10">
        <v>3802115.09</v>
      </c>
      <c r="G41" s="110">
        <v>1978120.2</v>
      </c>
      <c r="H41" s="69"/>
      <c r="I41" s="1"/>
      <c r="J41" s="80"/>
      <c r="K41" s="3"/>
      <c r="L41" s="55" t="s">
        <v>109</v>
      </c>
      <c r="M41" s="102" t="s">
        <v>110</v>
      </c>
      <c r="N41" s="103">
        <v>15934.53</v>
      </c>
      <c r="O41" s="103">
        <v>313288.06</v>
      </c>
      <c r="P41" s="106">
        <f>+O41-N41</f>
        <v>297353.52999999997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11"/>
      <c r="H42" s="14"/>
      <c r="I42" s="1"/>
      <c r="J42" s="1"/>
      <c r="K42" s="3"/>
      <c r="L42" s="55" t="s">
        <v>111</v>
      </c>
      <c r="M42" s="102" t="s">
        <v>112</v>
      </c>
      <c r="N42" s="103">
        <v>9105.0400000000009</v>
      </c>
      <c r="O42" s="103">
        <v>128151</v>
      </c>
      <c r="P42" s="63">
        <f>+O42-N42</f>
        <v>119045.95999999999</v>
      </c>
      <c r="Q42" s="108"/>
      <c r="R42" s="108"/>
      <c r="S42" s="97"/>
      <c r="T42" s="28"/>
      <c r="U42" s="4"/>
      <c r="V42" s="5"/>
      <c r="W42" s="5"/>
      <c r="X42" s="5"/>
      <c r="Y42" s="4"/>
    </row>
    <row r="43" spans="1:25" x14ac:dyDescent="0.2">
      <c r="A43" s="8"/>
      <c r="B43" s="1"/>
      <c r="C43" s="1"/>
      <c r="D43" s="1" t="s">
        <v>113</v>
      </c>
      <c r="E43" s="10"/>
      <c r="F43" s="14">
        <f>SUM(F40:F42)</f>
        <v>4179754.8499999996</v>
      </c>
      <c r="G43" s="112">
        <f>+SUM(G40:G41)</f>
        <v>2203925.69</v>
      </c>
      <c r="H43" s="14">
        <f>+F43-G43</f>
        <v>1975829.1599999997</v>
      </c>
      <c r="I43" s="21"/>
      <c r="J43" s="1"/>
      <c r="K43" s="113"/>
      <c r="L43" s="55" t="s">
        <v>114</v>
      </c>
      <c r="M43" s="102" t="s">
        <v>115</v>
      </c>
      <c r="N43" s="103"/>
      <c r="O43" s="103">
        <v>7909.73</v>
      </c>
      <c r="P43" s="58">
        <f>+O43-N43</f>
        <v>7909.73</v>
      </c>
      <c r="Q43" s="108"/>
      <c r="R43" s="108"/>
      <c r="S43" s="4"/>
      <c r="T43" s="4"/>
      <c r="U43" s="4"/>
      <c r="V43" s="5"/>
      <c r="W43" s="27"/>
      <c r="X43" s="27"/>
      <c r="Y43" s="28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7" t="s">
        <v>116</v>
      </c>
      <c r="M44" s="61" t="s">
        <v>117</v>
      </c>
      <c r="N44" s="114"/>
      <c r="O44" s="114"/>
      <c r="Q44" s="99">
        <f>SUM(P45:P48)</f>
        <v>1286381.5900000003</v>
      </c>
      <c r="R44" s="59">
        <f>+R11-Q44</f>
        <v>6779.9899999997579</v>
      </c>
      <c r="S44" s="4"/>
      <c r="T44" s="4"/>
      <c r="U44" s="28"/>
      <c r="V44" s="27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5">
        <f>+F43-F37</f>
        <v>20078.799999999814</v>
      </c>
      <c r="G45" s="115">
        <f>+G43-G37</f>
        <v>49364.629999999423</v>
      </c>
      <c r="H45" s="14"/>
      <c r="I45" s="1"/>
      <c r="J45" s="1"/>
      <c r="K45" s="3"/>
      <c r="L45" s="55" t="s">
        <v>119</v>
      </c>
      <c r="M45" s="102" t="s">
        <v>120</v>
      </c>
      <c r="N45" s="103">
        <v>61864.6</v>
      </c>
      <c r="O45" s="103">
        <v>81943.399999999994</v>
      </c>
      <c r="P45" s="58">
        <f>+O45-N45</f>
        <v>20078.799999999996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9" t="s">
        <v>121</v>
      </c>
      <c r="G46" s="116">
        <f>+F45+G45</f>
        <v>69443.429999999236</v>
      </c>
      <c r="H46" s="14"/>
      <c r="I46" s="1"/>
      <c r="J46" s="1"/>
      <c r="K46" s="3"/>
      <c r="L46" s="55" t="s">
        <v>122</v>
      </c>
      <c r="M46" s="102" t="s">
        <v>123</v>
      </c>
      <c r="N46" s="103">
        <v>3045125.38</v>
      </c>
      <c r="O46" s="103">
        <v>4105035.21</v>
      </c>
      <c r="P46" s="106">
        <f>+O46-N46</f>
        <v>1059909.83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5" t="s">
        <v>124</v>
      </c>
      <c r="M47" s="102" t="s">
        <v>125</v>
      </c>
      <c r="N47" s="103">
        <v>632475.27</v>
      </c>
      <c r="O47" s="103">
        <v>840809.15</v>
      </c>
      <c r="P47" s="63">
        <f>+O47-N47</f>
        <v>208333.88</v>
      </c>
      <c r="S47" s="28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5"/>
      <c r="L48" s="4" t="s">
        <v>126</v>
      </c>
      <c r="M48" s="4" t="s">
        <v>127</v>
      </c>
      <c r="N48" s="103">
        <v>-970.67</v>
      </c>
      <c r="O48" s="103">
        <v>-2911.59</v>
      </c>
      <c r="P48" s="64">
        <f>+O48-N48</f>
        <v>-1940.92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3059816.83</v>
      </c>
      <c r="G49" s="117">
        <f>+O112</f>
        <v>3016009.1</v>
      </c>
      <c r="H49" s="14"/>
      <c r="I49" s="1"/>
      <c r="J49" s="1"/>
      <c r="K49" s="3"/>
      <c r="L49" s="57" t="s">
        <v>129</v>
      </c>
      <c r="M49" s="61" t="s">
        <v>130</v>
      </c>
      <c r="N49" s="34"/>
      <c r="O49" s="34"/>
      <c r="Q49" s="118">
        <f>SUM(P50:P53)</f>
        <v>396423.37000000005</v>
      </c>
      <c r="R49" s="119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689187.32</v>
      </c>
      <c r="G50" s="117">
        <f>+O113</f>
        <v>683630.42</v>
      </c>
      <c r="H50" s="14"/>
      <c r="I50" s="1"/>
      <c r="J50" s="1"/>
      <c r="K50" s="3"/>
      <c r="L50" s="55" t="s">
        <v>132</v>
      </c>
      <c r="M50" s="102" t="s">
        <v>133</v>
      </c>
      <c r="N50" s="103"/>
      <c r="O50" s="103">
        <v>48180</v>
      </c>
      <c r="P50" s="58">
        <f>+O50-N50</f>
        <v>48180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5" t="s">
        <v>134</v>
      </c>
      <c r="M51" s="102" t="s">
        <v>68</v>
      </c>
      <c r="N51" s="103"/>
      <c r="O51" s="103">
        <v>344678.84</v>
      </c>
      <c r="P51" s="106">
        <f>+O51-N51</f>
        <v>344678.84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3749004.15</v>
      </c>
      <c r="G52" s="14">
        <f>SUM(G49:G51)</f>
        <v>3699639.52</v>
      </c>
      <c r="H52" s="14"/>
      <c r="I52" s="1"/>
      <c r="J52" s="1"/>
      <c r="K52" s="3"/>
      <c r="L52" s="55" t="s">
        <v>135</v>
      </c>
      <c r="M52" s="102" t="s">
        <v>136</v>
      </c>
      <c r="N52" s="103"/>
      <c r="O52" s="103">
        <v>1117.26</v>
      </c>
      <c r="P52" s="63">
        <f>+O52-N52</f>
        <v>1117.26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5" t="s">
        <v>137</v>
      </c>
      <c r="M53" s="102" t="s">
        <v>138</v>
      </c>
      <c r="N53" s="103"/>
      <c r="O53" s="103">
        <v>2447.27</v>
      </c>
      <c r="P53" s="58">
        <f>+O53-N53</f>
        <v>2447.27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2">
        <f>+F52-G52</f>
        <v>49364.629999999888</v>
      </c>
      <c r="G54" s="14"/>
      <c r="H54" s="14"/>
      <c r="I54" s="1"/>
      <c r="J54" s="1"/>
      <c r="K54" s="3"/>
      <c r="L54" s="57" t="s">
        <v>139</v>
      </c>
      <c r="M54" s="61" t="s">
        <v>140</v>
      </c>
      <c r="N54" s="34"/>
      <c r="O54" s="34"/>
      <c r="Q54" s="118">
        <f>SUM(P55:P58)</f>
        <v>243927.57</v>
      </c>
      <c r="R54" s="59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-4.6566128730773926E-10</v>
      </c>
      <c r="G55" s="14"/>
      <c r="H55" s="14"/>
      <c r="I55" s="1"/>
      <c r="J55" s="1"/>
      <c r="K55" s="3"/>
      <c r="L55" s="55" t="s">
        <v>141</v>
      </c>
      <c r="M55" s="102" t="s">
        <v>34</v>
      </c>
      <c r="N55" s="103">
        <v>1575</v>
      </c>
      <c r="O55" s="103">
        <v>103126.5</v>
      </c>
      <c r="P55" s="58">
        <f>+O55-N55</f>
        <v>101551.5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20"/>
      <c r="H56" s="121"/>
      <c r="I56" s="4"/>
      <c r="J56" s="4"/>
      <c r="K56" s="3"/>
      <c r="L56" s="55" t="s">
        <v>142</v>
      </c>
      <c r="M56" s="102" t="s">
        <v>73</v>
      </c>
      <c r="N56" s="103">
        <v>30437.05</v>
      </c>
      <c r="O56" s="103">
        <v>149780</v>
      </c>
      <c r="P56" s="106">
        <f>+O56-N56</f>
        <v>119342.95</v>
      </c>
      <c r="S56" s="4"/>
      <c r="T56" s="4"/>
      <c r="U56" s="4"/>
      <c r="V56" s="4"/>
      <c r="W56" s="5"/>
      <c r="X56" s="5"/>
    </row>
    <row r="57" spans="1:24" x14ac:dyDescent="0.2">
      <c r="A57" s="122" t="s">
        <v>85</v>
      </c>
      <c r="B57" s="123" t="s">
        <v>86</v>
      </c>
      <c r="C57" s="124">
        <v>403</v>
      </c>
      <c r="D57" s="4" t="s">
        <v>143</v>
      </c>
      <c r="E57" s="125"/>
      <c r="F57" s="126"/>
      <c r="G57" s="126"/>
      <c r="H57" s="127"/>
      <c r="I57" s="4"/>
      <c r="J57" s="97"/>
      <c r="K57" s="3"/>
      <c r="L57" s="55" t="s">
        <v>144</v>
      </c>
      <c r="M57" s="102" t="s">
        <v>47</v>
      </c>
      <c r="N57" s="103">
        <v>4041.4</v>
      </c>
      <c r="O57" s="103">
        <v>27074.52</v>
      </c>
      <c r="P57" s="63">
        <f>+O57-N57</f>
        <v>23033.119999999999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121"/>
      <c r="I58" s="4"/>
      <c r="J58" s="4"/>
      <c r="K58" s="3"/>
      <c r="L58" s="55" t="s">
        <v>145</v>
      </c>
      <c r="M58" s="102" t="s">
        <v>146</v>
      </c>
      <c r="N58" s="114"/>
      <c r="O58" s="114"/>
      <c r="P58" s="64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121"/>
      <c r="I59" s="4"/>
      <c r="J59" s="4"/>
      <c r="K59" s="3"/>
      <c r="L59" s="57" t="s">
        <v>147</v>
      </c>
      <c r="M59" s="61" t="s">
        <v>148</v>
      </c>
      <c r="N59" s="34"/>
      <c r="O59" s="34"/>
      <c r="Q59" s="118">
        <f>SUM(P60)</f>
        <v>71400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121"/>
      <c r="I60" s="4"/>
      <c r="J60" s="4"/>
      <c r="K60" s="3"/>
      <c r="L60" s="55" t="s">
        <v>149</v>
      </c>
      <c r="M60" s="102" t="s">
        <v>39</v>
      </c>
      <c r="N60" s="114"/>
      <c r="O60" s="103">
        <v>71400</v>
      </c>
      <c r="P60" s="58">
        <f>+O60-N60</f>
        <v>71400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121"/>
      <c r="I61" s="4"/>
      <c r="J61" s="4"/>
      <c r="K61" s="3"/>
      <c r="L61" s="55" t="s">
        <v>150</v>
      </c>
      <c r="M61" s="102" t="s">
        <v>76</v>
      </c>
      <c r="N61" s="34"/>
      <c r="O61" s="34">
        <v>45.56</v>
      </c>
      <c r="P61" s="106">
        <f>+O61-N61</f>
        <v>45.56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121"/>
      <c r="I62" s="4"/>
      <c r="J62" s="4"/>
      <c r="K62" s="3"/>
      <c r="L62" s="55" t="s">
        <v>151</v>
      </c>
      <c r="M62" s="102" t="s">
        <v>152</v>
      </c>
      <c r="N62" s="34"/>
      <c r="O62" s="34"/>
      <c r="P62" s="63">
        <f>+O62-N62</f>
        <v>0</v>
      </c>
      <c r="Q62" s="128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121"/>
      <c r="I63" s="4"/>
      <c r="J63" s="4"/>
      <c r="K63" s="3"/>
      <c r="L63" s="57" t="s">
        <v>153</v>
      </c>
      <c r="M63" s="61" t="s">
        <v>154</v>
      </c>
      <c r="N63" s="45"/>
      <c r="O63" s="45"/>
      <c r="P63" s="64"/>
      <c r="Q63" s="118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121"/>
      <c r="I64" s="4"/>
      <c r="J64" s="4"/>
      <c r="K64" s="3"/>
      <c r="L64" s="55" t="s">
        <v>155</v>
      </c>
      <c r="M64" s="102" t="s">
        <v>156</v>
      </c>
      <c r="N64" s="45"/>
      <c r="O64" s="5"/>
      <c r="P64" s="58">
        <f>+O64-N64</f>
        <v>0</v>
      </c>
      <c r="Q64" s="128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121"/>
      <c r="I65" s="4"/>
      <c r="J65" s="4"/>
      <c r="K65" s="3"/>
      <c r="L65" s="55" t="s">
        <v>157</v>
      </c>
      <c r="M65" s="4" t="s">
        <v>158</v>
      </c>
      <c r="N65" s="45"/>
      <c r="O65" s="129"/>
      <c r="P65" s="130">
        <f>+O65-N65</f>
        <v>0</v>
      </c>
      <c r="Q65" s="128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121"/>
      <c r="I66" s="4"/>
      <c r="J66" s="4"/>
      <c r="K66" s="3"/>
      <c r="L66" s="55" t="s">
        <v>159</v>
      </c>
      <c r="M66" s="4" t="s">
        <v>160</v>
      </c>
      <c r="N66" s="45"/>
      <c r="O66" s="129"/>
      <c r="P66" s="131">
        <f>+O66-N66</f>
        <v>0</v>
      </c>
      <c r="Q66" s="128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121"/>
      <c r="I67" s="4"/>
      <c r="J67" s="4"/>
      <c r="K67" s="3"/>
      <c r="L67" s="55"/>
      <c r="M67" s="102"/>
      <c r="N67" s="45"/>
      <c r="O67" s="129"/>
      <c r="P67" s="64"/>
      <c r="Q67" s="128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121"/>
      <c r="I68" s="4"/>
      <c r="J68" s="4"/>
      <c r="K68" s="3"/>
      <c r="L68" s="57" t="s">
        <v>161</v>
      </c>
      <c r="M68" s="61" t="s">
        <v>162</v>
      </c>
      <c r="N68" s="5"/>
      <c r="O68" s="45"/>
      <c r="P68" s="132"/>
      <c r="Q68" s="128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121"/>
      <c r="I69" s="4"/>
      <c r="J69" s="4"/>
      <c r="K69" s="3"/>
      <c r="L69" s="55"/>
      <c r="M69" s="102"/>
      <c r="N69" s="45"/>
      <c r="O69" s="45"/>
      <c r="P69" s="64"/>
      <c r="Q69" s="128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121"/>
      <c r="I70" s="4"/>
      <c r="J70" s="4"/>
      <c r="K70" s="3"/>
      <c r="L70" s="55"/>
      <c r="M70" s="4" t="s">
        <v>163</v>
      </c>
      <c r="N70" s="133">
        <f>+SUM(N34:N68)</f>
        <v>3843946.9499999997</v>
      </c>
      <c r="O70" s="133">
        <f>+SUM(O34:O68)</f>
        <v>7646062.0399999991</v>
      </c>
      <c r="P70" s="134">
        <f>+O70-N70+P68</f>
        <v>3802115.0899999994</v>
      </c>
      <c r="Q70" s="135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121"/>
      <c r="I71" s="4"/>
      <c r="J71" s="4"/>
      <c r="K71" s="3"/>
      <c r="L71" s="55"/>
      <c r="M71" s="4"/>
      <c r="N71" s="4"/>
      <c r="O71" s="4"/>
      <c r="P71" s="59">
        <f>+P70-F29</f>
        <v>20078.799999999348</v>
      </c>
      <c r="Q71" s="135"/>
      <c r="S71" s="4"/>
      <c r="T71" s="4"/>
      <c r="U71" s="4"/>
      <c r="V71" s="5"/>
      <c r="W71" s="5"/>
      <c r="X71" s="5"/>
    </row>
    <row r="72" spans="2:24" x14ac:dyDescent="0.2">
      <c r="H72" s="121"/>
      <c r="L72" s="55"/>
      <c r="M72" s="4"/>
      <c r="N72" s="114"/>
      <c r="O72" s="114"/>
      <c r="P72" s="103">
        <f>+O72-N72</f>
        <v>0</v>
      </c>
      <c r="Q72" s="137"/>
      <c r="S72" s="4"/>
    </row>
    <row r="73" spans="2:24" x14ac:dyDescent="0.2">
      <c r="B73" s="4"/>
      <c r="C73" s="4"/>
      <c r="D73" s="138"/>
      <c r="E73" s="4"/>
      <c r="F73" s="4"/>
      <c r="G73" s="4"/>
      <c r="H73" s="121"/>
      <c r="I73" s="4"/>
      <c r="J73" s="4"/>
      <c r="K73" s="3"/>
      <c r="N73" s="107">
        <f>+N70-N72</f>
        <v>3843946.9499999997</v>
      </c>
      <c r="O73" s="107">
        <f>+O70-O72</f>
        <v>7646062.0399999991</v>
      </c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121"/>
      <c r="I74" s="4"/>
      <c r="J74" s="4"/>
      <c r="K74" s="3"/>
      <c r="L74" s="88"/>
      <c r="M74" s="89"/>
      <c r="N74" s="139"/>
      <c r="O74" s="140"/>
      <c r="P74" s="141" t="s">
        <v>91</v>
      </c>
      <c r="Q74" s="142"/>
      <c r="R74" s="104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121"/>
      <c r="I75" s="4"/>
      <c r="J75" s="4"/>
      <c r="K75" s="3"/>
      <c r="L75" s="88">
        <v>683</v>
      </c>
      <c r="M75" s="61" t="s">
        <v>93</v>
      </c>
      <c r="N75" s="45"/>
      <c r="O75" s="96"/>
      <c r="P75" s="104"/>
      <c r="Q75" s="104"/>
      <c r="R75" s="104"/>
      <c r="S75" s="4"/>
      <c r="T75" s="5"/>
      <c r="U75" s="5"/>
      <c r="V75" s="5"/>
      <c r="W75" s="143"/>
      <c r="X75" s="55"/>
    </row>
    <row r="76" spans="2:24" x14ac:dyDescent="0.2">
      <c r="B76" s="4"/>
      <c r="C76" s="4"/>
      <c r="D76" s="4"/>
      <c r="E76" s="4"/>
      <c r="F76" s="4"/>
      <c r="G76" s="4"/>
      <c r="H76" s="121"/>
      <c r="I76" s="4"/>
      <c r="J76" s="4"/>
      <c r="K76" s="3"/>
      <c r="L76" s="57" t="s">
        <v>164</v>
      </c>
      <c r="M76" s="61" t="s">
        <v>95</v>
      </c>
      <c r="N76" s="144"/>
      <c r="O76" s="145"/>
      <c r="Q76" s="99">
        <f>SUM(P77:P84)</f>
        <v>728765.11999999988</v>
      </c>
      <c r="R76" s="100">
        <f>+R52-Q76</f>
        <v>-728765.11999999988</v>
      </c>
      <c r="S76" s="4"/>
      <c r="T76" s="5"/>
      <c r="U76" s="4"/>
      <c r="V76" s="4"/>
      <c r="W76" s="146"/>
      <c r="X76" s="55"/>
    </row>
    <row r="77" spans="2:24" x14ac:dyDescent="0.2">
      <c r="B77" s="4"/>
      <c r="C77" s="4"/>
      <c r="D77" s="4"/>
      <c r="E77" s="4"/>
      <c r="F77" s="4"/>
      <c r="G77" s="4"/>
      <c r="H77" s="121"/>
      <c r="I77" s="4"/>
      <c r="J77" s="4"/>
      <c r="K77" s="3"/>
      <c r="L77" s="55" t="s">
        <v>165</v>
      </c>
      <c r="M77" s="102" t="s">
        <v>97</v>
      </c>
      <c r="N77" s="103">
        <v>93307.28</v>
      </c>
      <c r="O77" s="103"/>
      <c r="P77" s="58">
        <f>+N77-O77</f>
        <v>93307.28</v>
      </c>
      <c r="Q77" s="104"/>
      <c r="R77" s="104"/>
      <c r="S77" s="4"/>
      <c r="T77" s="5"/>
      <c r="U77" s="5"/>
      <c r="V77" s="5"/>
      <c r="W77" s="143"/>
      <c r="X77" s="55"/>
    </row>
    <row r="78" spans="2:24" x14ac:dyDescent="0.2">
      <c r="B78" s="4"/>
      <c r="C78" s="4"/>
      <c r="D78" s="4"/>
      <c r="E78" s="4"/>
      <c r="F78" s="4"/>
      <c r="G78" s="4"/>
      <c r="H78" s="121"/>
      <c r="I78" s="4"/>
      <c r="J78" s="4"/>
      <c r="K78" s="3"/>
      <c r="L78" s="55" t="s">
        <v>166</v>
      </c>
      <c r="M78" s="102" t="s">
        <v>100</v>
      </c>
      <c r="N78" s="103">
        <v>364796.85</v>
      </c>
      <c r="O78" s="103">
        <v>10741.17</v>
      </c>
      <c r="P78" s="106">
        <f>+N78-O78</f>
        <v>354055.67999999999</v>
      </c>
      <c r="S78" s="154"/>
      <c r="T78" s="5"/>
      <c r="U78" s="5"/>
      <c r="V78" s="5"/>
      <c r="W78" s="143"/>
      <c r="X78" s="55"/>
    </row>
    <row r="79" spans="2:24" x14ac:dyDescent="0.2">
      <c r="B79" s="4"/>
      <c r="C79" s="4"/>
      <c r="D79" s="4"/>
      <c r="E79" s="4"/>
      <c r="F79" s="4"/>
      <c r="G79" s="4"/>
      <c r="H79" s="121"/>
      <c r="I79" s="4"/>
      <c r="J79" s="4"/>
      <c r="K79" s="3"/>
      <c r="L79" s="55" t="s">
        <v>167</v>
      </c>
      <c r="M79" s="102" t="s">
        <v>102</v>
      </c>
      <c r="N79" s="103"/>
      <c r="O79" s="103"/>
      <c r="P79" s="58">
        <f>-O79+N79</f>
        <v>0</v>
      </c>
      <c r="Q79" s="147"/>
      <c r="S79" s="4"/>
      <c r="T79" s="5"/>
      <c r="U79" s="5"/>
      <c r="V79" s="4"/>
      <c r="W79" s="143"/>
      <c r="X79" s="55"/>
    </row>
    <row r="80" spans="2:24" x14ac:dyDescent="0.2">
      <c r="B80" s="4"/>
      <c r="C80" s="4"/>
      <c r="D80" s="148"/>
      <c r="E80" s="4"/>
      <c r="F80" s="4"/>
      <c r="G80" s="4"/>
      <c r="H80" s="121"/>
      <c r="I80" s="4"/>
      <c r="J80" s="4"/>
      <c r="K80" s="3"/>
      <c r="L80" s="57" t="s">
        <v>168</v>
      </c>
      <c r="M80" s="61" t="s">
        <v>105</v>
      </c>
      <c r="N80" s="149"/>
      <c r="O80" s="149"/>
      <c r="Q80" s="108"/>
      <c r="R80" s="108"/>
      <c r="S80" s="4"/>
      <c r="T80" s="5"/>
      <c r="U80" s="5"/>
      <c r="V80" s="4"/>
      <c r="W80" s="143"/>
      <c r="X80" s="55"/>
    </row>
    <row r="81" spans="3:24" x14ac:dyDescent="0.2">
      <c r="C81" s="4"/>
      <c r="D81" s="148"/>
      <c r="E81" s="4"/>
      <c r="F81" s="4"/>
      <c r="G81" s="4"/>
      <c r="H81" s="121"/>
      <c r="I81" s="4"/>
      <c r="J81" s="4"/>
      <c r="K81" s="3"/>
      <c r="L81" s="55" t="s">
        <v>169</v>
      </c>
      <c r="M81" s="102" t="s">
        <v>14</v>
      </c>
      <c r="N81" s="103">
        <v>13656.86</v>
      </c>
      <c r="O81" s="103"/>
      <c r="P81" s="58">
        <f>+N81-O81</f>
        <v>13656.86</v>
      </c>
      <c r="S81" s="4"/>
      <c r="T81" s="5"/>
      <c r="U81" s="5"/>
      <c r="V81" s="5"/>
      <c r="W81" s="143"/>
      <c r="X81" s="55"/>
    </row>
    <row r="82" spans="3:24" x14ac:dyDescent="0.2">
      <c r="C82" s="4"/>
      <c r="D82" s="148"/>
      <c r="E82" s="4"/>
      <c r="F82" s="4"/>
      <c r="G82" s="4"/>
      <c r="H82" s="121"/>
      <c r="I82" s="4"/>
      <c r="J82" s="4"/>
      <c r="K82" s="3"/>
      <c r="L82" s="55" t="s">
        <v>170</v>
      </c>
      <c r="M82" s="102" t="s">
        <v>110</v>
      </c>
      <c r="N82" s="103">
        <v>197532.46</v>
      </c>
      <c r="O82" s="103">
        <v>9911.8799999999992</v>
      </c>
      <c r="P82" s="106">
        <f>+N82-O82</f>
        <v>187620.58</v>
      </c>
      <c r="S82" s="4"/>
      <c r="T82" s="5"/>
      <c r="U82" s="5"/>
      <c r="V82" s="4"/>
      <c r="W82" s="96"/>
      <c r="X82" s="55"/>
    </row>
    <row r="83" spans="3:24" x14ac:dyDescent="0.2">
      <c r="C83" s="4"/>
      <c r="D83" s="148"/>
      <c r="E83" s="4"/>
      <c r="F83" s="4"/>
      <c r="G83" s="4"/>
      <c r="H83" s="121"/>
      <c r="I83" s="4"/>
      <c r="J83" s="4"/>
      <c r="K83" s="3"/>
      <c r="L83" s="55" t="s">
        <v>171</v>
      </c>
      <c r="M83" s="102" t="s">
        <v>112</v>
      </c>
      <c r="N83" s="103">
        <v>86368.72</v>
      </c>
      <c r="O83" s="103">
        <v>6244</v>
      </c>
      <c r="P83" s="63">
        <f>+N83-O83</f>
        <v>80124.72</v>
      </c>
      <c r="Q83" s="108"/>
      <c r="R83" s="108"/>
      <c r="S83" s="4"/>
      <c r="T83" s="5"/>
      <c r="U83" s="5"/>
      <c r="V83" s="4"/>
      <c r="W83" s="143"/>
      <c r="X83" s="55"/>
    </row>
    <row r="84" spans="3:24" x14ac:dyDescent="0.2">
      <c r="C84" s="4"/>
      <c r="D84" s="148"/>
      <c r="E84" s="4"/>
      <c r="F84" s="4"/>
      <c r="G84" s="4"/>
      <c r="H84" s="121"/>
      <c r="I84" s="4"/>
      <c r="J84" s="4"/>
      <c r="K84" s="3"/>
      <c r="L84" s="55" t="s">
        <v>172</v>
      </c>
      <c r="M84" s="102" t="s">
        <v>115</v>
      </c>
      <c r="N84" s="34"/>
      <c r="O84" s="34"/>
      <c r="P84" s="58">
        <f>-O84+N84</f>
        <v>0</v>
      </c>
      <c r="Q84" s="108"/>
      <c r="R84" s="108"/>
      <c r="S84" s="4"/>
      <c r="T84" s="5"/>
      <c r="U84" s="5"/>
      <c r="V84" s="4"/>
      <c r="W84" s="143"/>
      <c r="X84" s="55"/>
    </row>
    <row r="85" spans="3:24" x14ac:dyDescent="0.2">
      <c r="C85" s="4"/>
      <c r="D85" s="148"/>
      <c r="E85" s="4"/>
      <c r="F85" s="4"/>
      <c r="G85" s="4"/>
      <c r="H85" s="121"/>
      <c r="I85" s="4"/>
      <c r="J85" s="4"/>
      <c r="K85" s="3"/>
      <c r="L85" s="57" t="s">
        <v>173</v>
      </c>
      <c r="M85" s="61" t="s">
        <v>117</v>
      </c>
      <c r="N85" s="149"/>
      <c r="O85" s="149"/>
      <c r="Q85" s="99">
        <f>SUM(P86:P88)</f>
        <v>632658.12000000011</v>
      </c>
      <c r="R85" s="59">
        <f>+R49-Q85</f>
        <v>-632658.12000000011</v>
      </c>
      <c r="S85" s="4"/>
      <c r="T85" s="5"/>
      <c r="U85" s="5"/>
      <c r="V85" s="5"/>
      <c r="W85" s="150"/>
      <c r="X85" s="55"/>
    </row>
    <row r="86" spans="3:24" x14ac:dyDescent="0.2">
      <c r="C86" s="4"/>
      <c r="D86" s="148"/>
      <c r="E86" s="4"/>
      <c r="F86" s="4"/>
      <c r="G86" s="4"/>
      <c r="H86" s="121"/>
      <c r="I86" s="4"/>
      <c r="J86" s="4"/>
      <c r="K86" s="3"/>
      <c r="L86" s="55" t="s">
        <v>174</v>
      </c>
      <c r="M86" s="102" t="s">
        <v>120</v>
      </c>
      <c r="N86" s="103">
        <v>2812.47</v>
      </c>
      <c r="O86" s="103"/>
      <c r="P86" s="58">
        <f>-O86+N86</f>
        <v>2812.47</v>
      </c>
      <c r="S86" s="4"/>
      <c r="T86" s="5"/>
      <c r="U86" s="4"/>
      <c r="V86" s="4"/>
      <c r="W86" s="151"/>
      <c r="X86" s="55"/>
    </row>
    <row r="87" spans="3:24" x14ac:dyDescent="0.2">
      <c r="C87" s="4"/>
      <c r="D87" s="148"/>
      <c r="E87" s="4"/>
      <c r="F87" s="4"/>
      <c r="G87" s="4"/>
      <c r="H87" s="121"/>
      <c r="I87" s="4"/>
      <c r="J87" s="4"/>
      <c r="K87" s="3"/>
      <c r="L87" s="55" t="s">
        <v>175</v>
      </c>
      <c r="M87" s="102" t="s">
        <v>123</v>
      </c>
      <c r="N87" s="103">
        <v>1842722.6</v>
      </c>
      <c r="O87" s="103">
        <v>1364907.99</v>
      </c>
      <c r="P87" s="106">
        <f>-O87+N87</f>
        <v>477814.6100000001</v>
      </c>
      <c r="S87" s="4"/>
      <c r="T87" s="5"/>
      <c r="U87" s="5"/>
      <c r="V87" s="5"/>
      <c r="W87" s="150"/>
      <c r="X87" s="55"/>
    </row>
    <row r="88" spans="3:24" x14ac:dyDescent="0.2">
      <c r="C88" s="4"/>
      <c r="D88" s="148"/>
      <c r="E88" s="4"/>
      <c r="F88" s="4"/>
      <c r="G88" s="4"/>
      <c r="H88" s="121"/>
      <c r="I88" s="4"/>
      <c r="J88" s="4"/>
      <c r="K88" s="3"/>
      <c r="L88" s="55" t="s">
        <v>176</v>
      </c>
      <c r="M88" s="102" t="s">
        <v>125</v>
      </c>
      <c r="N88" s="103">
        <v>557136.61</v>
      </c>
      <c r="O88" s="103">
        <v>405105.57</v>
      </c>
      <c r="P88" s="63">
        <f>-O88+N88</f>
        <v>152031.03999999998</v>
      </c>
      <c r="S88" s="4"/>
      <c r="T88" s="5"/>
      <c r="U88" s="5"/>
      <c r="V88" s="5"/>
      <c r="W88" s="96"/>
      <c r="X88" s="55"/>
    </row>
    <row r="89" spans="3:24" x14ac:dyDescent="0.2">
      <c r="C89" s="4"/>
      <c r="D89" s="148"/>
      <c r="E89" s="4"/>
      <c r="F89" s="4"/>
      <c r="G89" s="4"/>
      <c r="H89" s="121"/>
      <c r="I89" s="4"/>
      <c r="J89" s="4"/>
      <c r="K89" s="3"/>
      <c r="L89" s="57" t="s">
        <v>177</v>
      </c>
      <c r="M89" s="61" t="s">
        <v>130</v>
      </c>
      <c r="N89" s="149"/>
      <c r="O89" s="149"/>
      <c r="Q89" s="118">
        <f>SUM(P90:P93)</f>
        <v>283214.17000000004</v>
      </c>
      <c r="R89" s="119">
        <f>+R47-Q89</f>
        <v>-283214.17000000004</v>
      </c>
      <c r="S89" s="4"/>
      <c r="T89" s="5"/>
      <c r="U89" s="5"/>
      <c r="V89" s="5"/>
      <c r="W89" s="150"/>
      <c r="X89" s="55"/>
    </row>
    <row r="90" spans="3:24" x14ac:dyDescent="0.2">
      <c r="C90" s="4"/>
      <c r="D90" s="148"/>
      <c r="E90" s="4"/>
      <c r="F90" s="4"/>
      <c r="G90" s="4"/>
      <c r="H90" s="121"/>
      <c r="I90" s="4"/>
      <c r="J90" s="4"/>
      <c r="K90" s="3"/>
      <c r="L90" s="55" t="s">
        <v>178</v>
      </c>
      <c r="M90" s="102" t="s">
        <v>133</v>
      </c>
      <c r="N90" s="103">
        <v>7102.83</v>
      </c>
      <c r="O90" s="103"/>
      <c r="P90" s="58">
        <f>-O90+N90</f>
        <v>7102.83</v>
      </c>
      <c r="S90" s="4"/>
      <c r="T90" s="5"/>
      <c r="U90" s="5"/>
      <c r="V90" s="5"/>
      <c r="W90" s="150"/>
      <c r="X90" s="55"/>
    </row>
    <row r="91" spans="3:24" x14ac:dyDescent="0.2">
      <c r="C91" s="4"/>
      <c r="D91" s="148"/>
      <c r="E91" s="4"/>
      <c r="F91" s="4"/>
      <c r="G91" s="4"/>
      <c r="H91" s="121"/>
      <c r="I91" s="4"/>
      <c r="J91" s="4"/>
      <c r="K91" s="3"/>
      <c r="L91" s="55" t="s">
        <v>179</v>
      </c>
      <c r="M91" s="102" t="s">
        <v>68</v>
      </c>
      <c r="N91" s="103">
        <v>274994.08</v>
      </c>
      <c r="O91" s="103"/>
      <c r="P91" s="106">
        <f>-O91+N91</f>
        <v>274994.08</v>
      </c>
      <c r="S91" s="4"/>
      <c r="T91" s="5"/>
      <c r="U91" s="5"/>
      <c r="V91" s="5"/>
      <c r="W91" s="96"/>
      <c r="X91" s="55"/>
    </row>
    <row r="92" spans="3:24" x14ac:dyDescent="0.2">
      <c r="C92" s="4"/>
      <c r="D92" s="148"/>
      <c r="E92" s="4"/>
      <c r="F92" s="4"/>
      <c r="G92" s="4"/>
      <c r="H92" s="121"/>
      <c r="I92" s="4"/>
      <c r="J92" s="4"/>
      <c r="K92" s="3"/>
      <c r="L92" s="55" t="s">
        <v>180</v>
      </c>
      <c r="M92" s="102" t="s">
        <v>136</v>
      </c>
      <c r="N92" s="103">
        <v>1117.26</v>
      </c>
      <c r="O92" s="103"/>
      <c r="P92" s="63">
        <f>-O92+N92</f>
        <v>1117.26</v>
      </c>
      <c r="S92" s="4"/>
      <c r="T92" s="5"/>
      <c r="U92" s="5"/>
      <c r="V92" s="5"/>
      <c r="W92" s="96"/>
      <c r="X92" s="55"/>
    </row>
    <row r="93" spans="3:24" x14ac:dyDescent="0.2">
      <c r="C93" s="4"/>
      <c r="D93" s="148"/>
      <c r="E93" s="4"/>
      <c r="F93" s="4"/>
      <c r="G93" s="4"/>
      <c r="H93" s="121"/>
      <c r="I93" s="4"/>
      <c r="J93" s="4"/>
      <c r="K93" s="3"/>
      <c r="L93" s="55" t="s">
        <v>137</v>
      </c>
      <c r="M93" s="102" t="s">
        <v>138</v>
      </c>
      <c r="N93" s="45"/>
      <c r="O93" s="45"/>
      <c r="P93" s="58">
        <f>-O93</f>
        <v>0</v>
      </c>
      <c r="S93" s="4"/>
      <c r="T93" s="5"/>
      <c r="U93" s="5"/>
      <c r="V93" s="5"/>
      <c r="W93" s="96"/>
      <c r="X93" s="55"/>
    </row>
    <row r="94" spans="3:24" x14ac:dyDescent="0.2">
      <c r="C94" s="4"/>
      <c r="D94" s="148"/>
      <c r="E94" s="4"/>
      <c r="F94" s="4"/>
      <c r="G94" s="4"/>
      <c r="H94" s="121"/>
      <c r="I94" s="4"/>
      <c r="J94" s="4"/>
      <c r="K94" s="3"/>
      <c r="L94" s="57" t="s">
        <v>181</v>
      </c>
      <c r="M94" s="61" t="s">
        <v>140</v>
      </c>
      <c r="N94" s="144"/>
      <c r="O94" s="144"/>
      <c r="Q94" s="118">
        <f>SUM(P95:P97)</f>
        <v>175756.12</v>
      </c>
      <c r="R94" s="59">
        <f>+R50-Q94</f>
        <v>-175756.12</v>
      </c>
      <c r="S94" s="4"/>
      <c r="T94" s="5"/>
      <c r="U94" s="5"/>
      <c r="V94" s="5"/>
      <c r="W94" s="96"/>
      <c r="X94" s="55"/>
    </row>
    <row r="95" spans="3:24" x14ac:dyDescent="0.2">
      <c r="C95" s="4"/>
      <c r="D95" s="148"/>
      <c r="E95" s="4"/>
      <c r="F95" s="4"/>
      <c r="G95" s="4"/>
      <c r="H95" s="121"/>
      <c r="I95" s="4"/>
      <c r="J95" s="4"/>
      <c r="K95" s="3"/>
      <c r="L95" s="55" t="s">
        <v>182</v>
      </c>
      <c r="M95" s="102" t="s">
        <v>34</v>
      </c>
      <c r="N95" s="103">
        <v>45565.66</v>
      </c>
      <c r="O95" s="103"/>
      <c r="P95" s="58">
        <f>-O95+N95</f>
        <v>45565.66</v>
      </c>
      <c r="S95" s="4"/>
      <c r="T95" s="5"/>
      <c r="U95" s="5"/>
      <c r="V95" s="5"/>
      <c r="W95" s="96"/>
      <c r="X95" s="55"/>
    </row>
    <row r="96" spans="3:24" x14ac:dyDescent="0.2">
      <c r="C96" s="4"/>
      <c r="D96" s="148"/>
      <c r="E96" s="4"/>
      <c r="F96" s="4"/>
      <c r="G96" s="4"/>
      <c r="H96" s="121"/>
      <c r="I96" s="4"/>
      <c r="J96" s="4"/>
      <c r="K96" s="3"/>
      <c r="L96" s="55" t="s">
        <v>183</v>
      </c>
      <c r="M96" s="102" t="s">
        <v>73</v>
      </c>
      <c r="N96" s="103">
        <v>135667.39000000001</v>
      </c>
      <c r="O96" s="103">
        <v>27670.05</v>
      </c>
      <c r="P96" s="106">
        <f>-O96+N96</f>
        <v>107997.34000000001</v>
      </c>
      <c r="S96" s="4"/>
      <c r="T96" s="5"/>
      <c r="U96" s="5"/>
      <c r="V96" s="5"/>
      <c r="W96" s="96"/>
      <c r="X96" s="55"/>
    </row>
    <row r="97" spans="3:23" x14ac:dyDescent="0.2">
      <c r="C97" s="4"/>
      <c r="D97" s="148"/>
      <c r="E97" s="4"/>
      <c r="F97" s="4"/>
      <c r="G97" s="4"/>
      <c r="H97" s="121"/>
      <c r="I97" s="4"/>
      <c r="J97" s="4"/>
      <c r="K97" s="3"/>
      <c r="L97" s="55" t="s">
        <v>184</v>
      </c>
      <c r="M97" s="102" t="s">
        <v>47</v>
      </c>
      <c r="N97" s="103">
        <v>26234.52</v>
      </c>
      <c r="O97" s="103">
        <v>4041.4</v>
      </c>
      <c r="P97" s="63">
        <f>-O97+N97</f>
        <v>22193.119999999999</v>
      </c>
      <c r="S97" s="4"/>
      <c r="T97" s="5"/>
      <c r="U97" s="5"/>
      <c r="V97" s="5"/>
      <c r="W97" s="5"/>
    </row>
    <row r="98" spans="3:23" x14ac:dyDescent="0.2">
      <c r="C98" s="4"/>
      <c r="D98" s="148"/>
      <c r="E98" s="4"/>
      <c r="F98" s="4"/>
      <c r="G98" s="4"/>
      <c r="H98" s="121"/>
      <c r="I98" s="4"/>
      <c r="J98" s="4"/>
      <c r="K98" s="3"/>
      <c r="L98" s="55"/>
      <c r="M98" s="102"/>
      <c r="N98" s="34"/>
      <c r="O98" s="34"/>
      <c r="P98" s="152"/>
      <c r="S98" s="4"/>
      <c r="T98" s="5"/>
      <c r="U98" s="5"/>
      <c r="V98" s="5"/>
      <c r="W98" s="5"/>
    </row>
    <row r="99" spans="3:23" x14ac:dyDescent="0.2">
      <c r="C99" s="4"/>
      <c r="D99" s="148"/>
      <c r="E99" s="4"/>
      <c r="F99" s="4"/>
      <c r="G99" s="4"/>
      <c r="H99" s="121"/>
      <c r="I99" s="4"/>
      <c r="J99" s="4"/>
      <c r="K99" s="3"/>
      <c r="L99" s="57" t="s">
        <v>185</v>
      </c>
      <c r="M99" s="61" t="s">
        <v>148</v>
      </c>
      <c r="N99" s="149"/>
      <c r="O99" s="149"/>
      <c r="Q99" s="118">
        <f>SUM(P100)</f>
        <v>34572.15</v>
      </c>
      <c r="S99" s="4"/>
      <c r="T99" s="5"/>
      <c r="U99" s="5"/>
      <c r="V99" s="5"/>
      <c r="W99" s="5"/>
    </row>
    <row r="100" spans="3:23" x14ac:dyDescent="0.2">
      <c r="C100" s="4"/>
      <c r="D100" s="148"/>
      <c r="E100" s="4"/>
      <c r="F100" s="4"/>
      <c r="G100" s="4"/>
      <c r="H100" s="121"/>
      <c r="I100" s="4"/>
      <c r="J100" s="4"/>
      <c r="K100" s="3"/>
      <c r="L100" s="55" t="s">
        <v>186</v>
      </c>
      <c r="M100" s="102" t="s">
        <v>39</v>
      </c>
      <c r="N100" s="34">
        <v>34572.15</v>
      </c>
      <c r="O100" s="103"/>
      <c r="P100" s="58">
        <f>-O100+N100</f>
        <v>34572.15</v>
      </c>
      <c r="S100" s="4"/>
      <c r="T100" s="5"/>
      <c r="U100" s="5"/>
      <c r="V100" s="5"/>
      <c r="W100" s="5"/>
    </row>
    <row r="101" spans="3:23" x14ac:dyDescent="0.2">
      <c r="C101" s="4"/>
      <c r="D101" s="148"/>
      <c r="E101" s="4"/>
      <c r="F101" s="4"/>
      <c r="G101" s="4"/>
      <c r="H101" s="121"/>
      <c r="I101" s="4"/>
      <c r="J101" s="4"/>
      <c r="K101" s="3"/>
      <c r="L101" s="55" t="s">
        <v>187</v>
      </c>
      <c r="M101" s="102" t="s">
        <v>76</v>
      </c>
      <c r="N101" s="34">
        <v>41.42</v>
      </c>
      <c r="O101" s="34"/>
      <c r="P101" s="106">
        <f>-O101+N101</f>
        <v>41.42</v>
      </c>
      <c r="S101" s="4"/>
      <c r="T101" s="5"/>
      <c r="U101" s="5"/>
      <c r="V101" s="5"/>
      <c r="W101" s="5"/>
    </row>
    <row r="102" spans="3:23" x14ac:dyDescent="0.2">
      <c r="C102" s="4"/>
      <c r="D102" s="148"/>
      <c r="E102" s="4"/>
      <c r="F102" s="4"/>
      <c r="G102" s="4"/>
      <c r="H102" s="121"/>
      <c r="I102" s="4"/>
      <c r="J102" s="4"/>
      <c r="K102" s="3"/>
      <c r="L102" s="55" t="s">
        <v>188</v>
      </c>
      <c r="M102" s="102"/>
      <c r="N102" s="34"/>
      <c r="O102" s="34"/>
      <c r="P102" s="131">
        <f>+N102</f>
        <v>0</v>
      </c>
      <c r="S102" s="4"/>
      <c r="T102" s="5"/>
      <c r="U102" s="4"/>
      <c r="V102" s="4"/>
      <c r="W102" s="4"/>
    </row>
    <row r="103" spans="3:23" x14ac:dyDescent="0.2">
      <c r="C103" s="4"/>
      <c r="D103" s="148"/>
      <c r="E103" s="4"/>
      <c r="F103" s="4"/>
      <c r="G103" s="4"/>
      <c r="H103" s="121"/>
      <c r="I103" s="4"/>
      <c r="J103" s="4"/>
      <c r="K103" s="3"/>
      <c r="L103" s="57" t="s">
        <v>189</v>
      </c>
      <c r="M103" s="61" t="s">
        <v>154</v>
      </c>
      <c r="N103" s="149"/>
      <c r="O103" s="149"/>
      <c r="P103" s="152"/>
      <c r="Q103" s="118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8"/>
      <c r="E104" s="4"/>
      <c r="F104" s="4"/>
      <c r="G104" s="4"/>
      <c r="H104" s="121"/>
      <c r="I104" s="4"/>
      <c r="J104" s="4"/>
      <c r="K104" s="3"/>
      <c r="L104" s="55" t="s">
        <v>190</v>
      </c>
      <c r="M104" s="102" t="s">
        <v>191</v>
      </c>
      <c r="N104" s="114"/>
      <c r="O104" s="114"/>
      <c r="P104" s="58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8"/>
      <c r="E105" s="4"/>
      <c r="F105" s="4"/>
      <c r="G105" s="4"/>
      <c r="H105" s="121"/>
      <c r="I105" s="4"/>
      <c r="J105" s="4"/>
      <c r="K105" s="3"/>
      <c r="L105" s="4" t="s">
        <v>192</v>
      </c>
      <c r="M105" s="4" t="s">
        <v>193</v>
      </c>
      <c r="N105" s="114"/>
      <c r="O105" s="34"/>
      <c r="P105" s="130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8"/>
      <c r="E106" s="4"/>
      <c r="F106" s="4"/>
      <c r="G106" s="4"/>
      <c r="H106" s="121"/>
      <c r="I106" s="4"/>
      <c r="J106" s="4"/>
      <c r="K106" s="3"/>
      <c r="L106" s="4" t="s">
        <v>194</v>
      </c>
      <c r="M106" s="4" t="s">
        <v>195</v>
      </c>
      <c r="N106" s="114"/>
      <c r="O106" s="34"/>
      <c r="P106" s="131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8"/>
      <c r="E107" s="4"/>
      <c r="F107" s="4"/>
      <c r="G107" s="4"/>
      <c r="H107" s="121"/>
      <c r="I107" s="4"/>
      <c r="J107" s="4"/>
      <c r="K107" s="3"/>
      <c r="L107" s="55"/>
      <c r="M107" s="102"/>
      <c r="N107" s="34"/>
      <c r="O107" s="34"/>
      <c r="P107" s="152"/>
      <c r="S107" s="4"/>
      <c r="T107" s="5"/>
      <c r="U107" s="4"/>
      <c r="V107" s="4"/>
      <c r="W107" s="4"/>
    </row>
    <row r="108" spans="3:23" x14ac:dyDescent="0.2">
      <c r="C108" s="4"/>
      <c r="D108" s="148"/>
      <c r="E108" s="4"/>
      <c r="F108" s="4"/>
      <c r="G108" s="4"/>
      <c r="H108" s="121"/>
      <c r="I108" s="4"/>
      <c r="J108" s="4"/>
      <c r="K108" s="3"/>
      <c r="L108" s="55"/>
      <c r="M108" s="102"/>
      <c r="N108" s="34"/>
      <c r="O108" s="34"/>
      <c r="P108" s="152"/>
      <c r="S108" s="4"/>
      <c r="T108" s="5"/>
      <c r="U108" s="4"/>
      <c r="V108" s="4"/>
      <c r="W108" s="4"/>
    </row>
    <row r="109" spans="3:23" x14ac:dyDescent="0.2">
      <c r="C109" s="4"/>
      <c r="D109" s="148"/>
      <c r="E109" s="4"/>
      <c r="F109" s="4"/>
      <c r="G109" s="4"/>
      <c r="H109" s="121"/>
      <c r="I109" s="4"/>
      <c r="J109" s="4"/>
      <c r="K109" s="3"/>
      <c r="L109" s="57" t="s">
        <v>196</v>
      </c>
      <c r="M109" s="61" t="s">
        <v>197</v>
      </c>
      <c r="N109" s="149"/>
      <c r="O109" s="149"/>
      <c r="Q109" s="118">
        <f>SUM(P110)</f>
        <v>73748.47</v>
      </c>
      <c r="S109" s="4"/>
      <c r="T109" s="5"/>
      <c r="U109" s="4"/>
      <c r="V109" s="4"/>
      <c r="W109" s="4"/>
    </row>
    <row r="110" spans="3:23" x14ac:dyDescent="0.2">
      <c r="C110" s="4"/>
      <c r="D110" s="148"/>
      <c r="E110" s="4"/>
      <c r="F110" s="4"/>
      <c r="G110" s="4"/>
      <c r="H110" s="121"/>
      <c r="I110" s="4"/>
      <c r="J110" s="4"/>
      <c r="K110" s="3"/>
      <c r="L110" s="55" t="s">
        <v>198</v>
      </c>
      <c r="M110" s="102" t="s">
        <v>199</v>
      </c>
      <c r="N110" s="103">
        <v>152809.53</v>
      </c>
      <c r="O110" s="114">
        <v>79061.06</v>
      </c>
      <c r="P110" s="58">
        <f>-O110+N110</f>
        <v>73748.47</v>
      </c>
      <c r="S110" s="4"/>
      <c r="T110" s="5"/>
      <c r="U110" s="4"/>
      <c r="V110" s="4"/>
      <c r="W110" s="4"/>
    </row>
    <row r="111" spans="3:23" x14ac:dyDescent="0.2">
      <c r="C111" s="4"/>
      <c r="D111" s="148"/>
      <c r="E111" s="4"/>
      <c r="F111" s="4"/>
      <c r="G111" s="4"/>
      <c r="H111" s="121"/>
      <c r="I111" s="4"/>
      <c r="J111" s="4"/>
      <c r="K111" s="3"/>
      <c r="L111" s="55"/>
      <c r="M111" s="102"/>
      <c r="N111" s="34"/>
      <c r="O111" s="34"/>
      <c r="P111" s="64"/>
      <c r="Q111" s="128"/>
      <c r="S111" s="4"/>
      <c r="T111" s="5"/>
      <c r="U111" s="4"/>
      <c r="V111" s="4"/>
      <c r="W111" s="4"/>
    </row>
    <row r="112" spans="3:23" x14ac:dyDescent="0.2">
      <c r="C112" s="4"/>
      <c r="D112" s="148"/>
      <c r="E112" s="4"/>
      <c r="F112" s="4"/>
      <c r="G112" s="4"/>
      <c r="H112" s="121"/>
      <c r="I112" s="4"/>
      <c r="J112" s="4"/>
      <c r="K112" s="3"/>
      <c r="L112" s="57" t="s">
        <v>128</v>
      </c>
      <c r="M112" s="4" t="s">
        <v>200</v>
      </c>
      <c r="N112" s="103">
        <v>3059816.83</v>
      </c>
      <c r="O112" s="103">
        <v>3016009.1</v>
      </c>
      <c r="P112" s="132">
        <f>+N112+N113-O112-O113</f>
        <v>49364.629999999772</v>
      </c>
      <c r="Q112" s="128"/>
      <c r="S112" s="4"/>
      <c r="T112" s="5"/>
      <c r="U112" s="4"/>
      <c r="V112" s="4"/>
      <c r="W112" s="4"/>
    </row>
    <row r="113" spans="2:20" x14ac:dyDescent="0.2">
      <c r="B113" s="4"/>
      <c r="C113" s="4"/>
      <c r="D113" s="148"/>
      <c r="E113" s="4"/>
      <c r="F113" s="4"/>
      <c r="G113" s="4"/>
      <c r="H113" s="121"/>
      <c r="I113" s="4"/>
      <c r="J113" s="4"/>
      <c r="K113" s="3"/>
      <c r="L113" s="57" t="s">
        <v>131</v>
      </c>
      <c r="M113" s="4" t="s">
        <v>201</v>
      </c>
      <c r="N113" s="103">
        <v>689187.32</v>
      </c>
      <c r="O113" s="103">
        <v>683630.42</v>
      </c>
      <c r="P113" s="132"/>
      <c r="Q113" s="128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121"/>
      <c r="I114" s="4"/>
      <c r="J114" s="4"/>
      <c r="K114" s="3"/>
      <c r="L114" s="55"/>
      <c r="M114" s="102"/>
      <c r="N114" s="45"/>
      <c r="O114" s="45"/>
      <c r="P114" s="64"/>
      <c r="Q114" s="135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121"/>
      <c r="I115" s="4"/>
      <c r="J115" s="4"/>
      <c r="K115" s="3"/>
      <c r="L115" s="55"/>
      <c r="M115" s="4" t="s">
        <v>163</v>
      </c>
      <c r="N115" s="153">
        <f>SUM(N77:N113)</f>
        <v>7585442.8399999999</v>
      </c>
      <c r="O115" s="153">
        <f>SUM(O77:O113)</f>
        <v>5607322.6400000006</v>
      </c>
      <c r="P115" s="134">
        <f>+O115-N115+P112</f>
        <v>-1928755.5699999994</v>
      </c>
      <c r="Q115" s="64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121"/>
      <c r="I116" s="4"/>
      <c r="J116" s="4"/>
      <c r="K116" s="3"/>
      <c r="L116" s="55"/>
      <c r="M116" s="4"/>
      <c r="N116" s="4"/>
      <c r="O116" s="4"/>
      <c r="P116" s="59">
        <f>+P115+G29</f>
        <v>0</v>
      </c>
      <c r="Q116" s="135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5"/>
      <c r="M117" s="4"/>
      <c r="N117" s="60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60"/>
      <c r="O118" s="60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45"/>
      <c r="O120" s="45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60"/>
      <c r="P121" s="59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s="6" customFormat="1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s="6" customFormat="1" x14ac:dyDescent="0.2">
      <c r="T130" s="5"/>
    </row>
    <row r="131" spans="12:20" s="6" customFormat="1" x14ac:dyDescent="0.2">
      <c r="T131" s="5"/>
    </row>
    <row r="132" spans="12:20" s="6" customFormat="1" x14ac:dyDescent="0.2">
      <c r="T132" s="5"/>
    </row>
    <row r="133" spans="12:20" s="6" customFormat="1" x14ac:dyDescent="0.2">
      <c r="T133" s="5"/>
    </row>
    <row r="134" spans="12:20" s="6" customFormat="1" x14ac:dyDescent="0.2">
      <c r="T134" s="5"/>
    </row>
    <row r="135" spans="12:20" s="6" customFormat="1" x14ac:dyDescent="0.2">
      <c r="T135" s="5"/>
    </row>
    <row r="136" spans="12:20" s="6" customFormat="1" x14ac:dyDescent="0.2">
      <c r="T136" s="5"/>
    </row>
    <row r="137" spans="12:20" s="6" customFormat="1" x14ac:dyDescent="0.2">
      <c r="T137" s="5"/>
    </row>
    <row r="138" spans="12:20" s="6" customFormat="1" x14ac:dyDescent="0.2">
      <c r="T138" s="5"/>
    </row>
    <row r="139" spans="12:20" s="6" customFormat="1" x14ac:dyDescent="0.2">
      <c r="T139" s="5"/>
    </row>
    <row r="140" spans="12:20" s="6" customFormat="1" x14ac:dyDescent="0.2">
      <c r="T140" s="5"/>
    </row>
    <row r="141" spans="12:20" s="6" customFormat="1" x14ac:dyDescent="0.2">
      <c r="T141" s="5"/>
    </row>
    <row r="142" spans="12:20" s="6" customFormat="1" x14ac:dyDescent="0.2">
      <c r="T142" s="5"/>
    </row>
    <row r="143" spans="12:20" s="6" customFormat="1" x14ac:dyDescent="0.2">
      <c r="T143" s="5"/>
    </row>
    <row r="144" spans="12:20" s="6" customFormat="1" x14ac:dyDescent="0.2">
      <c r="T144" s="5"/>
    </row>
    <row r="145" spans="20:20" s="6" customFormat="1" x14ac:dyDescent="0.2">
      <c r="T145" s="5"/>
    </row>
    <row r="146" spans="20:20" s="6" customFormat="1" x14ac:dyDescent="0.2">
      <c r="T146" s="5"/>
    </row>
    <row r="147" spans="20:20" s="6" customFormat="1" x14ac:dyDescent="0.2">
      <c r="T147" s="5"/>
    </row>
    <row r="148" spans="20:20" s="6" customFormat="1" x14ac:dyDescent="0.2">
      <c r="T148" s="5"/>
    </row>
    <row r="149" spans="20:20" s="6" customFormat="1" x14ac:dyDescent="0.2">
      <c r="T149" s="5"/>
    </row>
    <row r="150" spans="20:20" s="6" customFormat="1" x14ac:dyDescent="0.2">
      <c r="T150" s="5"/>
    </row>
    <row r="151" spans="20:20" s="6" customFormat="1" x14ac:dyDescent="0.2">
      <c r="T151" s="5"/>
    </row>
    <row r="152" spans="20:20" s="6" customFormat="1" x14ac:dyDescent="0.2">
      <c r="T152" s="5"/>
    </row>
    <row r="153" spans="20:20" s="6" customFormat="1" x14ac:dyDescent="0.2">
      <c r="T153" s="5"/>
    </row>
    <row r="154" spans="20:20" s="6" customFormat="1" x14ac:dyDescent="0.2">
      <c r="T154" s="5"/>
    </row>
    <row r="155" spans="20:20" s="6" customFormat="1" x14ac:dyDescent="0.2">
      <c r="T155" s="5"/>
    </row>
    <row r="156" spans="20:20" s="6" customFormat="1" x14ac:dyDescent="0.2">
      <c r="T156" s="5"/>
    </row>
    <row r="157" spans="20:20" s="6" customFormat="1" x14ac:dyDescent="0.2">
      <c r="T157" s="5"/>
    </row>
    <row r="158" spans="20:20" s="6" customFormat="1" x14ac:dyDescent="0.2">
      <c r="T158" s="5"/>
    </row>
    <row r="159" spans="20:20" s="6" customFormat="1" x14ac:dyDescent="0.2">
      <c r="T159" s="5"/>
    </row>
    <row r="160" spans="20:20" s="6" customFormat="1" x14ac:dyDescent="0.2">
      <c r="T160" s="5"/>
    </row>
    <row r="161" spans="20:20" s="6" customFormat="1" x14ac:dyDescent="0.2">
      <c r="T161" s="5"/>
    </row>
    <row r="162" spans="20:20" s="6" customFormat="1" x14ac:dyDescent="0.2">
      <c r="T162" s="5"/>
    </row>
    <row r="163" spans="20:20" s="6" customFormat="1" x14ac:dyDescent="0.2">
      <c r="T163" s="5"/>
    </row>
    <row r="164" spans="20:20" s="6" customFormat="1" x14ac:dyDescent="0.2">
      <c r="T164" s="5"/>
    </row>
    <row r="165" spans="20:20" s="6" customFormat="1" x14ac:dyDescent="0.2">
      <c r="T165" s="5"/>
    </row>
    <row r="166" spans="20:20" s="6" customFormat="1" x14ac:dyDescent="0.2">
      <c r="T166" s="5"/>
    </row>
    <row r="167" spans="20:20" s="6" customFormat="1" x14ac:dyDescent="0.2">
      <c r="T167" s="5"/>
    </row>
    <row r="168" spans="20:20" s="6" customFormat="1" x14ac:dyDescent="0.2">
      <c r="T168" s="5"/>
    </row>
    <row r="169" spans="20:20" s="6" customFormat="1" x14ac:dyDescent="0.2">
      <c r="T169" s="5"/>
    </row>
    <row r="170" spans="20:20" s="6" customFormat="1" x14ac:dyDescent="0.2">
      <c r="T170" s="5"/>
    </row>
    <row r="171" spans="20:20" s="6" customFormat="1" x14ac:dyDescent="0.2">
      <c r="T171" s="5"/>
    </row>
    <row r="172" spans="20:20" s="6" customFormat="1" x14ac:dyDescent="0.2">
      <c r="T172" s="5"/>
    </row>
    <row r="173" spans="20:20" s="6" customFormat="1" x14ac:dyDescent="0.2">
      <c r="T173" s="5"/>
    </row>
    <row r="174" spans="20:20" s="6" customFormat="1" x14ac:dyDescent="0.2">
      <c r="T174" s="5"/>
    </row>
    <row r="175" spans="20:20" s="6" customFormat="1" x14ac:dyDescent="0.2">
      <c r="T175" s="5"/>
    </row>
    <row r="176" spans="20:20" s="6" customFormat="1" x14ac:dyDescent="0.2">
      <c r="T176" s="5"/>
    </row>
    <row r="177" spans="20:20" s="6" customFormat="1" x14ac:dyDescent="0.2">
      <c r="T177" s="5"/>
    </row>
    <row r="178" spans="20:20" s="6" customFormat="1" x14ac:dyDescent="0.2">
      <c r="T178" s="5"/>
    </row>
    <row r="179" spans="20:20" s="6" customFormat="1" x14ac:dyDescent="0.2">
      <c r="T179" s="5"/>
    </row>
    <row r="180" spans="20:20" s="6" customFormat="1" x14ac:dyDescent="0.2">
      <c r="T180" s="5"/>
    </row>
    <row r="181" spans="20:20" s="6" customFormat="1" x14ac:dyDescent="0.2">
      <c r="T181" s="5"/>
    </row>
    <row r="182" spans="20:20" s="6" customFormat="1" x14ac:dyDescent="0.2">
      <c r="T182" s="5"/>
    </row>
    <row r="183" spans="20:20" s="6" customFormat="1" x14ac:dyDescent="0.2">
      <c r="T183" s="5"/>
    </row>
    <row r="184" spans="20:20" s="6" customFormat="1" x14ac:dyDescent="0.2">
      <c r="T184" s="5"/>
    </row>
    <row r="185" spans="20:20" s="6" customFormat="1" x14ac:dyDescent="0.2">
      <c r="T185" s="5"/>
    </row>
    <row r="186" spans="20:20" s="6" customFormat="1" x14ac:dyDescent="0.2">
      <c r="T186" s="5"/>
    </row>
    <row r="187" spans="20:20" s="6" customFormat="1" x14ac:dyDescent="0.2">
      <c r="T187" s="5"/>
    </row>
    <row r="188" spans="20:20" s="6" customFormat="1" x14ac:dyDescent="0.2">
      <c r="T188" s="5"/>
    </row>
    <row r="189" spans="20:20" s="6" customFormat="1" x14ac:dyDescent="0.2">
      <c r="T189" s="5"/>
    </row>
    <row r="190" spans="20:20" s="6" customFormat="1" x14ac:dyDescent="0.2">
      <c r="T190" s="5"/>
    </row>
    <row r="191" spans="20:20" s="6" customFormat="1" x14ac:dyDescent="0.2">
      <c r="T191" s="5"/>
    </row>
    <row r="192" spans="20:20" s="6" customFormat="1" x14ac:dyDescent="0.2">
      <c r="T192" s="5"/>
    </row>
    <row r="193" spans="20:20" s="6" customFormat="1" x14ac:dyDescent="0.2">
      <c r="T193" s="5"/>
    </row>
    <row r="194" spans="20:20" s="6" customFormat="1" x14ac:dyDescent="0.2">
      <c r="T194" s="5"/>
    </row>
    <row r="195" spans="20:20" s="6" customFormat="1" x14ac:dyDescent="0.2">
      <c r="T195" s="5"/>
    </row>
    <row r="196" spans="20:20" s="6" customFormat="1" x14ac:dyDescent="0.2">
      <c r="T196" s="5"/>
    </row>
    <row r="197" spans="20:20" s="6" customFormat="1" x14ac:dyDescent="0.2">
      <c r="T197" s="5"/>
    </row>
    <row r="198" spans="20:20" s="6" customFormat="1" x14ac:dyDescent="0.2">
      <c r="T198" s="5"/>
    </row>
    <row r="199" spans="20:20" s="6" customFormat="1" x14ac:dyDescent="0.2">
      <c r="T199" s="5"/>
    </row>
    <row r="200" spans="20:20" s="6" customFormat="1" x14ac:dyDescent="0.2">
      <c r="T200" s="5"/>
    </row>
    <row r="201" spans="20:20" s="6" customFormat="1" x14ac:dyDescent="0.2">
      <c r="T201" s="5"/>
    </row>
    <row r="202" spans="20:20" s="6" customFormat="1" x14ac:dyDescent="0.2">
      <c r="T202" s="5"/>
    </row>
    <row r="203" spans="20:20" s="6" customFormat="1" x14ac:dyDescent="0.2">
      <c r="T203" s="5"/>
    </row>
    <row r="204" spans="20:20" s="6" customFormat="1" x14ac:dyDescent="0.2">
      <c r="T204" s="5"/>
    </row>
    <row r="205" spans="20:20" s="6" customFormat="1" x14ac:dyDescent="0.2">
      <c r="T205" s="5"/>
    </row>
    <row r="206" spans="20:20" s="6" customFormat="1" x14ac:dyDescent="0.2">
      <c r="T206" s="5"/>
    </row>
    <row r="207" spans="20:20" s="6" customFormat="1" x14ac:dyDescent="0.2">
      <c r="T207" s="5"/>
    </row>
    <row r="208" spans="20:20" s="6" customFormat="1" x14ac:dyDescent="0.2">
      <c r="T208" s="5"/>
    </row>
    <row r="209" spans="20:20" s="6" customFormat="1" x14ac:dyDescent="0.2">
      <c r="T209" s="5"/>
    </row>
    <row r="210" spans="20:20" s="6" customFormat="1" x14ac:dyDescent="0.2">
      <c r="T210" s="5"/>
    </row>
    <row r="211" spans="20:20" s="6" customFormat="1" x14ac:dyDescent="0.2">
      <c r="T211" s="5"/>
    </row>
    <row r="212" spans="20:20" s="6" customFormat="1" x14ac:dyDescent="0.2">
      <c r="T212" s="5"/>
    </row>
    <row r="213" spans="20:20" s="6" customFormat="1" x14ac:dyDescent="0.2">
      <c r="T213" s="5"/>
    </row>
    <row r="214" spans="20:20" s="6" customFormat="1" x14ac:dyDescent="0.2">
      <c r="T214" s="5"/>
    </row>
    <row r="215" spans="20:20" s="6" customFormat="1" x14ac:dyDescent="0.2">
      <c r="T215" s="5"/>
    </row>
    <row r="216" spans="20:20" s="6" customFormat="1" x14ac:dyDescent="0.2">
      <c r="T216" s="5"/>
    </row>
    <row r="217" spans="20:20" s="6" customFormat="1" x14ac:dyDescent="0.2">
      <c r="T217" s="5"/>
    </row>
    <row r="218" spans="20:20" s="6" customFormat="1" x14ac:dyDescent="0.2">
      <c r="T218" s="5"/>
    </row>
    <row r="219" spans="20:20" s="6" customFormat="1" x14ac:dyDescent="0.2">
      <c r="T219" s="5"/>
    </row>
    <row r="220" spans="20:20" s="6" customFormat="1" x14ac:dyDescent="0.2">
      <c r="T220" s="5"/>
    </row>
    <row r="221" spans="20:20" s="6" customFormat="1" x14ac:dyDescent="0.2">
      <c r="T221" s="5"/>
    </row>
    <row r="222" spans="20:20" s="6" customFormat="1" x14ac:dyDescent="0.2">
      <c r="T222" s="5"/>
    </row>
    <row r="223" spans="20:20" s="6" customFormat="1" x14ac:dyDescent="0.2">
      <c r="T223" s="5"/>
    </row>
    <row r="224" spans="20:20" s="6" customFormat="1" x14ac:dyDescent="0.2">
      <c r="T224" s="5"/>
    </row>
    <row r="225" spans="20:20" s="6" customFormat="1" x14ac:dyDescent="0.2">
      <c r="T225" s="5"/>
    </row>
    <row r="226" spans="20:20" s="6" customFormat="1" x14ac:dyDescent="0.2">
      <c r="T226" s="5"/>
    </row>
    <row r="227" spans="20:20" s="6" customFormat="1" x14ac:dyDescent="0.2">
      <c r="T227" s="5"/>
    </row>
    <row r="228" spans="20:20" s="6" customFormat="1" x14ac:dyDescent="0.2">
      <c r="T228" s="5"/>
    </row>
    <row r="229" spans="20:20" s="6" customFormat="1" x14ac:dyDescent="0.2">
      <c r="T229" s="5"/>
    </row>
    <row r="230" spans="20:20" s="6" customFormat="1" x14ac:dyDescent="0.2">
      <c r="T230" s="5"/>
    </row>
    <row r="231" spans="20:20" s="6" customFormat="1" x14ac:dyDescent="0.2">
      <c r="T231" s="5"/>
    </row>
    <row r="232" spans="20:20" s="6" customFormat="1" x14ac:dyDescent="0.2">
      <c r="T232" s="5"/>
    </row>
    <row r="233" spans="20:20" s="6" customFormat="1" x14ac:dyDescent="0.2">
      <c r="T233" s="5"/>
    </row>
    <row r="234" spans="20:20" s="6" customFormat="1" x14ac:dyDescent="0.2">
      <c r="T234" s="5"/>
    </row>
    <row r="235" spans="20:20" s="6" customFormat="1" x14ac:dyDescent="0.2">
      <c r="T235" s="5"/>
    </row>
    <row r="236" spans="20:20" s="6" customFormat="1" x14ac:dyDescent="0.2">
      <c r="T236" s="5"/>
    </row>
    <row r="237" spans="20:20" s="6" customFormat="1" x14ac:dyDescent="0.2">
      <c r="T237" s="5"/>
    </row>
    <row r="238" spans="20:20" s="6" customFormat="1" x14ac:dyDescent="0.2">
      <c r="T238" s="5"/>
    </row>
    <row r="239" spans="20:20" s="6" customFormat="1" x14ac:dyDescent="0.2">
      <c r="T239" s="5"/>
    </row>
    <row r="240" spans="20:20" s="6" customFormat="1" x14ac:dyDescent="0.2">
      <c r="T240" s="5"/>
    </row>
    <row r="241" spans="20:20" s="6" customFormat="1" x14ac:dyDescent="0.2">
      <c r="T241" s="5"/>
    </row>
    <row r="242" spans="20:20" s="6" customFormat="1" x14ac:dyDescent="0.2">
      <c r="T242" s="5"/>
    </row>
    <row r="243" spans="20:20" s="6" customFormat="1" x14ac:dyDescent="0.2">
      <c r="T243" s="5"/>
    </row>
    <row r="244" spans="20:20" s="6" customFormat="1" x14ac:dyDescent="0.2">
      <c r="T244" s="5"/>
    </row>
    <row r="245" spans="20:20" s="6" customFormat="1" x14ac:dyDescent="0.2">
      <c r="T245" s="5"/>
    </row>
    <row r="246" spans="20:20" s="6" customFormat="1" x14ac:dyDescent="0.2">
      <c r="T246" s="5"/>
    </row>
    <row r="247" spans="20:20" s="6" customFormat="1" x14ac:dyDescent="0.2">
      <c r="T247" s="5"/>
    </row>
    <row r="248" spans="20:20" s="6" customFormat="1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2018-02-12T19:00:44Z</cp:lastPrinted>
  <dcterms:created xsi:type="dcterms:W3CDTF">2018-02-12T16:04:18Z</dcterms:created>
  <dcterms:modified xsi:type="dcterms:W3CDTF">2018-02-12T19:02:46Z</dcterms:modified>
</cp:coreProperties>
</file>