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2"/>
  </bookViews>
  <sheets>
    <sheet name="DIC 15" sheetId="1" r:id="rId1"/>
    <sheet name="ENE" sheetId="2" r:id="rId2"/>
    <sheet name="FEB" sheetId="3" r:id="rId3"/>
  </sheets>
  <definedNames>
    <definedName name="_xlnm._FilterDatabase" localSheetId="1" hidden="1">ENE!$A$4:$H$196</definedName>
    <definedName name="_xlnm._FilterDatabase" localSheetId="2" hidden="1">FEB!$A$4:$H$196</definedName>
  </definedNames>
  <calcPr calcId="124519"/>
</workbook>
</file>

<file path=xl/calcChain.xml><?xml version="1.0" encoding="utf-8"?>
<calcChain xmlns="http://schemas.openxmlformats.org/spreadsheetml/2006/main">
  <c r="F160" i="3"/>
  <c r="F200"/>
  <c r="F203"/>
  <c r="F63"/>
  <c r="F205"/>
  <c r="F183"/>
  <c r="F201"/>
  <c r="F86"/>
  <c r="G87" s="1"/>
  <c r="F51"/>
  <c r="F18"/>
  <c r="F16"/>
  <c r="F47"/>
  <c r="F204"/>
  <c r="F207"/>
  <c r="G196"/>
  <c r="G191"/>
  <c r="F159"/>
  <c r="G158"/>
  <c r="G156"/>
  <c r="G147"/>
  <c r="G141"/>
  <c r="G134"/>
  <c r="G133"/>
  <c r="G132"/>
  <c r="F127"/>
  <c r="G122"/>
  <c r="F110"/>
  <c r="F109"/>
  <c r="F107"/>
  <c r="F106"/>
  <c r="G116" s="1"/>
  <c r="F105"/>
  <c r="G104"/>
  <c r="G102"/>
  <c r="G96"/>
  <c r="F94"/>
  <c r="G90"/>
  <c r="G85"/>
  <c r="G84"/>
  <c r="G83"/>
  <c r="G81"/>
  <c r="G80"/>
  <c r="G79"/>
  <c r="G78"/>
  <c r="G77"/>
  <c r="G76"/>
  <c r="G75"/>
  <c r="G74"/>
  <c r="G73"/>
  <c r="G71"/>
  <c r="G67"/>
  <c r="F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F10"/>
  <c r="F198" s="1"/>
  <c r="G6"/>
  <c r="F183" i="2"/>
  <c r="F86"/>
  <c r="F206"/>
  <c r="F63"/>
  <c r="F67"/>
  <c r="F166"/>
  <c r="F203"/>
  <c r="F200"/>
  <c r="F47"/>
  <c r="F160"/>
  <c r="F10"/>
  <c r="F207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F198"/>
  <c r="G6"/>
  <c r="F206" i="1"/>
  <c r="F205"/>
  <c r="F204"/>
  <c r="F203"/>
  <c r="F207" s="1"/>
  <c r="F202"/>
  <c r="F201"/>
  <c r="F200"/>
  <c r="F198"/>
  <c r="G196"/>
  <c r="F183"/>
  <c r="F179"/>
  <c r="F166"/>
  <c r="F164"/>
  <c r="G191" s="1"/>
  <c r="G158"/>
  <c r="G156"/>
  <c r="G147"/>
  <c r="G141"/>
  <c r="G134"/>
  <c r="G133"/>
  <c r="G132"/>
  <c r="G122"/>
  <c r="F110"/>
  <c r="F109"/>
  <c r="F107"/>
  <c r="F106"/>
  <c r="G116" s="1"/>
  <c r="F105"/>
  <c r="G104"/>
  <c r="G102"/>
  <c r="G96"/>
  <c r="G90"/>
  <c r="F86"/>
  <c r="G87" s="1"/>
  <c r="H196" s="1"/>
  <c r="G85"/>
  <c r="G84"/>
  <c r="G83"/>
  <c r="G81"/>
  <c r="G80"/>
  <c r="G79"/>
  <c r="G78"/>
  <c r="G77"/>
  <c r="G76"/>
  <c r="G75"/>
  <c r="G74"/>
  <c r="G73"/>
  <c r="F72"/>
  <c r="F71"/>
  <c r="G71" s="1"/>
  <c r="H84" s="1"/>
  <c r="F67"/>
  <c r="G67" s="1"/>
  <c r="G66"/>
  <c r="G65"/>
  <c r="G64"/>
  <c r="F63"/>
  <c r="G63" s="1"/>
  <c r="G62"/>
  <c r="G61"/>
  <c r="G60"/>
  <c r="G54"/>
  <c r="G53"/>
  <c r="G52"/>
  <c r="F51"/>
  <c r="G51" s="1"/>
  <c r="G50"/>
  <c r="F48"/>
  <c r="F47"/>
  <c r="G48" s="1"/>
  <c r="G46"/>
  <c r="G42"/>
  <c r="G41"/>
  <c r="G38"/>
  <c r="G37"/>
  <c r="G34"/>
  <c r="G32"/>
  <c r="G30"/>
  <c r="G28"/>
  <c r="G27"/>
  <c r="G26"/>
  <c r="G22"/>
  <c r="G20"/>
  <c r="F18"/>
  <c r="G18" s="1"/>
  <c r="G15"/>
  <c r="F10"/>
  <c r="G13" s="1"/>
  <c r="G6"/>
  <c r="H84" i="3" l="1"/>
  <c r="H196"/>
  <c r="H67"/>
  <c r="G13"/>
  <c r="G198" s="1"/>
  <c r="H84" i="2"/>
  <c r="G198"/>
  <c r="H67"/>
  <c r="H196"/>
  <c r="H32"/>
  <c r="H32" i="1"/>
  <c r="H67"/>
  <c r="G198"/>
  <c r="H32" i="3" l="1"/>
  <c r="H198" s="1"/>
  <c r="F208" s="1"/>
  <c r="F209" s="1"/>
  <c r="H198" i="2"/>
  <c r="F208" s="1"/>
  <c r="F209" s="1"/>
  <c r="H198" i="1"/>
  <c r="F208" s="1"/>
  <c r="F209" s="1"/>
</calcChain>
</file>

<file path=xl/sharedStrings.xml><?xml version="1.0" encoding="utf-8"?>
<sst xmlns="http://schemas.openxmlformats.org/spreadsheetml/2006/main" count="1761" uniqueCount="286">
  <si>
    <t xml:space="preserve"> </t>
  </si>
  <si>
    <t xml:space="preserve">  </t>
  </si>
  <si>
    <t>12/2016</t>
  </si>
  <si>
    <t>MENSUAL</t>
  </si>
  <si>
    <t>.</t>
  </si>
  <si>
    <t>GVN</t>
  </si>
  <si>
    <t>700-002</t>
  </si>
  <si>
    <t>COMISION POR VENTA</t>
  </si>
  <si>
    <t>700-006</t>
  </si>
  <si>
    <t>SERVICIOS ADMINISTRATIVOS</t>
  </si>
  <si>
    <t>700-005</t>
  </si>
  <si>
    <t>GASTOS DE ENTREGA</t>
  </si>
  <si>
    <t>700-071</t>
  </si>
  <si>
    <t>GASTOS POR TRASLADOS</t>
  </si>
  <si>
    <t>700-011</t>
  </si>
  <si>
    <t>SERVICIO DE PRE-ENTREGA</t>
  </si>
  <si>
    <t>700-014</t>
  </si>
  <si>
    <t>REACONDICIONAMIENTO NUEVOS</t>
  </si>
  <si>
    <t>700-015</t>
  </si>
  <si>
    <t>FLETES</t>
  </si>
  <si>
    <t>700-060</t>
  </si>
  <si>
    <t>GASOLINA Y LUBRICANTES</t>
  </si>
  <si>
    <t>701-060</t>
  </si>
  <si>
    <t>700-058</t>
  </si>
  <si>
    <t>PRIMAS DE SEGURO</t>
  </si>
  <si>
    <t>701-058</t>
  </si>
  <si>
    <t>700-007</t>
  </si>
  <si>
    <t>PUBLICIDAD</t>
  </si>
  <si>
    <t>703-007</t>
  </si>
  <si>
    <t>700-012</t>
  </si>
  <si>
    <t>CORTESIA CLIENTES</t>
  </si>
  <si>
    <t>GVU</t>
  </si>
  <si>
    <t>701-002</t>
  </si>
  <si>
    <t>COMISION POR VENTA SEMINUEVOS</t>
  </si>
  <si>
    <t>702-002</t>
  </si>
  <si>
    <t>COMISION POR VENTA F&amp;I</t>
  </si>
  <si>
    <t>701-007</t>
  </si>
  <si>
    <t>701-012</t>
  </si>
  <si>
    <t>701-005</t>
  </si>
  <si>
    <t>701-011</t>
  </si>
  <si>
    <t>ACONDICIONAMIENTO SEMINUEVOS</t>
  </si>
  <si>
    <t>701-013</t>
  </si>
  <si>
    <t>AVALUOS SEMINUEVOS</t>
  </si>
  <si>
    <t>701-014</t>
  </si>
  <si>
    <t>REACONDICIONAMIENTO USADOS</t>
  </si>
  <si>
    <t>701-008</t>
  </si>
  <si>
    <t>INTERESES PLAN PISO</t>
  </si>
  <si>
    <t>705-005</t>
  </si>
  <si>
    <t>GVS</t>
  </si>
  <si>
    <t>705-002</t>
  </si>
  <si>
    <t>704-002</t>
  </si>
  <si>
    <t>705-007</t>
  </si>
  <si>
    <t>704-007</t>
  </si>
  <si>
    <t>GON</t>
  </si>
  <si>
    <t>700-009</t>
  </si>
  <si>
    <t>MANTENIMIENTO DE INVENTARIO</t>
  </si>
  <si>
    <t>700-010</t>
  </si>
  <si>
    <t>CAPACITACION A PERSONAL</t>
  </si>
  <si>
    <t>701-010</t>
  </si>
  <si>
    <t>702-010</t>
  </si>
  <si>
    <t>700-020</t>
  </si>
  <si>
    <t>SUMINISTROS Y HERRTAS PEQUEÑA</t>
  </si>
  <si>
    <t>700-023</t>
  </si>
  <si>
    <t>UNIFORMES Y LAVANDERIA</t>
  </si>
  <si>
    <t>701-023</t>
  </si>
  <si>
    <t>704-023</t>
  </si>
  <si>
    <t>703-023</t>
  </si>
  <si>
    <t>700-040</t>
  </si>
  <si>
    <t>MTTO EQUIPO DE TRANSPORTE</t>
  </si>
  <si>
    <t>703-040</t>
  </si>
  <si>
    <t>700-016</t>
  </si>
  <si>
    <t>REPOSICION DE MOB Y EQUIPO</t>
  </si>
  <si>
    <t>700-055</t>
  </si>
  <si>
    <t>MTTO REP RTA MOB EQUIPO</t>
  </si>
  <si>
    <t>700-070</t>
  </si>
  <si>
    <t>SERVICIOS ADMVOS (SUELDOS)</t>
  </si>
  <si>
    <t>GOU</t>
  </si>
  <si>
    <t>702-070</t>
  </si>
  <si>
    <t>701-009</t>
  </si>
  <si>
    <t>701-055</t>
  </si>
  <si>
    <t>701-070</t>
  </si>
  <si>
    <t>701-020</t>
  </si>
  <si>
    <t>SIMINISTROS Y HERRTAS PEQUEÑA</t>
  </si>
  <si>
    <t>GOS</t>
  </si>
  <si>
    <t>705-014</t>
  </si>
  <si>
    <t>GARANTIAS Y RECLAMACIONES</t>
  </si>
  <si>
    <t>705-010</t>
  </si>
  <si>
    <t>705-002-020</t>
  </si>
  <si>
    <t>705-060</t>
  </si>
  <si>
    <t>705-009</t>
  </si>
  <si>
    <t>705-002-060</t>
  </si>
  <si>
    <t>704-060</t>
  </si>
  <si>
    <t>705-020</t>
  </si>
  <si>
    <t>705-023</t>
  </si>
  <si>
    <t>705-055</t>
  </si>
  <si>
    <t>MTTO REPARACION Y RENTA EQUIPO</t>
  </si>
  <si>
    <t>705-070</t>
  </si>
  <si>
    <t>GOR</t>
  </si>
  <si>
    <t>704-010</t>
  </si>
  <si>
    <t>704-020</t>
  </si>
  <si>
    <t>704-055</t>
  </si>
  <si>
    <t>704-070</t>
  </si>
  <si>
    <t>GIN</t>
  </si>
  <si>
    <t>700-056</t>
  </si>
  <si>
    <t>ARRENDAMIENTO EDIFICIO</t>
  </si>
  <si>
    <t>700-059</t>
  </si>
  <si>
    <t>ARRENDAMIENTO PMORAL</t>
  </si>
  <si>
    <t>703-056</t>
  </si>
  <si>
    <t>700-045</t>
  </si>
  <si>
    <t>COMUNIC-TEL-MENSAJ-INTERN-CORR</t>
  </si>
  <si>
    <t>702-045</t>
  </si>
  <si>
    <t>700-051</t>
  </si>
  <si>
    <t>AIRE, GAS, LUZ Y AGUA</t>
  </si>
  <si>
    <t>GIU</t>
  </si>
  <si>
    <t>701-056</t>
  </si>
  <si>
    <t>701-045</t>
  </si>
  <si>
    <t>701-051</t>
  </si>
  <si>
    <t>GIS</t>
  </si>
  <si>
    <t>705-056</t>
  </si>
  <si>
    <t>705-045</t>
  </si>
  <si>
    <t>705-011</t>
  </si>
  <si>
    <t>CUOTAS SINDICALES</t>
  </si>
  <si>
    <t>705-051</t>
  </si>
  <si>
    <t>705-002-051</t>
  </si>
  <si>
    <t>GIR</t>
  </si>
  <si>
    <t>704-056</t>
  </si>
  <si>
    <t>704-045</t>
  </si>
  <si>
    <t>ADM</t>
  </si>
  <si>
    <t>703-070</t>
  </si>
  <si>
    <t>703-006</t>
  </si>
  <si>
    <t xml:space="preserve">SERVICIOS ADMVOS </t>
  </si>
  <si>
    <t>703-005</t>
  </si>
  <si>
    <t>RELACION CON EMPLEADOS</t>
  </si>
  <si>
    <t>703-014</t>
  </si>
  <si>
    <t>SERVICIOS PERSONAL</t>
  </si>
  <si>
    <t>703-010</t>
  </si>
  <si>
    <t>CAPACITACION AL PERSONAL</t>
  </si>
  <si>
    <t>700-035</t>
  </si>
  <si>
    <t>PAPELERIA Y ARTICULOS OFNA</t>
  </si>
  <si>
    <t>701-035</t>
  </si>
  <si>
    <t>702-035</t>
  </si>
  <si>
    <t>703-035</t>
  </si>
  <si>
    <t>704-035</t>
  </si>
  <si>
    <t>705-035</t>
  </si>
  <si>
    <t>700-038</t>
  </si>
  <si>
    <t>SERVICIOS DE COMPUTO Y CONSUM</t>
  </si>
  <si>
    <t>701-038</t>
  </si>
  <si>
    <t>703-038</t>
  </si>
  <si>
    <t>704-038</t>
  </si>
  <si>
    <t>705-002-038</t>
  </si>
  <si>
    <t>705-038</t>
  </si>
  <si>
    <t>703-045</t>
  </si>
  <si>
    <t>703-067</t>
  </si>
  <si>
    <t>GATOS DE MENSAJERIA</t>
  </si>
  <si>
    <t>703-052</t>
  </si>
  <si>
    <t>GASTOS DE ASEO Y LIMPIEZA</t>
  </si>
  <si>
    <t>700-052</t>
  </si>
  <si>
    <t>701-052</t>
  </si>
  <si>
    <t>702-052</t>
  </si>
  <si>
    <t>704-052</t>
  </si>
  <si>
    <t>705-052</t>
  </si>
  <si>
    <t>703-061</t>
  </si>
  <si>
    <t>VIGILANICIA</t>
  </si>
  <si>
    <t>700-061</t>
  </si>
  <si>
    <t>VIGILANCIA</t>
  </si>
  <si>
    <t>701-061</t>
  </si>
  <si>
    <t>702-061</t>
  </si>
  <si>
    <t>704-061</t>
  </si>
  <si>
    <t>705-061</t>
  </si>
  <si>
    <t>700-043</t>
  </si>
  <si>
    <t>CUOTAS Y SUSCRIPCIONES</t>
  </si>
  <si>
    <t>701-043</t>
  </si>
  <si>
    <t>703-043</t>
  </si>
  <si>
    <t>704-043</t>
  </si>
  <si>
    <t>705-043</t>
  </si>
  <si>
    <t>705-002-043</t>
  </si>
  <si>
    <t>700-046</t>
  </si>
  <si>
    <t>GESTORIAS Y SERV PROFESIONALES</t>
  </si>
  <si>
    <t>700-048</t>
  </si>
  <si>
    <t>SERVICIOS LEGALES Y AUDITORIA</t>
  </si>
  <si>
    <t>700-062</t>
  </si>
  <si>
    <t>HONORARIOS</t>
  </si>
  <si>
    <t>702-046</t>
  </si>
  <si>
    <t>703-046</t>
  </si>
  <si>
    <t>SERVICIOS PROFESIONALES</t>
  </si>
  <si>
    <t>703-048</t>
  </si>
  <si>
    <t>703-062</t>
  </si>
  <si>
    <t>704-062</t>
  </si>
  <si>
    <t>705-048</t>
  </si>
  <si>
    <t>705-062</t>
  </si>
  <si>
    <t>703-060</t>
  </si>
  <si>
    <t>ARRENDAMINETO DE TRANSPORTE</t>
  </si>
  <si>
    <t>703-059</t>
  </si>
  <si>
    <t>VEHICULOS DE LA COMPAÑÍA</t>
  </si>
  <si>
    <t>700-027</t>
  </si>
  <si>
    <t>701-027</t>
  </si>
  <si>
    <t>703-027</t>
  </si>
  <si>
    <t>703-055</t>
  </si>
  <si>
    <t>MTTO, REP, RENTA MOB Y EQUIPO</t>
  </si>
  <si>
    <t>703-053</t>
  </si>
  <si>
    <t>RENTA DE MAQUINARIA</t>
  </si>
  <si>
    <t>704-027</t>
  </si>
  <si>
    <t>705-027</t>
  </si>
  <si>
    <t>700-025</t>
  </si>
  <si>
    <t>DEPRECIACION DE ACTIVOS</t>
  </si>
  <si>
    <t>703-024</t>
  </si>
  <si>
    <t>AMORTIZACION DEP GTIA</t>
  </si>
  <si>
    <t>703-025</t>
  </si>
  <si>
    <t>703-026</t>
  </si>
  <si>
    <t>AMORTIZACION DE MEJORAS</t>
  </si>
  <si>
    <t>704-025</t>
  </si>
  <si>
    <t>705-025</t>
  </si>
  <si>
    <t>700-049</t>
  </si>
  <si>
    <t>GASTOS DE VIAJE Y REPRESENTACI</t>
  </si>
  <si>
    <t>701-049</t>
  </si>
  <si>
    <t>700-050</t>
  </si>
  <si>
    <t>GASTOS DE TRANSPORTACION</t>
  </si>
  <si>
    <t>701-050</t>
  </si>
  <si>
    <t>703-049</t>
  </si>
  <si>
    <t>703-050</t>
  </si>
  <si>
    <t>704-049</t>
  </si>
  <si>
    <t>705-049</t>
  </si>
  <si>
    <t>705-050</t>
  </si>
  <si>
    <t>703-058</t>
  </si>
  <si>
    <t>705-058</t>
  </si>
  <si>
    <t>700-064</t>
  </si>
  <si>
    <t>PARTIDAS NO DEDUCIBLES</t>
  </si>
  <si>
    <t>700-090</t>
  </si>
  <si>
    <t>VARIOS</t>
  </si>
  <si>
    <t>700-095</t>
  </si>
  <si>
    <t>GTS NO GRAVABLES</t>
  </si>
  <si>
    <t>701-015</t>
  </si>
  <si>
    <t>701-064</t>
  </si>
  <si>
    <t>701-090</t>
  </si>
  <si>
    <t>702-090</t>
  </si>
  <si>
    <t>703-015</t>
  </si>
  <si>
    <t>703-020</t>
  </si>
  <si>
    <t>SUMINISTROS Y HERRTAS PEQUEÑAS</t>
  </si>
  <si>
    <t>703-051</t>
  </si>
  <si>
    <t>700-057</t>
  </si>
  <si>
    <t>MTTO A PROPIEDAD ARRENDADA</t>
  </si>
  <si>
    <t>701-057</t>
  </si>
  <si>
    <t>704-057</t>
  </si>
  <si>
    <t>705-057</t>
  </si>
  <si>
    <t>703-057</t>
  </si>
  <si>
    <t>703-063</t>
  </si>
  <si>
    <t>RECARGOS</t>
  </si>
  <si>
    <t>703-064</t>
  </si>
  <si>
    <t>700-065</t>
  </si>
  <si>
    <t>TRASLADO DE VALORES</t>
  </si>
  <si>
    <t>700-066</t>
  </si>
  <si>
    <t>DONATIVOS</t>
  </si>
  <si>
    <t>703-065</t>
  </si>
  <si>
    <t>703-066</t>
  </si>
  <si>
    <t>705-001-066</t>
  </si>
  <si>
    <t>704-066</t>
  </si>
  <si>
    <t>703-068</t>
  </si>
  <si>
    <t>MULTAS</t>
  </si>
  <si>
    <t>703-090</t>
  </si>
  <si>
    <t>703-095</t>
  </si>
  <si>
    <t>704-015</t>
  </si>
  <si>
    <t>704-064</t>
  </si>
  <si>
    <t>704-090</t>
  </si>
  <si>
    <t>705-015</t>
  </si>
  <si>
    <t>705-064</t>
  </si>
  <si>
    <t>705-090</t>
  </si>
  <si>
    <t>705-095</t>
  </si>
  <si>
    <t>PARTIDAS NO GRAVABLES</t>
  </si>
  <si>
    <t>700-047</t>
  </si>
  <si>
    <t>IMPUESTOS Y DERECHOS VARIOS</t>
  </si>
  <si>
    <t>701-047</t>
  </si>
  <si>
    <t>703-047</t>
  </si>
  <si>
    <t>704-047</t>
  </si>
  <si>
    <t>705-047</t>
  </si>
  <si>
    <t>700-</t>
  </si>
  <si>
    <t>701-</t>
  </si>
  <si>
    <t>702-</t>
  </si>
  <si>
    <t>703-</t>
  </si>
  <si>
    <t>704-</t>
  </si>
  <si>
    <t>705-</t>
  </si>
  <si>
    <t>706-</t>
  </si>
  <si>
    <t>01/2017</t>
  </si>
  <si>
    <t>ARRENDAMIENTO PERSONAS MORALES</t>
  </si>
  <si>
    <t>ARRENDAMIENTO DE TRANSPORTE</t>
  </si>
  <si>
    <t>ARRENDAMIENTO PFISICA</t>
  </si>
  <si>
    <t>02/2017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</si>
</sst>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_-* #,##0.00_-;\-* #,##0.00_-;_-* \-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sz val="10"/>
      <name val="Mang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 applyFill="0" applyBorder="0" applyAlignment="0" applyProtection="0"/>
  </cellStyleXfs>
  <cellXfs count="117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Font="1" applyFill="1"/>
    <xf numFmtId="164" fontId="6" fillId="0" borderId="0" xfId="3" applyNumberFormat="1" applyFont="1" applyFill="1" applyBorder="1" applyAlignment="1" applyProtection="1"/>
    <xf numFmtId="49" fontId="3" fillId="0" borderId="0" xfId="2" applyNumberFormat="1" applyFont="1" applyBorder="1" applyAlignment="1">
      <alignment horizontal="center"/>
    </xf>
    <xf numFmtId="165" fontId="3" fillId="0" borderId="0" xfId="3" applyNumberFormat="1" applyFont="1" applyFill="1" applyBorder="1" applyAlignment="1" applyProtection="1"/>
    <xf numFmtId="0" fontId="3" fillId="0" borderId="0" xfId="2" applyFont="1" applyBorder="1"/>
    <xf numFmtId="0" fontId="7" fillId="0" borderId="0" xfId="2" applyFont="1"/>
    <xf numFmtId="165" fontId="7" fillId="0" borderId="0" xfId="3" applyNumberFormat="1" applyFont="1" applyFill="1" applyBorder="1" applyAlignment="1" applyProtection="1"/>
    <xf numFmtId="0" fontId="4" fillId="0" borderId="1" xfId="2" applyFont="1" applyFill="1" applyBorder="1" applyAlignment="1">
      <alignment horizontal="center"/>
    </xf>
    <xf numFmtId="0" fontId="7" fillId="2" borderId="2" xfId="2" applyFont="1" applyFill="1" applyBorder="1"/>
    <xf numFmtId="0" fontId="7" fillId="0" borderId="2" xfId="2" applyFont="1" applyFill="1" applyBorder="1"/>
    <xf numFmtId="164" fontId="7" fillId="0" borderId="2" xfId="3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7" fillId="0" borderId="3" xfId="3" applyNumberFormat="1" applyFont="1" applyFill="1" applyBorder="1" applyAlignment="1" applyProtection="1"/>
    <xf numFmtId="0" fontId="4" fillId="0" borderId="4" xfId="2" applyFont="1" applyFill="1" applyBorder="1" applyAlignment="1">
      <alignment horizontal="center"/>
    </xf>
    <xf numFmtId="0" fontId="7" fillId="2" borderId="5" xfId="2" applyFont="1" applyFill="1" applyBorder="1"/>
    <xf numFmtId="0" fontId="7" fillId="0" borderId="5" xfId="2" applyFont="1" applyFill="1" applyBorder="1"/>
    <xf numFmtId="165" fontId="7" fillId="0" borderId="5" xfId="3" applyNumberFormat="1" applyFont="1" applyFill="1" applyBorder="1" applyAlignment="1" applyProtection="1"/>
    <xf numFmtId="165" fontId="7" fillId="0" borderId="4" xfId="3" applyNumberFormat="1" applyFont="1" applyFill="1" applyBorder="1" applyAlignment="1" applyProtection="1"/>
    <xf numFmtId="4" fontId="8" fillId="0" borderId="0" xfId="0" applyNumberFormat="1" applyFont="1"/>
    <xf numFmtId="0" fontId="4" fillId="0" borderId="6" xfId="2" applyFont="1" applyFill="1" applyBorder="1" applyAlignment="1">
      <alignment horizontal="center"/>
    </xf>
    <xf numFmtId="0" fontId="7" fillId="2" borderId="0" xfId="2" applyFont="1" applyFill="1" applyBorder="1"/>
    <xf numFmtId="0" fontId="7" fillId="0" borderId="0" xfId="2" applyFont="1" applyFill="1" applyBorder="1"/>
    <xf numFmtId="165" fontId="7" fillId="0" borderId="6" xfId="3" applyNumberFormat="1" applyFont="1" applyFill="1" applyBorder="1" applyAlignment="1" applyProtection="1"/>
    <xf numFmtId="4" fontId="7" fillId="0" borderId="0" xfId="3" applyNumberFormat="1" applyFont="1" applyFill="1" applyBorder="1" applyAlignment="1" applyProtection="1"/>
    <xf numFmtId="0" fontId="7" fillId="3" borderId="5" xfId="2" applyFont="1" applyFill="1" applyBorder="1"/>
    <xf numFmtId="165" fontId="3" fillId="0" borderId="4" xfId="3" applyNumberFormat="1" applyFont="1" applyFill="1" applyBorder="1" applyAlignment="1" applyProtection="1"/>
    <xf numFmtId="4" fontId="7" fillId="0" borderId="7" xfId="3" applyNumberFormat="1" applyFont="1" applyFill="1" applyBorder="1" applyAlignment="1" applyProtection="1"/>
    <xf numFmtId="165" fontId="7" fillId="0" borderId="2" xfId="3" applyNumberFormat="1" applyFont="1" applyFill="1" applyBorder="1" applyAlignment="1" applyProtection="1"/>
    <xf numFmtId="165" fontId="7" fillId="0" borderId="8" xfId="3" applyNumberFormat="1" applyFont="1" applyFill="1" applyBorder="1" applyAlignment="1" applyProtection="1"/>
    <xf numFmtId="0" fontId="4" fillId="0" borderId="9" xfId="2" applyFont="1" applyFill="1" applyBorder="1" applyAlignment="1">
      <alignment horizontal="center"/>
    </xf>
    <xf numFmtId="0" fontId="7" fillId="4" borderId="10" xfId="2" applyFont="1" applyFill="1" applyBorder="1"/>
    <xf numFmtId="0" fontId="7" fillId="0" borderId="10" xfId="2" applyFont="1" applyFill="1" applyBorder="1"/>
    <xf numFmtId="165" fontId="7" fillId="0" borderId="10" xfId="3" applyNumberFormat="1" applyFont="1" applyFill="1" applyBorder="1" applyAlignment="1" applyProtection="1"/>
    <xf numFmtId="165" fontId="7" fillId="0" borderId="11" xfId="3" applyNumberFormat="1" applyFont="1" applyFill="1" applyBorder="1" applyAlignment="1" applyProtection="1"/>
    <xf numFmtId="165" fontId="7" fillId="0" borderId="12" xfId="3" applyNumberFormat="1" applyFont="1" applyFill="1" applyBorder="1" applyAlignment="1" applyProtection="1"/>
    <xf numFmtId="0" fontId="7" fillId="3" borderId="2" xfId="2" applyFont="1" applyFill="1" applyBorder="1"/>
    <xf numFmtId="165" fontId="7" fillId="0" borderId="13" xfId="3" applyNumberFormat="1" applyFont="1" applyFill="1" applyBorder="1" applyAlignment="1" applyProtection="1"/>
    <xf numFmtId="0" fontId="7" fillId="5" borderId="5" xfId="2" applyFont="1" applyFill="1" applyBorder="1"/>
    <xf numFmtId="0" fontId="7" fillId="3" borderId="0" xfId="2" applyFont="1" applyFill="1" applyBorder="1"/>
    <xf numFmtId="165" fontId="7" fillId="0" borderId="14" xfId="3" applyNumberFormat="1" applyFont="1" applyFill="1" applyBorder="1" applyAlignment="1" applyProtection="1"/>
    <xf numFmtId="0" fontId="4" fillId="0" borderId="15" xfId="2" applyFont="1" applyFill="1" applyBorder="1" applyAlignment="1">
      <alignment horizontal="center"/>
    </xf>
    <xf numFmtId="0" fontId="7" fillId="3" borderId="15" xfId="2" applyFont="1" applyFill="1" applyBorder="1"/>
    <xf numFmtId="0" fontId="7" fillId="0" borderId="15" xfId="2" applyFont="1" applyFill="1" applyBorder="1"/>
    <xf numFmtId="165" fontId="7" fillId="0" borderId="15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/>
    <xf numFmtId="0" fontId="7" fillId="6" borderId="0" xfId="2" applyFont="1" applyFill="1"/>
    <xf numFmtId="0" fontId="7" fillId="0" borderId="0" xfId="2" applyFont="1" applyFill="1"/>
    <xf numFmtId="0" fontId="7" fillId="6" borderId="2" xfId="2" applyFont="1" applyFill="1" applyBorder="1"/>
    <xf numFmtId="4" fontId="7" fillId="0" borderId="2" xfId="3" applyNumberFormat="1" applyFont="1" applyFill="1" applyBorder="1" applyAlignment="1" applyProtection="1"/>
    <xf numFmtId="0" fontId="7" fillId="7" borderId="5" xfId="2" applyFont="1" applyFill="1" applyBorder="1"/>
    <xf numFmtId="165" fontId="3" fillId="0" borderId="3" xfId="3" applyNumberFormat="1" applyFont="1" applyFill="1" applyBorder="1" applyAlignment="1" applyProtection="1"/>
    <xf numFmtId="0" fontId="7" fillId="2" borderId="0" xfId="2" applyFont="1" applyFill="1"/>
    <xf numFmtId="0" fontId="4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4" borderId="15" xfId="2" applyFont="1" applyFill="1" applyBorder="1"/>
    <xf numFmtId="165" fontId="7" fillId="0" borderId="17" xfId="3" applyNumberFormat="1" applyFont="1" applyFill="1" applyBorder="1" applyAlignment="1" applyProtection="1"/>
    <xf numFmtId="165" fontId="7" fillId="0" borderId="18" xfId="3" applyNumberFormat="1" applyFont="1" applyFill="1" applyBorder="1" applyAlignment="1" applyProtection="1"/>
    <xf numFmtId="0" fontId="7" fillId="4" borderId="0" xfId="2" applyFont="1" applyFill="1" applyBorder="1"/>
    <xf numFmtId="0" fontId="4" fillId="0" borderId="19" xfId="2" applyFont="1" applyFill="1" applyBorder="1" applyAlignment="1">
      <alignment horizontal="center"/>
    </xf>
    <xf numFmtId="0" fontId="7" fillId="3" borderId="0" xfId="2" applyFont="1" applyFill="1"/>
    <xf numFmtId="0" fontId="4" fillId="0" borderId="3" xfId="2" applyFont="1" applyFill="1" applyBorder="1" applyAlignment="1">
      <alignment horizontal="center"/>
    </xf>
    <xf numFmtId="0" fontId="7" fillId="0" borderId="0" xfId="2" applyFont="1" applyBorder="1"/>
    <xf numFmtId="0" fontId="7" fillId="8" borderId="2" xfId="2" applyFont="1" applyFill="1" applyBorder="1"/>
    <xf numFmtId="0" fontId="7" fillId="0" borderId="3" xfId="2" applyFont="1" applyBorder="1"/>
    <xf numFmtId="165" fontId="3" fillId="0" borderId="0" xfId="2" applyNumberFormat="1" applyFont="1"/>
    <xf numFmtId="0" fontId="7" fillId="8" borderId="0" xfId="2" applyFont="1" applyFill="1"/>
    <xf numFmtId="0" fontId="7" fillId="7" borderId="0" xfId="2" applyFont="1" applyFill="1" applyBorder="1"/>
    <xf numFmtId="0" fontId="4" fillId="0" borderId="20" xfId="2" applyFont="1" applyFill="1" applyBorder="1" applyAlignment="1">
      <alignment horizontal="center"/>
    </xf>
    <xf numFmtId="0" fontId="7" fillId="6" borderId="5" xfId="2" applyFont="1" applyFill="1" applyBorder="1"/>
    <xf numFmtId="0" fontId="7" fillId="7" borderId="2" xfId="2" applyFont="1" applyFill="1" applyBorder="1"/>
    <xf numFmtId="165" fontId="7" fillId="0" borderId="21" xfId="3" applyNumberFormat="1" applyFont="1" applyFill="1" applyBorder="1" applyAlignment="1" applyProtection="1"/>
    <xf numFmtId="0" fontId="7" fillId="7" borderId="0" xfId="2" applyFont="1" applyFill="1"/>
    <xf numFmtId="0" fontId="7" fillId="4" borderId="5" xfId="2" applyFont="1" applyFill="1" applyBorder="1"/>
    <xf numFmtId="0" fontId="7" fillId="2" borderId="15" xfId="2" applyFont="1" applyFill="1" applyBorder="1"/>
    <xf numFmtId="4" fontId="7" fillId="0" borderId="15" xfId="3" applyNumberFormat="1" applyFont="1" applyFill="1" applyBorder="1" applyAlignment="1" applyProtection="1"/>
    <xf numFmtId="0" fontId="4" fillId="0" borderId="22" xfId="2" applyFont="1" applyFill="1" applyBorder="1" applyAlignment="1">
      <alignment horizontal="center"/>
    </xf>
    <xf numFmtId="0" fontId="7" fillId="3" borderId="10" xfId="2" applyFont="1" applyFill="1" applyBorder="1"/>
    <xf numFmtId="0" fontId="7" fillId="8" borderId="5" xfId="2" applyFont="1" applyFill="1" applyBorder="1"/>
    <xf numFmtId="0" fontId="7" fillId="4" borderId="2" xfId="2" applyFont="1" applyFill="1" applyBorder="1"/>
    <xf numFmtId="165" fontId="3" fillId="0" borderId="13" xfId="3" applyNumberFormat="1" applyFont="1" applyFill="1" applyBorder="1" applyAlignment="1" applyProtection="1"/>
    <xf numFmtId="165" fontId="3" fillId="0" borderId="13" xfId="3" applyNumberFormat="1" applyFont="1" applyFill="1" applyBorder="1" applyAlignment="1" applyProtection="1">
      <alignment horizontal="center"/>
    </xf>
    <xf numFmtId="165" fontId="7" fillId="0" borderId="14" xfId="3" applyNumberFormat="1" applyFont="1" applyFill="1" applyBorder="1" applyAlignment="1" applyProtection="1">
      <alignment horizontal="center"/>
    </xf>
    <xf numFmtId="0" fontId="7" fillId="5" borderId="0" xfId="2" applyFont="1" applyFill="1" applyBorder="1"/>
    <xf numFmtId="165" fontId="3" fillId="0" borderId="6" xfId="3" applyNumberFormat="1" applyFont="1" applyFill="1" applyBorder="1" applyAlignment="1" applyProtection="1"/>
    <xf numFmtId="0" fontId="7" fillId="8" borderId="0" xfId="2" applyFont="1" applyFill="1" applyBorder="1"/>
    <xf numFmtId="165" fontId="3" fillId="0" borderId="5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/>
    <xf numFmtId="0" fontId="7" fillId="5" borderId="0" xfId="2" applyFont="1" applyFill="1"/>
    <xf numFmtId="0" fontId="7" fillId="6" borderId="0" xfId="2" applyFont="1" applyFill="1" applyBorder="1"/>
    <xf numFmtId="43" fontId="7" fillId="0" borderId="0" xfId="1" applyFont="1" applyFill="1" applyBorder="1" applyAlignment="1" applyProtection="1"/>
    <xf numFmtId="0" fontId="7" fillId="4" borderId="0" xfId="2" applyFont="1" applyFill="1"/>
    <xf numFmtId="4" fontId="7" fillId="0" borderId="0" xfId="0" applyNumberFormat="1" applyFont="1"/>
    <xf numFmtId="165" fontId="7" fillId="0" borderId="9" xfId="3" applyNumberFormat="1" applyFont="1" applyFill="1" applyBorder="1" applyAlignment="1" applyProtection="1"/>
    <xf numFmtId="0" fontId="4" fillId="0" borderId="23" xfId="2" applyFont="1" applyFill="1" applyBorder="1" applyAlignment="1">
      <alignment horizontal="center"/>
    </xf>
    <xf numFmtId="0" fontId="7" fillId="4" borderId="21" xfId="2" applyFont="1" applyFill="1" applyBorder="1"/>
    <xf numFmtId="165" fontId="7" fillId="0" borderId="24" xfId="3" applyNumberFormat="1" applyFont="1" applyFill="1" applyBorder="1" applyAlignment="1" applyProtection="1"/>
    <xf numFmtId="43" fontId="7" fillId="0" borderId="2" xfId="1" applyFont="1" applyFill="1" applyBorder="1" applyAlignment="1" applyProtection="1"/>
    <xf numFmtId="165" fontId="3" fillId="0" borderId="1" xfId="3" applyNumberFormat="1" applyFont="1" applyFill="1" applyBorder="1" applyAlignment="1" applyProtection="1"/>
    <xf numFmtId="165" fontId="7" fillId="0" borderId="7" xfId="3" applyNumberFormat="1" applyFont="1" applyFill="1" applyBorder="1" applyAlignment="1" applyProtection="1"/>
    <xf numFmtId="165" fontId="7" fillId="0" borderId="25" xfId="3" applyNumberFormat="1" applyFont="1" applyFill="1" applyBorder="1" applyAlignment="1" applyProtection="1"/>
    <xf numFmtId="4" fontId="7" fillId="0" borderId="25" xfId="3" applyNumberFormat="1" applyFont="1" applyFill="1" applyBorder="1" applyAlignment="1" applyProtection="1"/>
    <xf numFmtId="43" fontId="7" fillId="0" borderId="0" xfId="1" applyFont="1"/>
    <xf numFmtId="43" fontId="7" fillId="0" borderId="7" xfId="1" applyFont="1" applyFill="1" applyBorder="1" applyAlignment="1" applyProtection="1"/>
    <xf numFmtId="164" fontId="7" fillId="0" borderId="0" xfId="3" applyNumberFormat="1" applyFont="1" applyFill="1" applyBorder="1" applyAlignment="1" applyProtection="1"/>
    <xf numFmtId="165" fontId="7" fillId="0" borderId="0" xfId="2" applyNumberFormat="1" applyFont="1"/>
    <xf numFmtId="165" fontId="7" fillId="0" borderId="0" xfId="2" applyNumberFormat="1" applyFont="1" applyFill="1"/>
    <xf numFmtId="43" fontId="7" fillId="0" borderId="0" xfId="2" applyNumberFormat="1" applyFont="1"/>
    <xf numFmtId="164" fontId="7" fillId="0" borderId="0" xfId="2" applyNumberFormat="1" applyFont="1"/>
    <xf numFmtId="165" fontId="7" fillId="0" borderId="0" xfId="2" applyNumberFormat="1" applyFont="1" applyBorder="1"/>
    <xf numFmtId="0" fontId="7" fillId="0" borderId="0" xfId="2" applyFont="1" applyFill="1" applyAlignment="1">
      <alignment horizontal="right"/>
    </xf>
    <xf numFmtId="164" fontId="3" fillId="0" borderId="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4" fontId="7" fillId="0" borderId="0" xfId="2" applyNumberFormat="1" applyFont="1"/>
  </cellXfs>
  <cellStyles count="4">
    <cellStyle name="Millares" xfId="1" builtinId="3"/>
    <cellStyle name="Millares_DFS GASTOS PACHUCA 2012" xfId="3"/>
    <cellStyle name="Normal" xfId="0" builtinId="0"/>
    <cellStyle name="Normal_DFS GASTOS PACHUCA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4"/>
  <sheetViews>
    <sheetView workbookViewId="0">
      <selection sqref="A1:XFD1048576"/>
    </sheetView>
  </sheetViews>
  <sheetFormatPr baseColWidth="10" defaultRowHeight="11.25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140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>
      <c r="A1" s="1" t="s">
        <v>0</v>
      </c>
      <c r="B1" s="2" t="s">
        <v>1</v>
      </c>
      <c r="C1" s="3"/>
      <c r="E1" s="4"/>
      <c r="F1" s="5"/>
      <c r="G1" s="6" t="s">
        <v>2</v>
      </c>
      <c r="H1" s="7"/>
    </row>
    <row r="2" spans="1:8" s="1" customFormat="1">
      <c r="A2" s="1" t="s">
        <v>0</v>
      </c>
      <c r="B2" s="2"/>
      <c r="C2" s="3"/>
      <c r="E2" s="4"/>
      <c r="F2" s="5"/>
      <c r="G2" s="8" t="s">
        <v>3</v>
      </c>
      <c r="H2" s="7"/>
    </row>
    <row r="4" spans="1:8">
      <c r="A4" s="9" t="s">
        <v>4</v>
      </c>
      <c r="B4" s="2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8">
      <c r="A5" s="9">
        <v>1</v>
      </c>
      <c r="B5" s="2" t="s">
        <v>5</v>
      </c>
      <c r="C5" s="11">
        <v>31</v>
      </c>
      <c r="D5" s="12" t="s">
        <v>6</v>
      </c>
      <c r="E5" s="13" t="s">
        <v>7</v>
      </c>
      <c r="F5" s="14"/>
      <c r="G5" s="15"/>
      <c r="H5" s="16"/>
    </row>
    <row r="6" spans="1:8">
      <c r="A6" s="9">
        <v>1</v>
      </c>
      <c r="B6" s="2" t="s">
        <v>5</v>
      </c>
      <c r="C6" s="17">
        <v>31</v>
      </c>
      <c r="D6" s="18" t="s">
        <v>8</v>
      </c>
      <c r="E6" s="19" t="s">
        <v>9</v>
      </c>
      <c r="F6" s="20"/>
      <c r="G6" s="21">
        <f>SUM(F5:F6)</f>
        <v>0</v>
      </c>
      <c r="H6" s="16"/>
    </row>
    <row r="7" spans="1:8">
      <c r="A7" s="9">
        <v>1</v>
      </c>
      <c r="B7" s="2" t="s">
        <v>5</v>
      </c>
      <c r="C7" s="11">
        <v>33</v>
      </c>
      <c r="D7" s="12" t="s">
        <v>10</v>
      </c>
      <c r="E7" s="13" t="s">
        <v>11</v>
      </c>
      <c r="F7" s="22"/>
      <c r="G7" s="15"/>
      <c r="H7" s="16"/>
    </row>
    <row r="8" spans="1:8">
      <c r="A8" s="9">
        <v>1</v>
      </c>
      <c r="B8" s="2" t="s">
        <v>5</v>
      </c>
      <c r="C8" s="23">
        <v>33</v>
      </c>
      <c r="D8" s="24" t="s">
        <v>12</v>
      </c>
      <c r="E8" s="25" t="s">
        <v>13</v>
      </c>
      <c r="F8" s="10"/>
      <c r="G8" s="26"/>
      <c r="H8" s="16"/>
    </row>
    <row r="9" spans="1:8">
      <c r="A9" s="9">
        <v>1</v>
      </c>
      <c r="B9" s="2" t="s">
        <v>5</v>
      </c>
      <c r="C9" s="23">
        <v>33</v>
      </c>
      <c r="D9" s="24" t="s">
        <v>14</v>
      </c>
      <c r="E9" s="25" t="s">
        <v>15</v>
      </c>
      <c r="F9" s="10">
        <v>36999.379999999997</v>
      </c>
      <c r="G9" s="26"/>
      <c r="H9" s="16"/>
    </row>
    <row r="10" spans="1:8">
      <c r="A10" s="9">
        <v>1</v>
      </c>
      <c r="B10" s="2" t="s">
        <v>5</v>
      </c>
      <c r="C10" s="23">
        <v>33</v>
      </c>
      <c r="D10" s="24" t="s">
        <v>16</v>
      </c>
      <c r="E10" s="25" t="s">
        <v>17</v>
      </c>
      <c r="F10" s="10">
        <f>627509.77-498614.21</f>
        <v>128895.56</v>
      </c>
      <c r="G10" s="26"/>
      <c r="H10" s="16"/>
    </row>
    <row r="11" spans="1:8">
      <c r="A11" s="9">
        <v>1</v>
      </c>
      <c r="B11" s="2" t="s">
        <v>5</v>
      </c>
      <c r="C11" s="23">
        <v>33</v>
      </c>
      <c r="D11" s="24" t="s">
        <v>18</v>
      </c>
      <c r="E11" s="25" t="s">
        <v>19</v>
      </c>
      <c r="F11" s="10"/>
      <c r="G11" s="26"/>
      <c r="H11" s="16"/>
    </row>
    <row r="12" spans="1:8">
      <c r="A12" s="9">
        <v>1</v>
      </c>
      <c r="B12" s="2" t="s">
        <v>5</v>
      </c>
      <c r="C12" s="17">
        <v>33</v>
      </c>
      <c r="D12" s="24" t="s">
        <v>20</v>
      </c>
      <c r="E12" s="25" t="s">
        <v>21</v>
      </c>
      <c r="F12" s="27">
        <v>136206.5</v>
      </c>
      <c r="G12" s="26"/>
      <c r="H12" s="16"/>
    </row>
    <row r="13" spans="1:8">
      <c r="A13" s="9">
        <v>1</v>
      </c>
      <c r="B13" s="2" t="s">
        <v>5</v>
      </c>
      <c r="C13" s="17">
        <v>33</v>
      </c>
      <c r="D13" s="28" t="s">
        <v>22</v>
      </c>
      <c r="E13" s="19" t="s">
        <v>21</v>
      </c>
      <c r="F13" s="20"/>
      <c r="G13" s="29">
        <f>SUM(F7:F13)</f>
        <v>302101.44</v>
      </c>
      <c r="H13" s="16"/>
    </row>
    <row r="14" spans="1:8">
      <c r="A14" s="9">
        <v>1</v>
      </c>
      <c r="B14" s="2" t="s">
        <v>5</v>
      </c>
      <c r="C14" s="11">
        <v>34</v>
      </c>
      <c r="D14" s="12" t="s">
        <v>23</v>
      </c>
      <c r="E14" s="13" t="s">
        <v>24</v>
      </c>
      <c r="F14" s="30">
        <v>22314.09</v>
      </c>
      <c r="G14" s="31"/>
      <c r="H14" s="16"/>
    </row>
    <row r="15" spans="1:8">
      <c r="A15" s="9">
        <v>1</v>
      </c>
      <c r="B15" s="2" t="s">
        <v>5</v>
      </c>
      <c r="C15" s="17">
        <v>34</v>
      </c>
      <c r="D15" s="28" t="s">
        <v>25</v>
      </c>
      <c r="E15" s="19" t="s">
        <v>24</v>
      </c>
      <c r="F15" s="32">
        <v>15083.08</v>
      </c>
      <c r="G15" s="20">
        <f>SUM(F14:F15)</f>
        <v>37397.17</v>
      </c>
      <c r="H15" s="16"/>
    </row>
    <row r="16" spans="1:8">
      <c r="A16" s="9">
        <v>1</v>
      </c>
      <c r="B16" s="2" t="s">
        <v>5</v>
      </c>
      <c r="C16" s="11">
        <v>35</v>
      </c>
      <c r="D16" s="12" t="s">
        <v>26</v>
      </c>
      <c r="E16" s="13" t="s">
        <v>27</v>
      </c>
      <c r="F16" s="30">
        <v>188002</v>
      </c>
      <c r="G16" s="15"/>
      <c r="H16" s="16"/>
    </row>
    <row r="17" spans="1:9">
      <c r="A17" s="9">
        <v>1</v>
      </c>
      <c r="B17" s="2" t="s">
        <v>5</v>
      </c>
      <c r="C17" s="33">
        <v>35</v>
      </c>
      <c r="D17" s="34" t="s">
        <v>28</v>
      </c>
      <c r="E17" s="35" t="s">
        <v>27</v>
      </c>
      <c r="F17" s="36"/>
      <c r="G17" s="37"/>
      <c r="H17" s="16"/>
    </row>
    <row r="18" spans="1:9">
      <c r="A18" s="9">
        <v>1</v>
      </c>
      <c r="B18" s="2" t="s">
        <v>5</v>
      </c>
      <c r="C18" s="17">
        <v>35</v>
      </c>
      <c r="D18" s="18" t="s">
        <v>29</v>
      </c>
      <c r="E18" s="19" t="s">
        <v>30</v>
      </c>
      <c r="F18" s="20">
        <f>15343-720.9</f>
        <v>14622.1</v>
      </c>
      <c r="G18" s="38">
        <f>SUM(F16:F18)</f>
        <v>202624.1</v>
      </c>
      <c r="H18" s="16"/>
    </row>
    <row r="19" spans="1:9">
      <c r="A19" s="9">
        <v>1</v>
      </c>
      <c r="B19" s="2" t="s">
        <v>31</v>
      </c>
      <c r="C19" s="11">
        <v>38</v>
      </c>
      <c r="D19" s="39" t="s">
        <v>32</v>
      </c>
      <c r="E19" s="13" t="s">
        <v>33</v>
      </c>
      <c r="F19" s="31"/>
      <c r="G19" s="40"/>
      <c r="H19" s="16"/>
    </row>
    <row r="20" spans="1:9">
      <c r="A20" s="9">
        <v>1</v>
      </c>
      <c r="B20" s="2" t="s">
        <v>31</v>
      </c>
      <c r="C20" s="17">
        <v>38</v>
      </c>
      <c r="D20" s="41" t="s">
        <v>34</v>
      </c>
      <c r="E20" s="19" t="s">
        <v>35</v>
      </c>
      <c r="F20" s="20"/>
      <c r="G20" s="38">
        <f>SUM(F19:F20)</f>
        <v>0</v>
      </c>
      <c r="H20" s="16"/>
    </row>
    <row r="21" spans="1:9">
      <c r="A21" s="9">
        <v>1</v>
      </c>
      <c r="B21" s="2" t="s">
        <v>31</v>
      </c>
      <c r="C21" s="11">
        <v>39</v>
      </c>
      <c r="D21" s="39" t="s">
        <v>36</v>
      </c>
      <c r="E21" s="13" t="s">
        <v>27</v>
      </c>
      <c r="F21" s="31"/>
      <c r="G21" s="40"/>
      <c r="H21" s="16"/>
    </row>
    <row r="22" spans="1:9">
      <c r="A22" s="9">
        <v>1</v>
      </c>
      <c r="B22" s="2" t="s">
        <v>31</v>
      </c>
      <c r="C22" s="17">
        <v>39</v>
      </c>
      <c r="D22" s="28" t="s">
        <v>37</v>
      </c>
      <c r="E22" s="19" t="s">
        <v>30</v>
      </c>
      <c r="F22" s="20"/>
      <c r="G22" s="38">
        <f>SUM(F21:F22)</f>
        <v>0</v>
      </c>
      <c r="H22" s="16"/>
    </row>
    <row r="23" spans="1:9">
      <c r="A23" s="9">
        <v>1</v>
      </c>
      <c r="B23" s="2" t="s">
        <v>31</v>
      </c>
      <c r="C23" s="11">
        <v>40</v>
      </c>
      <c r="D23" s="39" t="s">
        <v>38</v>
      </c>
      <c r="E23" s="13" t="s">
        <v>11</v>
      </c>
      <c r="F23" s="31"/>
      <c r="G23" s="40"/>
      <c r="H23" s="16"/>
    </row>
    <row r="24" spans="1:9">
      <c r="A24" s="9">
        <v>1</v>
      </c>
      <c r="B24" s="2" t="s">
        <v>31</v>
      </c>
      <c r="C24" s="23">
        <v>40</v>
      </c>
      <c r="D24" s="42" t="s">
        <v>39</v>
      </c>
      <c r="E24" s="25" t="s">
        <v>40</v>
      </c>
      <c r="F24" s="10"/>
      <c r="G24" s="43"/>
      <c r="H24" s="16"/>
      <c r="I24" s="10"/>
    </row>
    <row r="25" spans="1:9">
      <c r="A25" s="9">
        <v>1</v>
      </c>
      <c r="B25" s="2" t="s">
        <v>31</v>
      </c>
      <c r="C25" s="23">
        <v>40</v>
      </c>
      <c r="D25" s="42" t="s">
        <v>41</v>
      </c>
      <c r="E25" s="25" t="s">
        <v>42</v>
      </c>
      <c r="F25" s="10"/>
      <c r="G25" s="43"/>
      <c r="H25" s="16"/>
    </row>
    <row r="26" spans="1:9">
      <c r="A26" s="9">
        <v>1</v>
      </c>
      <c r="B26" s="2" t="s">
        <v>31</v>
      </c>
      <c r="C26" s="17">
        <v>40</v>
      </c>
      <c r="D26" s="28" t="s">
        <v>43</v>
      </c>
      <c r="E26" s="19" t="s">
        <v>44</v>
      </c>
      <c r="F26" s="20"/>
      <c r="G26" s="38">
        <f>SUM(F23:F26)</f>
        <v>0</v>
      </c>
      <c r="H26" s="16"/>
    </row>
    <row r="27" spans="1:9">
      <c r="A27" s="9">
        <v>1</v>
      </c>
      <c r="B27" s="2" t="s">
        <v>31</v>
      </c>
      <c r="C27" s="44">
        <v>41</v>
      </c>
      <c r="D27" s="45" t="s">
        <v>45</v>
      </c>
      <c r="E27" s="46" t="s">
        <v>46</v>
      </c>
      <c r="F27" s="47"/>
      <c r="G27" s="48">
        <f>SUM(F27)</f>
        <v>0</v>
      </c>
      <c r="H27" s="16"/>
    </row>
    <row r="28" spans="1:9">
      <c r="A28" s="9">
        <v>1</v>
      </c>
      <c r="B28" s="2" t="s">
        <v>31</v>
      </c>
      <c r="C28" s="3">
        <v>43</v>
      </c>
      <c r="D28" s="49" t="s">
        <v>47</v>
      </c>
      <c r="E28" s="50" t="s">
        <v>11</v>
      </c>
      <c r="F28" s="10"/>
      <c r="G28" s="43">
        <f>SUM(F28)</f>
        <v>0</v>
      </c>
      <c r="H28" s="16"/>
    </row>
    <row r="29" spans="1:9">
      <c r="A29" s="9">
        <v>1</v>
      </c>
      <c r="B29" s="2" t="s">
        <v>48</v>
      </c>
      <c r="C29" s="11">
        <v>44</v>
      </c>
      <c r="D29" s="51" t="s">
        <v>49</v>
      </c>
      <c r="E29" s="13" t="s">
        <v>7</v>
      </c>
      <c r="F29" s="52"/>
      <c r="G29" s="40"/>
      <c r="H29" s="16"/>
    </row>
    <row r="30" spans="1:9">
      <c r="A30" s="9">
        <v>1</v>
      </c>
      <c r="B30" s="2" t="s">
        <v>48</v>
      </c>
      <c r="C30" s="17">
        <v>44</v>
      </c>
      <c r="D30" s="53" t="s">
        <v>50</v>
      </c>
      <c r="E30" s="19" t="s">
        <v>7</v>
      </c>
      <c r="F30" s="20"/>
      <c r="G30" s="38">
        <f>SUM(F29:F30)</f>
        <v>0</v>
      </c>
      <c r="H30" s="16"/>
    </row>
    <row r="31" spans="1:9">
      <c r="A31" s="9">
        <v>1</v>
      </c>
      <c r="B31" s="2" t="s">
        <v>48</v>
      </c>
      <c r="C31" s="11">
        <v>45</v>
      </c>
      <c r="D31" s="51" t="s">
        <v>51</v>
      </c>
      <c r="E31" s="13" t="s">
        <v>27</v>
      </c>
      <c r="F31" s="31"/>
      <c r="G31" s="40"/>
      <c r="H31" s="16"/>
    </row>
    <row r="32" spans="1:9">
      <c r="A32" s="9">
        <v>1</v>
      </c>
      <c r="B32" s="2" t="s">
        <v>48</v>
      </c>
      <c r="C32" s="17">
        <v>45</v>
      </c>
      <c r="D32" s="53" t="s">
        <v>52</v>
      </c>
      <c r="E32" s="19" t="s">
        <v>27</v>
      </c>
      <c r="F32" s="20"/>
      <c r="G32" s="38">
        <f>SUM(F31:F32)</f>
        <v>0</v>
      </c>
      <c r="H32" s="54">
        <f>SUM(G5:G32)</f>
        <v>542122.71</v>
      </c>
    </row>
    <row r="33" spans="1:8" s="10" customFormat="1">
      <c r="A33" s="9"/>
      <c r="B33" s="2"/>
      <c r="C33" s="3"/>
      <c r="D33" s="50"/>
      <c r="E33" s="50" t="s">
        <v>4</v>
      </c>
      <c r="G33" s="43"/>
      <c r="H33" s="16"/>
    </row>
    <row r="34" spans="1:8" s="10" customFormat="1">
      <c r="A34" s="9">
        <v>2</v>
      </c>
      <c r="B34" s="2" t="s">
        <v>53</v>
      </c>
      <c r="C34" s="3">
        <v>59</v>
      </c>
      <c r="D34" s="55" t="s">
        <v>54</v>
      </c>
      <c r="E34" s="50" t="s">
        <v>55</v>
      </c>
      <c r="G34" s="43">
        <f>SUM(F34)</f>
        <v>0</v>
      </c>
      <c r="H34" s="16"/>
    </row>
    <row r="35" spans="1:8" s="10" customFormat="1">
      <c r="A35" s="9">
        <v>2</v>
      </c>
      <c r="B35" s="2" t="s">
        <v>53</v>
      </c>
      <c r="C35" s="11">
        <v>60</v>
      </c>
      <c r="D35" s="12" t="s">
        <v>56</v>
      </c>
      <c r="E35" s="13" t="s">
        <v>57</v>
      </c>
      <c r="F35" s="52"/>
      <c r="G35" s="40"/>
      <c r="H35" s="16"/>
    </row>
    <row r="36" spans="1:8" s="10" customFormat="1">
      <c r="A36" s="9">
        <v>2</v>
      </c>
      <c r="B36" s="56" t="s">
        <v>53</v>
      </c>
      <c r="C36" s="23">
        <v>60</v>
      </c>
      <c r="D36" s="42" t="s">
        <v>58</v>
      </c>
      <c r="E36" s="25" t="s">
        <v>57</v>
      </c>
      <c r="F36" s="27"/>
      <c r="G36" s="43"/>
      <c r="H36" s="16"/>
    </row>
    <row r="37" spans="1:8" s="10" customFormat="1">
      <c r="A37" s="9">
        <v>2</v>
      </c>
      <c r="B37" s="2" t="s">
        <v>53</v>
      </c>
      <c r="C37" s="17">
        <v>60</v>
      </c>
      <c r="D37" s="41" t="s">
        <v>59</v>
      </c>
      <c r="E37" s="19" t="s">
        <v>57</v>
      </c>
      <c r="F37" s="20"/>
      <c r="G37" s="38">
        <f>SUM(F35:F37)</f>
        <v>0</v>
      </c>
      <c r="H37" s="16"/>
    </row>
    <row r="38" spans="1:8" s="10" customFormat="1">
      <c r="A38" s="9">
        <v>2</v>
      </c>
      <c r="B38" s="2" t="s">
        <v>53</v>
      </c>
      <c r="C38" s="3">
        <v>61</v>
      </c>
      <c r="D38" s="55" t="s">
        <v>60</v>
      </c>
      <c r="E38" s="50" t="s">
        <v>61</v>
      </c>
      <c r="G38" s="43">
        <f>SUM(F38)</f>
        <v>0</v>
      </c>
      <c r="H38" s="16"/>
    </row>
    <row r="39" spans="1:8" s="10" customFormat="1">
      <c r="A39" s="9">
        <v>2</v>
      </c>
      <c r="B39" s="2" t="s">
        <v>53</v>
      </c>
      <c r="C39" s="11">
        <v>62</v>
      </c>
      <c r="D39" s="12" t="s">
        <v>62</v>
      </c>
      <c r="E39" s="13" t="s">
        <v>63</v>
      </c>
      <c r="F39" s="31">
        <v>29961.64</v>
      </c>
      <c r="G39" s="40"/>
      <c r="H39" s="16"/>
    </row>
    <row r="40" spans="1:8" s="10" customFormat="1">
      <c r="A40" s="9">
        <v>2</v>
      </c>
      <c r="B40" s="2" t="s">
        <v>53</v>
      </c>
      <c r="C40" s="23">
        <v>62</v>
      </c>
      <c r="D40" s="28" t="s">
        <v>64</v>
      </c>
      <c r="E40" s="35" t="s">
        <v>63</v>
      </c>
      <c r="F40" s="36"/>
      <c r="G40" s="37"/>
      <c r="H40" s="16"/>
    </row>
    <row r="41" spans="1:8" s="10" customFormat="1">
      <c r="A41" s="9">
        <v>2</v>
      </c>
      <c r="B41" s="2" t="s">
        <v>53</v>
      </c>
      <c r="C41" s="17">
        <v>62</v>
      </c>
      <c r="D41" s="53" t="s">
        <v>65</v>
      </c>
      <c r="E41" s="19" t="s">
        <v>63</v>
      </c>
      <c r="F41" s="20"/>
      <c r="G41" s="38">
        <f>SUM(F39:F41)</f>
        <v>29961.64</v>
      </c>
      <c r="H41" s="16"/>
    </row>
    <row r="42" spans="1:8" s="10" customFormat="1">
      <c r="A42" s="9">
        <v>2</v>
      </c>
      <c r="B42" s="2" t="s">
        <v>53</v>
      </c>
      <c r="C42" s="57">
        <v>62</v>
      </c>
      <c r="D42" s="58" t="s">
        <v>66</v>
      </c>
      <c r="E42" s="25" t="s">
        <v>63</v>
      </c>
      <c r="F42" s="47">
        <v>11984.66</v>
      </c>
      <c r="G42" s="48">
        <f>SUM(F42)</f>
        <v>11984.66</v>
      </c>
      <c r="H42" s="16"/>
    </row>
    <row r="43" spans="1:8" s="10" customFormat="1">
      <c r="A43" s="9">
        <v>2</v>
      </c>
      <c r="B43" s="2" t="s">
        <v>53</v>
      </c>
      <c r="C43" s="11">
        <v>63</v>
      </c>
      <c r="D43" s="24" t="s">
        <v>67</v>
      </c>
      <c r="E43" s="13" t="s">
        <v>68</v>
      </c>
      <c r="F43" s="59"/>
      <c r="G43" s="60"/>
      <c r="H43" s="16"/>
    </row>
    <row r="44" spans="1:8" s="10" customFormat="1">
      <c r="A44" s="9">
        <v>2</v>
      </c>
      <c r="B44" s="2" t="s">
        <v>53</v>
      </c>
      <c r="C44" s="11">
        <v>63</v>
      </c>
      <c r="D44" s="61" t="s">
        <v>69</v>
      </c>
      <c r="E44" s="13" t="s">
        <v>68</v>
      </c>
      <c r="G44" s="43"/>
      <c r="H44" s="16"/>
    </row>
    <row r="45" spans="1:8" s="10" customFormat="1">
      <c r="A45" s="9">
        <v>2</v>
      </c>
      <c r="B45" s="2" t="s">
        <v>53</v>
      </c>
      <c r="C45" s="11">
        <v>63</v>
      </c>
      <c r="D45" s="24" t="s">
        <v>70</v>
      </c>
      <c r="E45" s="25" t="s">
        <v>71</v>
      </c>
      <c r="G45" s="43"/>
      <c r="H45" s="16"/>
    </row>
    <row r="46" spans="1:8" s="10" customFormat="1">
      <c r="A46" s="9">
        <v>2</v>
      </c>
      <c r="B46" s="2" t="s">
        <v>53</v>
      </c>
      <c r="C46" s="11">
        <v>63</v>
      </c>
      <c r="D46" s="18" t="s">
        <v>72</v>
      </c>
      <c r="E46" s="19" t="s">
        <v>73</v>
      </c>
      <c r="F46" s="20"/>
      <c r="G46" s="38">
        <f>SUM(F43:F46)</f>
        <v>0</v>
      </c>
      <c r="H46" s="16"/>
    </row>
    <row r="47" spans="1:8" s="10" customFormat="1">
      <c r="A47" s="9">
        <v>2</v>
      </c>
      <c r="B47" s="2" t="s">
        <v>53</v>
      </c>
      <c r="C47" s="11">
        <v>64</v>
      </c>
      <c r="D47" s="12" t="s">
        <v>74</v>
      </c>
      <c r="E47" s="13" t="s">
        <v>75</v>
      </c>
      <c r="F47" s="31">
        <f>1712656.06-360000+41191.47+463892.91</f>
        <v>1857740.44</v>
      </c>
      <c r="G47" s="40"/>
      <c r="H47" s="16"/>
    </row>
    <row r="48" spans="1:8" s="10" customFormat="1">
      <c r="A48" s="9">
        <v>2</v>
      </c>
      <c r="B48" s="2" t="s">
        <v>76</v>
      </c>
      <c r="C48" s="17">
        <v>61</v>
      </c>
      <c r="D48" s="41" t="s">
        <v>77</v>
      </c>
      <c r="E48" s="19" t="s">
        <v>75</v>
      </c>
      <c r="F48" s="20">
        <f>84444.91+31008</f>
        <v>115452.91</v>
      </c>
      <c r="G48" s="38">
        <f>SUM(F47:F48)</f>
        <v>1973193.3499999999</v>
      </c>
      <c r="H48" s="16"/>
    </row>
    <row r="49" spans="1:9">
      <c r="A49" s="9">
        <v>2</v>
      </c>
      <c r="B49" s="2" t="s">
        <v>76</v>
      </c>
      <c r="C49" s="11">
        <v>59</v>
      </c>
      <c r="D49" s="39" t="s">
        <v>78</v>
      </c>
      <c r="E49" s="13" t="s">
        <v>55</v>
      </c>
      <c r="F49" s="10"/>
      <c r="G49" s="40"/>
      <c r="H49" s="16"/>
    </row>
    <row r="50" spans="1:9">
      <c r="A50" s="9">
        <v>2</v>
      </c>
      <c r="B50" s="2" t="s">
        <v>76</v>
      </c>
      <c r="C50" s="17">
        <v>63</v>
      </c>
      <c r="D50" s="28" t="s">
        <v>79</v>
      </c>
      <c r="E50" s="19" t="s">
        <v>73</v>
      </c>
      <c r="F50" s="20"/>
      <c r="G50" s="38">
        <f>SUM(F49:F50)</f>
        <v>0</v>
      </c>
      <c r="H50" s="16"/>
    </row>
    <row r="51" spans="1:9">
      <c r="A51" s="9">
        <v>2</v>
      </c>
      <c r="B51" s="2" t="s">
        <v>76</v>
      </c>
      <c r="C51" s="62">
        <v>68</v>
      </c>
      <c r="D51" s="63" t="s">
        <v>80</v>
      </c>
      <c r="E51" s="50" t="s">
        <v>75</v>
      </c>
      <c r="F51" s="10">
        <f>354068.04+88972.6</f>
        <v>443040.64</v>
      </c>
      <c r="G51" s="40">
        <f>SUM(F51)</f>
        <v>443040.64</v>
      </c>
      <c r="H51" s="16"/>
    </row>
    <row r="52" spans="1:9">
      <c r="A52" s="9">
        <v>2</v>
      </c>
      <c r="B52" s="2" t="s">
        <v>76</v>
      </c>
      <c r="C52" s="64">
        <v>70</v>
      </c>
      <c r="D52" s="63" t="s">
        <v>81</v>
      </c>
      <c r="E52" s="50" t="s">
        <v>82</v>
      </c>
      <c r="F52" s="10"/>
      <c r="G52" s="43">
        <f>SUM(F52)</f>
        <v>0</v>
      </c>
      <c r="H52" s="16"/>
    </row>
    <row r="53" spans="1:9">
      <c r="A53" s="9">
        <v>2</v>
      </c>
      <c r="B53" s="2" t="s">
        <v>83</v>
      </c>
      <c r="C53" s="64">
        <v>69</v>
      </c>
      <c r="D53" s="49" t="s">
        <v>84</v>
      </c>
      <c r="E53" s="50" t="s">
        <v>85</v>
      </c>
      <c r="F53" s="10"/>
      <c r="G53" s="43">
        <f>+F53</f>
        <v>0</v>
      </c>
      <c r="H53" s="16"/>
    </row>
    <row r="54" spans="1:9">
      <c r="A54" s="9">
        <v>2</v>
      </c>
      <c r="B54" s="2" t="s">
        <v>83</v>
      </c>
      <c r="C54" s="64">
        <v>74</v>
      </c>
      <c r="D54" s="49" t="s">
        <v>86</v>
      </c>
      <c r="E54" s="50" t="s">
        <v>57</v>
      </c>
      <c r="F54" s="10">
        <v>10380.98</v>
      </c>
      <c r="G54" s="43">
        <f>+F54</f>
        <v>10380.98</v>
      </c>
      <c r="H54" s="16"/>
    </row>
    <row r="55" spans="1:9" s="65" customFormat="1">
      <c r="A55" s="65">
        <v>2</v>
      </c>
      <c r="B55" s="56" t="s">
        <v>83</v>
      </c>
      <c r="C55" s="62">
        <v>71</v>
      </c>
      <c r="D55" s="66" t="s">
        <v>87</v>
      </c>
      <c r="E55" s="13" t="s">
        <v>61</v>
      </c>
      <c r="F55" s="31"/>
      <c r="G55" s="40"/>
      <c r="H55" s="67"/>
    </row>
    <row r="56" spans="1:9">
      <c r="A56" s="9">
        <v>2</v>
      </c>
      <c r="B56" s="2" t="s">
        <v>83</v>
      </c>
      <c r="C56" s="64">
        <v>71</v>
      </c>
      <c r="D56" s="49" t="s">
        <v>88</v>
      </c>
      <c r="E56" s="50" t="s">
        <v>21</v>
      </c>
      <c r="F56" s="10"/>
      <c r="G56" s="43"/>
      <c r="H56" s="16"/>
      <c r="I56" s="68"/>
    </row>
    <row r="57" spans="1:9">
      <c r="A57" s="9">
        <v>2</v>
      </c>
      <c r="B57" s="2" t="s">
        <v>83</v>
      </c>
      <c r="C57" s="64">
        <v>71</v>
      </c>
      <c r="D57" s="49" t="s">
        <v>89</v>
      </c>
      <c r="E57" s="50" t="s">
        <v>55</v>
      </c>
      <c r="F57" s="10"/>
      <c r="G57" s="43"/>
      <c r="H57" s="16"/>
      <c r="I57" s="68"/>
    </row>
    <row r="58" spans="1:9">
      <c r="A58" s="9">
        <v>2</v>
      </c>
      <c r="B58" s="2" t="s">
        <v>83</v>
      </c>
      <c r="C58" s="64">
        <v>71</v>
      </c>
      <c r="D58" s="69" t="s">
        <v>90</v>
      </c>
      <c r="E58" s="50" t="s">
        <v>21</v>
      </c>
      <c r="F58" s="10"/>
      <c r="G58" s="43"/>
      <c r="H58" s="16"/>
      <c r="I58" s="68"/>
    </row>
    <row r="59" spans="1:9">
      <c r="A59" s="9">
        <v>2</v>
      </c>
      <c r="B59" s="2" t="s">
        <v>83</v>
      </c>
      <c r="C59" s="64">
        <v>75</v>
      </c>
      <c r="D59" s="70" t="s">
        <v>91</v>
      </c>
      <c r="E59" s="25" t="s">
        <v>21</v>
      </c>
      <c r="F59" s="10"/>
      <c r="G59" s="43"/>
      <c r="H59" s="16"/>
      <c r="I59" s="68"/>
    </row>
    <row r="60" spans="1:9">
      <c r="A60" s="9">
        <v>2</v>
      </c>
      <c r="B60" s="2" t="s">
        <v>83</v>
      </c>
      <c r="C60" s="71">
        <v>75</v>
      </c>
      <c r="D60" s="72" t="s">
        <v>92</v>
      </c>
      <c r="E60" s="19" t="s">
        <v>82</v>
      </c>
      <c r="F60" s="20"/>
      <c r="G60" s="38">
        <f>SUM(F55:F60)</f>
        <v>0</v>
      </c>
      <c r="H60" s="16"/>
    </row>
    <row r="61" spans="1:9">
      <c r="A61" s="9">
        <v>2</v>
      </c>
      <c r="B61" s="2" t="s">
        <v>83</v>
      </c>
      <c r="C61" s="3">
        <v>72</v>
      </c>
      <c r="D61" s="49" t="s">
        <v>93</v>
      </c>
      <c r="E61" s="50" t="s">
        <v>63</v>
      </c>
      <c r="F61" s="10">
        <v>17976.98</v>
      </c>
      <c r="G61" s="43">
        <f>+F61</f>
        <v>17976.98</v>
      </c>
      <c r="H61" s="16"/>
    </row>
    <row r="62" spans="1:9">
      <c r="A62" s="9">
        <v>2</v>
      </c>
      <c r="B62" s="2" t="s">
        <v>83</v>
      </c>
      <c r="C62" s="3">
        <v>73</v>
      </c>
      <c r="D62" s="49" t="s">
        <v>94</v>
      </c>
      <c r="E62" s="50" t="s">
        <v>95</v>
      </c>
      <c r="F62" s="10"/>
      <c r="G62" s="43">
        <f>+F62</f>
        <v>0</v>
      </c>
      <c r="H62" s="16"/>
    </row>
    <row r="63" spans="1:9">
      <c r="A63" s="9">
        <v>2</v>
      </c>
      <c r="B63" s="2" t="s">
        <v>83</v>
      </c>
      <c r="C63" s="3">
        <v>78</v>
      </c>
      <c r="D63" s="49" t="s">
        <v>96</v>
      </c>
      <c r="E63" s="50" t="s">
        <v>75</v>
      </c>
      <c r="F63" s="10">
        <f>200874.15-180000+17413.65+122976.79</f>
        <v>161264.59</v>
      </c>
      <c r="G63" s="43">
        <f>+F63</f>
        <v>161264.59</v>
      </c>
      <c r="H63" s="16"/>
    </row>
    <row r="64" spans="1:9">
      <c r="A64" s="9">
        <v>2</v>
      </c>
      <c r="B64" s="2" t="s">
        <v>97</v>
      </c>
      <c r="C64" s="11">
        <v>81</v>
      </c>
      <c r="D64" s="73" t="s">
        <v>98</v>
      </c>
      <c r="E64" s="13" t="s">
        <v>57</v>
      </c>
      <c r="F64" s="74"/>
      <c r="G64" s="40">
        <f>+F64</f>
        <v>0</v>
      </c>
      <c r="H64" s="54"/>
    </row>
    <row r="65" spans="1:8">
      <c r="A65" s="9">
        <v>2</v>
      </c>
      <c r="B65" s="2" t="s">
        <v>97</v>
      </c>
      <c r="C65" s="11">
        <v>82</v>
      </c>
      <c r="D65" s="73" t="s">
        <v>99</v>
      </c>
      <c r="E65" s="13" t="s">
        <v>82</v>
      </c>
      <c r="F65" s="10"/>
      <c r="G65" s="40">
        <f>+F65</f>
        <v>0</v>
      </c>
      <c r="H65" s="54"/>
    </row>
    <row r="66" spans="1:8">
      <c r="A66" s="9">
        <v>2</v>
      </c>
      <c r="B66" s="2" t="s">
        <v>97</v>
      </c>
      <c r="C66" s="17">
        <v>82</v>
      </c>
      <c r="D66" s="53" t="s">
        <v>100</v>
      </c>
      <c r="E66" s="19" t="s">
        <v>95</v>
      </c>
      <c r="F66" s="20"/>
      <c r="G66" s="38">
        <f>SUM(F65:F66)</f>
        <v>0</v>
      </c>
      <c r="H66" s="54"/>
    </row>
    <row r="67" spans="1:8">
      <c r="A67" s="9">
        <v>2</v>
      </c>
      <c r="B67" s="2" t="s">
        <v>97</v>
      </c>
      <c r="C67" s="3">
        <v>83</v>
      </c>
      <c r="D67" s="75" t="s">
        <v>101</v>
      </c>
      <c r="E67" s="50" t="s">
        <v>75</v>
      </c>
      <c r="F67" s="10">
        <f>27682.24+4880.51+14492.94</f>
        <v>47055.69</v>
      </c>
      <c r="G67" s="43">
        <f>+F67</f>
        <v>47055.69</v>
      </c>
      <c r="H67" s="54">
        <f>SUM(G34:G67)</f>
        <v>2694858.53</v>
      </c>
    </row>
    <row r="68" spans="1:8">
      <c r="D68" s="50"/>
      <c r="E68" s="50" t="s">
        <v>4</v>
      </c>
      <c r="F68" s="10"/>
      <c r="G68" s="43"/>
      <c r="H68" s="16"/>
    </row>
    <row r="69" spans="1:8">
      <c r="A69" s="9">
        <v>3</v>
      </c>
      <c r="B69" s="2" t="s">
        <v>102</v>
      </c>
      <c r="C69" s="11">
        <v>99</v>
      </c>
      <c r="D69" s="12" t="s">
        <v>103</v>
      </c>
      <c r="E69" s="13" t="s">
        <v>104</v>
      </c>
      <c r="F69" s="31">
        <v>133928.57999999999</v>
      </c>
      <c r="G69" s="40"/>
      <c r="H69" s="16"/>
    </row>
    <row r="70" spans="1:8">
      <c r="A70" s="9">
        <v>3</v>
      </c>
      <c r="B70" s="2" t="s">
        <v>102</v>
      </c>
      <c r="C70" s="11">
        <v>99</v>
      </c>
      <c r="D70" s="24" t="s">
        <v>105</v>
      </c>
      <c r="E70" s="25" t="s">
        <v>106</v>
      </c>
      <c r="F70" s="10">
        <v>80000</v>
      </c>
      <c r="G70" s="43"/>
      <c r="H70" s="16"/>
    </row>
    <row r="71" spans="1:8">
      <c r="A71" s="9">
        <v>3</v>
      </c>
      <c r="B71" s="2" t="s">
        <v>102</v>
      </c>
      <c r="C71" s="11">
        <v>99</v>
      </c>
      <c r="D71" s="76" t="s">
        <v>107</v>
      </c>
      <c r="E71" s="19" t="s">
        <v>104</v>
      </c>
      <c r="F71" s="20">
        <f>53571.42+31792.85</f>
        <v>85364.26999999999</v>
      </c>
      <c r="G71" s="38">
        <f>SUM(F69:F71)</f>
        <v>299292.84999999998</v>
      </c>
      <c r="H71" s="16"/>
    </row>
    <row r="72" spans="1:8">
      <c r="A72" s="9">
        <v>3</v>
      </c>
      <c r="B72" s="3" t="s">
        <v>102</v>
      </c>
      <c r="C72" s="62">
        <v>100</v>
      </c>
      <c r="D72" s="12" t="s">
        <v>108</v>
      </c>
      <c r="E72" s="13" t="s">
        <v>109</v>
      </c>
      <c r="F72" s="52">
        <f>36777.95-9889.99</f>
        <v>26887.96</v>
      </c>
      <c r="G72" s="40"/>
      <c r="H72" s="16"/>
    </row>
    <row r="73" spans="1:8">
      <c r="A73" s="9">
        <v>3</v>
      </c>
      <c r="B73" s="3" t="s">
        <v>102</v>
      </c>
      <c r="C73" s="71">
        <v>100</v>
      </c>
      <c r="D73" s="41" t="s">
        <v>110</v>
      </c>
      <c r="E73" s="19" t="s">
        <v>109</v>
      </c>
      <c r="F73" s="20"/>
      <c r="G73" s="38">
        <f>SUM(F72:F73)</f>
        <v>26887.96</v>
      </c>
      <c r="H73" s="16"/>
    </row>
    <row r="74" spans="1:8">
      <c r="A74" s="9">
        <v>3</v>
      </c>
      <c r="B74" s="57" t="s">
        <v>102</v>
      </c>
      <c r="C74" s="62">
        <v>104</v>
      </c>
      <c r="D74" s="77" t="s">
        <v>111</v>
      </c>
      <c r="E74" s="46" t="s">
        <v>112</v>
      </c>
      <c r="F74" s="78">
        <v>77162.490000000005</v>
      </c>
      <c r="G74" s="48">
        <f t="shared" ref="G74:G80" si="0">+F74</f>
        <v>77162.490000000005</v>
      </c>
      <c r="H74" s="16"/>
    </row>
    <row r="75" spans="1:8">
      <c r="A75" s="9">
        <v>3</v>
      </c>
      <c r="B75" s="3" t="s">
        <v>113</v>
      </c>
      <c r="C75" s="79">
        <v>106</v>
      </c>
      <c r="D75" s="80" t="s">
        <v>114</v>
      </c>
      <c r="E75" s="35" t="s">
        <v>104</v>
      </c>
      <c r="F75" s="59"/>
      <c r="G75" s="60">
        <f t="shared" si="0"/>
        <v>0</v>
      </c>
      <c r="H75" s="16"/>
    </row>
    <row r="76" spans="1:8">
      <c r="A76" s="9">
        <v>3</v>
      </c>
      <c r="B76" s="3" t="s">
        <v>113</v>
      </c>
      <c r="C76" s="64">
        <v>107</v>
      </c>
      <c r="D76" s="63" t="s">
        <v>115</v>
      </c>
      <c r="E76" s="50" t="s">
        <v>109</v>
      </c>
      <c r="F76" s="10"/>
      <c r="G76" s="43">
        <f t="shared" si="0"/>
        <v>0</v>
      </c>
      <c r="H76" s="16"/>
    </row>
    <row r="77" spans="1:8">
      <c r="A77" s="9">
        <v>3</v>
      </c>
      <c r="B77" s="2" t="s">
        <v>113</v>
      </c>
      <c r="C77" s="64">
        <v>109</v>
      </c>
      <c r="D77" s="63" t="s">
        <v>116</v>
      </c>
      <c r="E77" s="50" t="s">
        <v>112</v>
      </c>
      <c r="F77" s="10"/>
      <c r="G77" s="43">
        <f t="shared" si="0"/>
        <v>0</v>
      </c>
      <c r="H77" s="16"/>
    </row>
    <row r="78" spans="1:8">
      <c r="A78" s="9">
        <v>3</v>
      </c>
      <c r="B78" s="2" t="s">
        <v>117</v>
      </c>
      <c r="C78" s="64">
        <v>111</v>
      </c>
      <c r="D78" s="49" t="s">
        <v>118</v>
      </c>
      <c r="E78" s="50" t="s">
        <v>104</v>
      </c>
      <c r="F78" s="10">
        <v>80357.14</v>
      </c>
      <c r="G78" s="43">
        <f t="shared" si="0"/>
        <v>80357.14</v>
      </c>
      <c r="H78" s="16"/>
    </row>
    <row r="79" spans="1:8">
      <c r="A79" s="9">
        <v>3</v>
      </c>
      <c r="B79" s="2" t="s">
        <v>117</v>
      </c>
      <c r="C79" s="64">
        <v>112</v>
      </c>
      <c r="D79" s="49" t="s">
        <v>119</v>
      </c>
      <c r="E79" s="50" t="s">
        <v>109</v>
      </c>
      <c r="F79" s="10">
        <v>2852.39</v>
      </c>
      <c r="G79" s="43">
        <f t="shared" si="0"/>
        <v>2852.39</v>
      </c>
      <c r="H79" s="16"/>
    </row>
    <row r="80" spans="1:8">
      <c r="A80" s="9">
        <v>3</v>
      </c>
      <c r="B80" s="2" t="s">
        <v>117</v>
      </c>
      <c r="C80" s="64">
        <v>106</v>
      </c>
      <c r="D80" s="49" t="s">
        <v>120</v>
      </c>
      <c r="E80" s="50" t="s">
        <v>121</v>
      </c>
      <c r="F80" s="10"/>
      <c r="G80" s="43">
        <f t="shared" si="0"/>
        <v>0</v>
      </c>
      <c r="H80" s="16"/>
    </row>
    <row r="81" spans="1:9">
      <c r="A81" s="9">
        <v>3</v>
      </c>
      <c r="B81" s="2" t="s">
        <v>117</v>
      </c>
      <c r="C81" s="62">
        <v>116</v>
      </c>
      <c r="D81" s="51" t="s">
        <v>122</v>
      </c>
      <c r="E81" s="13" t="s">
        <v>112</v>
      </c>
      <c r="F81" s="31"/>
      <c r="G81" s="40">
        <f>SUM(F81:F82)</f>
        <v>0</v>
      </c>
      <c r="H81" s="54"/>
    </row>
    <row r="82" spans="1:9">
      <c r="A82" s="9">
        <v>3</v>
      </c>
      <c r="B82" s="2" t="s">
        <v>117</v>
      </c>
      <c r="C82" s="71">
        <v>109</v>
      </c>
      <c r="D82" s="81" t="s">
        <v>123</v>
      </c>
      <c r="E82" s="19" t="s">
        <v>112</v>
      </c>
      <c r="F82" s="20"/>
      <c r="G82" s="38"/>
      <c r="H82" s="54"/>
    </row>
    <row r="83" spans="1:9">
      <c r="A83" s="9">
        <v>3</v>
      </c>
      <c r="B83" s="2" t="s">
        <v>124</v>
      </c>
      <c r="C83" s="64">
        <v>122</v>
      </c>
      <c r="D83" s="75" t="s">
        <v>125</v>
      </c>
      <c r="E83" s="50" t="s">
        <v>104</v>
      </c>
      <c r="F83" s="10"/>
      <c r="G83" s="43">
        <f>+F83</f>
        <v>0</v>
      </c>
      <c r="H83" s="54"/>
    </row>
    <row r="84" spans="1:9">
      <c r="A84" s="9">
        <v>3</v>
      </c>
      <c r="B84" s="2" t="s">
        <v>117</v>
      </c>
      <c r="C84" s="64">
        <v>116</v>
      </c>
      <c r="D84" s="75" t="s">
        <v>126</v>
      </c>
      <c r="E84" s="50" t="s">
        <v>109</v>
      </c>
      <c r="F84" s="10">
        <v>8557.15</v>
      </c>
      <c r="G84" s="43">
        <f>+F84</f>
        <v>8557.15</v>
      </c>
      <c r="H84" s="54">
        <f>SUM(G69:G84)</f>
        <v>495109.98000000004</v>
      </c>
    </row>
    <row r="85" spans="1:9">
      <c r="C85" s="64"/>
      <c r="D85" s="50"/>
      <c r="E85" s="50" t="s">
        <v>4</v>
      </c>
      <c r="F85" s="10"/>
      <c r="G85" s="43">
        <f>+F85</f>
        <v>0</v>
      </c>
      <c r="H85" s="16"/>
    </row>
    <row r="86" spans="1:9">
      <c r="A86" s="9">
        <v>4</v>
      </c>
      <c r="B86" s="2" t="s">
        <v>127</v>
      </c>
      <c r="C86" s="62">
        <v>132</v>
      </c>
      <c r="D86" s="82" t="s">
        <v>128</v>
      </c>
      <c r="E86" s="13" t="s">
        <v>75</v>
      </c>
      <c r="F86" s="31">
        <f>322003.61-180000+21649.93+109059.18+420000-240000</f>
        <v>452712.72</v>
      </c>
      <c r="G86" s="83"/>
      <c r="H86" s="16"/>
    </row>
    <row r="87" spans="1:9">
      <c r="A87" s="9">
        <v>4</v>
      </c>
      <c r="B87" s="2" t="s">
        <v>127</v>
      </c>
      <c r="C87" s="71">
        <v>122</v>
      </c>
      <c r="D87" s="76" t="s">
        <v>129</v>
      </c>
      <c r="E87" s="19" t="s">
        <v>130</v>
      </c>
      <c r="F87" s="20"/>
      <c r="G87" s="38">
        <f>SUM(F86:F87)</f>
        <v>452712.72</v>
      </c>
      <c r="H87" s="16"/>
    </row>
    <row r="88" spans="1:9">
      <c r="A88" s="9">
        <v>4</v>
      </c>
      <c r="B88" s="2" t="s">
        <v>127</v>
      </c>
      <c r="C88" s="11">
        <v>134</v>
      </c>
      <c r="D88" s="82" t="s">
        <v>131</v>
      </c>
      <c r="E88" s="13" t="s">
        <v>132</v>
      </c>
      <c r="F88" s="31"/>
      <c r="G88" s="84"/>
      <c r="H88" s="16"/>
    </row>
    <row r="89" spans="1:9">
      <c r="A89" s="9">
        <v>4</v>
      </c>
      <c r="B89" s="2" t="s">
        <v>127</v>
      </c>
      <c r="C89" s="23">
        <v>134</v>
      </c>
      <c r="D89" s="61" t="s">
        <v>133</v>
      </c>
      <c r="E89" s="25" t="s">
        <v>134</v>
      </c>
      <c r="F89" s="10"/>
      <c r="G89" s="85"/>
      <c r="H89" s="16"/>
    </row>
    <row r="90" spans="1:9">
      <c r="A90" s="9">
        <v>4</v>
      </c>
      <c r="B90" s="2" t="s">
        <v>127</v>
      </c>
      <c r="C90" s="17">
        <v>134</v>
      </c>
      <c r="D90" s="76" t="s">
        <v>135</v>
      </c>
      <c r="E90" s="19" t="s">
        <v>136</v>
      </c>
      <c r="F90" s="20"/>
      <c r="G90" s="38">
        <f>SUM(F88:F90)</f>
        <v>0</v>
      </c>
      <c r="H90" s="16"/>
    </row>
    <row r="91" spans="1:9">
      <c r="A91" s="9">
        <v>4</v>
      </c>
      <c r="B91" s="2" t="s">
        <v>127</v>
      </c>
      <c r="C91" s="11">
        <v>138</v>
      </c>
      <c r="D91" s="12" t="s">
        <v>137</v>
      </c>
      <c r="E91" s="13" t="s">
        <v>138</v>
      </c>
      <c r="F91" s="22"/>
      <c r="G91" s="40"/>
      <c r="H91" s="16"/>
    </row>
    <row r="92" spans="1:9">
      <c r="A92" s="9">
        <v>4</v>
      </c>
      <c r="B92" s="2" t="s">
        <v>127</v>
      </c>
      <c r="C92" s="23">
        <v>138</v>
      </c>
      <c r="D92" s="42" t="s">
        <v>139</v>
      </c>
      <c r="E92" s="25" t="s">
        <v>138</v>
      </c>
      <c r="F92" s="10"/>
      <c r="G92" s="43"/>
      <c r="H92" s="16"/>
    </row>
    <row r="93" spans="1:9">
      <c r="A93" s="9">
        <v>4</v>
      </c>
      <c r="B93" s="2" t="s">
        <v>127</v>
      </c>
      <c r="C93" s="23">
        <v>138</v>
      </c>
      <c r="D93" s="86" t="s">
        <v>140</v>
      </c>
      <c r="E93" s="25" t="s">
        <v>138</v>
      </c>
      <c r="F93" s="10"/>
      <c r="G93" s="43"/>
      <c r="H93" s="16"/>
    </row>
    <row r="94" spans="1:9">
      <c r="A94" s="9">
        <v>4</v>
      </c>
      <c r="B94" s="2" t="s">
        <v>127</v>
      </c>
      <c r="C94" s="23">
        <v>138</v>
      </c>
      <c r="D94" s="61" t="s">
        <v>141</v>
      </c>
      <c r="E94" s="25" t="s">
        <v>138</v>
      </c>
      <c r="F94" s="10">
        <v>16011.41</v>
      </c>
      <c r="G94" s="43"/>
      <c r="H94" s="16"/>
    </row>
    <row r="95" spans="1:9">
      <c r="A95" s="9">
        <v>4</v>
      </c>
      <c r="B95" s="2" t="s">
        <v>127</v>
      </c>
      <c r="C95" s="23">
        <v>138</v>
      </c>
      <c r="D95" s="70" t="s">
        <v>142</v>
      </c>
      <c r="E95" s="25" t="s">
        <v>138</v>
      </c>
      <c r="F95" s="10"/>
      <c r="G95" s="43"/>
      <c r="H95" s="16"/>
      <c r="I95" s="68"/>
    </row>
    <row r="96" spans="1:9">
      <c r="A96" s="9">
        <v>4</v>
      </c>
      <c r="B96" s="2" t="s">
        <v>127</v>
      </c>
      <c r="C96" s="23">
        <v>138</v>
      </c>
      <c r="D96" s="72" t="s">
        <v>143</v>
      </c>
      <c r="E96" s="19" t="s">
        <v>138</v>
      </c>
      <c r="F96" s="20">
        <v>8000</v>
      </c>
      <c r="G96" s="21">
        <f>SUM(F91:F96)</f>
        <v>24011.41</v>
      </c>
      <c r="H96" s="16"/>
    </row>
    <row r="97" spans="1:9">
      <c r="A97" s="9">
        <v>4</v>
      </c>
      <c r="B97" s="2" t="s">
        <v>127</v>
      </c>
      <c r="C97" s="11">
        <v>139</v>
      </c>
      <c r="D97" s="12" t="s">
        <v>144</v>
      </c>
      <c r="E97" s="13" t="s">
        <v>145</v>
      </c>
      <c r="F97" s="31"/>
      <c r="G97" s="15"/>
      <c r="H97" s="16"/>
      <c r="I97" s="68"/>
    </row>
    <row r="98" spans="1:9">
      <c r="A98" s="9">
        <v>4</v>
      </c>
      <c r="B98" s="2" t="s">
        <v>127</v>
      </c>
      <c r="C98" s="23">
        <v>139</v>
      </c>
      <c r="D98" s="63" t="s">
        <v>146</v>
      </c>
      <c r="E98" s="25" t="s">
        <v>145</v>
      </c>
      <c r="F98" s="10"/>
      <c r="G98" s="26"/>
      <c r="H98" s="16"/>
      <c r="I98" s="68"/>
    </row>
    <row r="99" spans="1:9">
      <c r="A99" s="9">
        <v>4</v>
      </c>
      <c r="B99" s="2" t="s">
        <v>127</v>
      </c>
      <c r="C99" s="23">
        <v>139</v>
      </c>
      <c r="D99" s="61" t="s">
        <v>147</v>
      </c>
      <c r="E99" s="25" t="s">
        <v>145</v>
      </c>
      <c r="F99" s="10"/>
      <c r="G99" s="87"/>
      <c r="H99" s="16"/>
      <c r="I99" s="68"/>
    </row>
    <row r="100" spans="1:9">
      <c r="A100" s="9">
        <v>4</v>
      </c>
      <c r="B100" s="2" t="s">
        <v>127</v>
      </c>
      <c r="C100" s="23">
        <v>139</v>
      </c>
      <c r="D100" s="75" t="s">
        <v>148</v>
      </c>
      <c r="E100" s="25" t="s">
        <v>145</v>
      </c>
      <c r="F100" s="10"/>
      <c r="G100" s="16"/>
      <c r="H100" s="16"/>
      <c r="I100" s="68"/>
    </row>
    <row r="101" spans="1:9">
      <c r="A101" s="9">
        <v>4</v>
      </c>
      <c r="B101" s="2" t="s">
        <v>127</v>
      </c>
      <c r="C101" s="23">
        <v>139</v>
      </c>
      <c r="D101" s="88" t="s">
        <v>149</v>
      </c>
      <c r="E101" s="25" t="s">
        <v>145</v>
      </c>
      <c r="F101" s="10"/>
      <c r="G101" s="26"/>
      <c r="H101" s="16"/>
      <c r="I101" s="68"/>
    </row>
    <row r="102" spans="1:9">
      <c r="A102" s="9">
        <v>4</v>
      </c>
      <c r="B102" s="2" t="s">
        <v>127</v>
      </c>
      <c r="C102" s="23">
        <v>139</v>
      </c>
      <c r="D102" s="72" t="s">
        <v>150</v>
      </c>
      <c r="E102" s="19" t="s">
        <v>145</v>
      </c>
      <c r="F102" s="20"/>
      <c r="G102" s="21">
        <f>SUM(F97:F102)</f>
        <v>0</v>
      </c>
      <c r="H102" s="16"/>
      <c r="I102" s="68"/>
    </row>
    <row r="103" spans="1:9">
      <c r="A103" s="9">
        <v>4</v>
      </c>
      <c r="B103" s="2" t="s">
        <v>127</v>
      </c>
      <c r="C103" s="11">
        <v>140</v>
      </c>
      <c r="D103" s="82" t="s">
        <v>151</v>
      </c>
      <c r="E103" s="13" t="s">
        <v>109</v>
      </c>
      <c r="F103" s="31">
        <v>1937.3</v>
      </c>
      <c r="G103" s="15"/>
      <c r="H103" s="16"/>
      <c r="I103" s="68"/>
    </row>
    <row r="104" spans="1:9">
      <c r="A104" s="9">
        <v>4</v>
      </c>
      <c r="B104" s="2" t="s">
        <v>127</v>
      </c>
      <c r="C104" s="17">
        <v>140</v>
      </c>
      <c r="D104" s="76" t="s">
        <v>152</v>
      </c>
      <c r="E104" s="19" t="s">
        <v>153</v>
      </c>
      <c r="F104" s="89"/>
      <c r="G104" s="21">
        <f>SUM(F103:F104)</f>
        <v>1937.3</v>
      </c>
      <c r="H104" s="16"/>
      <c r="I104" s="68"/>
    </row>
    <row r="105" spans="1:9">
      <c r="A105" s="9">
        <v>4</v>
      </c>
      <c r="B105" s="2" t="s">
        <v>127</v>
      </c>
      <c r="C105" s="23">
        <v>141</v>
      </c>
      <c r="D105" s="61" t="s">
        <v>154</v>
      </c>
      <c r="E105" s="25" t="s">
        <v>155</v>
      </c>
      <c r="F105" s="27">
        <f>1629.14-119.5</f>
        <v>1509.64</v>
      </c>
      <c r="G105" s="15"/>
      <c r="H105" s="16"/>
    </row>
    <row r="106" spans="1:9">
      <c r="A106" s="9">
        <v>2</v>
      </c>
      <c r="B106" s="2" t="s">
        <v>127</v>
      </c>
      <c r="C106" s="23">
        <v>141</v>
      </c>
      <c r="D106" s="55" t="s">
        <v>156</v>
      </c>
      <c r="E106" s="50" t="s">
        <v>155</v>
      </c>
      <c r="F106" s="22">
        <f>1954.98-143.4</f>
        <v>1811.58</v>
      </c>
      <c r="G106" s="26"/>
      <c r="H106" s="16"/>
    </row>
    <row r="107" spans="1:9">
      <c r="A107" s="9">
        <v>2</v>
      </c>
      <c r="B107" s="2" t="s">
        <v>127</v>
      </c>
      <c r="C107" s="23">
        <v>141</v>
      </c>
      <c r="D107" s="63" t="s">
        <v>157</v>
      </c>
      <c r="E107" s="50" t="s">
        <v>155</v>
      </c>
      <c r="F107" s="90">
        <f>325.82-23.9</f>
        <v>301.92</v>
      </c>
      <c r="G107" s="26"/>
      <c r="H107" s="16"/>
    </row>
    <row r="108" spans="1:9">
      <c r="A108" s="9">
        <v>2</v>
      </c>
      <c r="B108" s="2" t="s">
        <v>127</v>
      </c>
      <c r="C108" s="23">
        <v>141</v>
      </c>
      <c r="D108" s="91" t="s">
        <v>158</v>
      </c>
      <c r="E108" s="50" t="s">
        <v>155</v>
      </c>
      <c r="F108" s="10"/>
      <c r="G108" s="26"/>
      <c r="H108" s="16"/>
    </row>
    <row r="109" spans="1:9">
      <c r="A109" s="9">
        <v>2</v>
      </c>
      <c r="B109" s="2" t="s">
        <v>127</v>
      </c>
      <c r="C109" s="23">
        <v>141</v>
      </c>
      <c r="D109" s="75" t="s">
        <v>159</v>
      </c>
      <c r="E109" s="50" t="s">
        <v>155</v>
      </c>
      <c r="F109" s="10">
        <f>651.67-47.8</f>
        <v>603.87</v>
      </c>
      <c r="G109" s="26"/>
      <c r="H109" s="16"/>
    </row>
    <row r="110" spans="1:9">
      <c r="A110" s="9">
        <v>2</v>
      </c>
      <c r="B110" s="2" t="s">
        <v>127</v>
      </c>
      <c r="C110" s="23">
        <v>141</v>
      </c>
      <c r="D110" s="49" t="s">
        <v>160</v>
      </c>
      <c r="E110" s="50" t="s">
        <v>155</v>
      </c>
      <c r="F110" s="10">
        <f>1954.97-143.4</f>
        <v>1811.57</v>
      </c>
      <c r="G110" s="26"/>
      <c r="H110" s="16"/>
    </row>
    <row r="111" spans="1:9">
      <c r="A111" s="9">
        <v>4</v>
      </c>
      <c r="B111" s="2" t="s">
        <v>127</v>
      </c>
      <c r="C111" s="23">
        <v>141</v>
      </c>
      <c r="D111" s="61" t="s">
        <v>161</v>
      </c>
      <c r="E111" s="25" t="s">
        <v>162</v>
      </c>
      <c r="F111" s="10"/>
      <c r="G111" s="26"/>
      <c r="H111" s="16"/>
    </row>
    <row r="112" spans="1:9">
      <c r="A112" s="9">
        <v>2</v>
      </c>
      <c r="B112" s="2" t="s">
        <v>127</v>
      </c>
      <c r="C112" s="23">
        <v>141</v>
      </c>
      <c r="D112" s="55" t="s">
        <v>163</v>
      </c>
      <c r="E112" s="50" t="s">
        <v>164</v>
      </c>
      <c r="F112" s="10"/>
      <c r="G112" s="26"/>
      <c r="H112" s="16"/>
    </row>
    <row r="113" spans="1:9">
      <c r="A113" s="9">
        <v>2</v>
      </c>
      <c r="B113" s="2" t="s">
        <v>127</v>
      </c>
      <c r="C113" s="23">
        <v>141</v>
      </c>
      <c r="D113" s="63" t="s">
        <v>165</v>
      </c>
      <c r="E113" s="50" t="s">
        <v>164</v>
      </c>
      <c r="F113" s="10"/>
      <c r="G113" s="26"/>
      <c r="H113" s="16"/>
    </row>
    <row r="114" spans="1:9">
      <c r="A114" s="9">
        <v>2</v>
      </c>
      <c r="B114" s="2" t="s">
        <v>127</v>
      </c>
      <c r="C114" s="23">
        <v>141</v>
      </c>
      <c r="D114" s="91" t="s">
        <v>166</v>
      </c>
      <c r="E114" s="50" t="s">
        <v>164</v>
      </c>
      <c r="F114" s="10"/>
      <c r="G114" s="26"/>
      <c r="H114" s="16"/>
    </row>
    <row r="115" spans="1:9">
      <c r="A115" s="9">
        <v>2</v>
      </c>
      <c r="B115" s="2" t="s">
        <v>127</v>
      </c>
      <c r="C115" s="23">
        <v>141</v>
      </c>
      <c r="D115" s="75" t="s">
        <v>167</v>
      </c>
      <c r="E115" s="50" t="s">
        <v>164</v>
      </c>
      <c r="F115" s="10"/>
      <c r="G115" s="26"/>
      <c r="H115" s="16"/>
    </row>
    <row r="116" spans="1:9">
      <c r="A116" s="9">
        <v>2</v>
      </c>
      <c r="B116" s="2" t="s">
        <v>127</v>
      </c>
      <c r="C116" s="23">
        <v>141</v>
      </c>
      <c r="D116" s="49" t="s">
        <v>168</v>
      </c>
      <c r="E116" s="50" t="s">
        <v>164</v>
      </c>
      <c r="F116" s="10"/>
      <c r="G116" s="21">
        <f>SUM(F105:F116)</f>
        <v>6038.58</v>
      </c>
      <c r="H116" s="16"/>
    </row>
    <row r="117" spans="1:9">
      <c r="A117" s="9">
        <v>4</v>
      </c>
      <c r="B117" s="2" t="s">
        <v>127</v>
      </c>
      <c r="C117" s="11">
        <v>142</v>
      </c>
      <c r="D117" s="12" t="s">
        <v>169</v>
      </c>
      <c r="E117" s="13" t="s">
        <v>170</v>
      </c>
      <c r="F117" s="31"/>
      <c r="G117" s="15"/>
      <c r="H117" s="16"/>
    </row>
    <row r="118" spans="1:9">
      <c r="A118" s="9">
        <v>4</v>
      </c>
      <c r="B118" s="2" t="s">
        <v>127</v>
      </c>
      <c r="C118" s="11">
        <v>142</v>
      </c>
      <c r="D118" s="42" t="s">
        <v>171</v>
      </c>
      <c r="E118" s="25" t="s">
        <v>170</v>
      </c>
      <c r="F118" s="10"/>
      <c r="G118" s="26"/>
      <c r="H118" s="16"/>
    </row>
    <row r="119" spans="1:9">
      <c r="A119" s="9">
        <v>4</v>
      </c>
      <c r="B119" s="2" t="s">
        <v>127</v>
      </c>
      <c r="C119" s="11">
        <v>142</v>
      </c>
      <c r="D119" s="61" t="s">
        <v>172</v>
      </c>
      <c r="E119" s="25" t="s">
        <v>170</v>
      </c>
      <c r="F119" s="10">
        <v>21595.75</v>
      </c>
      <c r="G119" s="26"/>
      <c r="H119" s="16"/>
    </row>
    <row r="120" spans="1:9">
      <c r="A120" s="9">
        <v>4</v>
      </c>
      <c r="B120" s="2" t="s">
        <v>127</v>
      </c>
      <c r="C120" s="64"/>
      <c r="D120" s="75" t="s">
        <v>173</v>
      </c>
      <c r="E120" s="25" t="s">
        <v>170</v>
      </c>
      <c r="F120" s="10"/>
      <c r="G120" s="26"/>
      <c r="H120" s="16"/>
    </row>
    <row r="121" spans="1:9">
      <c r="A121" s="9">
        <v>4</v>
      </c>
      <c r="B121" s="2" t="s">
        <v>127</v>
      </c>
      <c r="C121" s="64">
        <v>142</v>
      </c>
      <c r="D121" s="92" t="s">
        <v>174</v>
      </c>
      <c r="E121" s="25" t="s">
        <v>170</v>
      </c>
      <c r="F121" s="10"/>
      <c r="G121" s="26"/>
      <c r="H121" s="16"/>
    </row>
    <row r="122" spans="1:9">
      <c r="C122" s="71"/>
      <c r="D122" s="81" t="s">
        <v>175</v>
      </c>
      <c r="E122" s="19" t="s">
        <v>170</v>
      </c>
      <c r="F122" s="32"/>
      <c r="G122" s="21">
        <f>SUM(F117:F122)</f>
        <v>21595.75</v>
      </c>
      <c r="H122" s="16"/>
    </row>
    <row r="123" spans="1:9">
      <c r="A123" s="9">
        <v>4</v>
      </c>
      <c r="B123" s="2" t="s">
        <v>127</v>
      </c>
      <c r="C123" s="62">
        <v>143</v>
      </c>
      <c r="D123" s="12" t="s">
        <v>176</v>
      </c>
      <c r="E123" s="13" t="s">
        <v>177</v>
      </c>
      <c r="F123" s="52">
        <v>25669.599999999999</v>
      </c>
      <c r="G123" s="15"/>
      <c r="H123" s="16"/>
      <c r="I123" s="68"/>
    </row>
    <row r="124" spans="1:9">
      <c r="A124" s="9">
        <v>4</v>
      </c>
      <c r="B124" s="2" t="s">
        <v>127</v>
      </c>
      <c r="C124" s="64">
        <v>143</v>
      </c>
      <c r="D124" s="24" t="s">
        <v>178</v>
      </c>
      <c r="E124" s="25" t="s">
        <v>179</v>
      </c>
      <c r="F124" s="27"/>
      <c r="G124" s="26"/>
      <c r="H124" s="16"/>
      <c r="I124" s="68"/>
    </row>
    <row r="125" spans="1:9">
      <c r="A125" s="9">
        <v>4</v>
      </c>
      <c r="B125" s="2" t="s">
        <v>127</v>
      </c>
      <c r="C125" s="64">
        <v>143</v>
      </c>
      <c r="D125" s="24" t="s">
        <v>180</v>
      </c>
      <c r="E125" s="25" t="s">
        <v>181</v>
      </c>
      <c r="F125" s="93">
        <v>1600</v>
      </c>
      <c r="G125" s="26"/>
      <c r="H125" s="16"/>
    </row>
    <row r="126" spans="1:9">
      <c r="A126" s="9">
        <v>4</v>
      </c>
      <c r="B126" s="2" t="s">
        <v>127</v>
      </c>
      <c r="C126" s="64">
        <v>143</v>
      </c>
      <c r="D126" s="86" t="s">
        <v>182</v>
      </c>
      <c r="E126" s="25" t="s">
        <v>177</v>
      </c>
      <c r="F126" s="10"/>
      <c r="G126" s="26"/>
      <c r="H126" s="16"/>
    </row>
    <row r="127" spans="1:9">
      <c r="A127" s="9">
        <v>4</v>
      </c>
      <c r="B127" s="2" t="s">
        <v>127</v>
      </c>
      <c r="C127" s="64">
        <v>143</v>
      </c>
      <c r="D127" s="61" t="s">
        <v>183</v>
      </c>
      <c r="E127" s="25" t="s">
        <v>184</v>
      </c>
      <c r="F127" s="10">
        <v>49608.52</v>
      </c>
      <c r="G127" s="26"/>
      <c r="H127" s="16"/>
    </row>
    <row r="128" spans="1:9">
      <c r="A128" s="9">
        <v>4</v>
      </c>
      <c r="B128" s="2" t="s">
        <v>127</v>
      </c>
      <c r="C128" s="64">
        <v>143</v>
      </c>
      <c r="D128" s="94" t="s">
        <v>185</v>
      </c>
      <c r="E128" s="50" t="s">
        <v>179</v>
      </c>
      <c r="F128" s="95"/>
      <c r="G128" s="26"/>
      <c r="H128" s="16"/>
    </row>
    <row r="129" spans="1:8" s="10" customFormat="1">
      <c r="A129" s="9">
        <v>4</v>
      </c>
      <c r="B129" s="2" t="s">
        <v>127</v>
      </c>
      <c r="C129" s="79">
        <v>143</v>
      </c>
      <c r="D129" s="34" t="s">
        <v>186</v>
      </c>
      <c r="E129" s="35" t="s">
        <v>181</v>
      </c>
      <c r="F129" s="36">
        <v>1600</v>
      </c>
      <c r="G129" s="96"/>
      <c r="H129" s="16"/>
    </row>
    <row r="130" spans="1:8" s="10" customFormat="1">
      <c r="A130" s="9">
        <v>4</v>
      </c>
      <c r="B130" s="2" t="s">
        <v>127</v>
      </c>
      <c r="C130" s="64">
        <v>143</v>
      </c>
      <c r="D130" s="70" t="s">
        <v>187</v>
      </c>
      <c r="E130" s="25" t="s">
        <v>181</v>
      </c>
      <c r="G130" s="26"/>
      <c r="H130" s="16"/>
    </row>
    <row r="131" spans="1:8" s="10" customFormat="1">
      <c r="A131" s="9">
        <v>4</v>
      </c>
      <c r="B131" s="2" t="s">
        <v>127</v>
      </c>
      <c r="C131" s="64">
        <v>143</v>
      </c>
      <c r="D131" s="92" t="s">
        <v>188</v>
      </c>
      <c r="E131" s="25" t="s">
        <v>179</v>
      </c>
      <c r="F131" s="27"/>
      <c r="G131" s="26"/>
      <c r="H131" s="16"/>
    </row>
    <row r="132" spans="1:8" s="10" customFormat="1">
      <c r="A132" s="9">
        <v>4</v>
      </c>
      <c r="B132" s="2" t="s">
        <v>127</v>
      </c>
      <c r="C132" s="64">
        <v>143</v>
      </c>
      <c r="D132" s="72" t="s">
        <v>189</v>
      </c>
      <c r="E132" s="35" t="s">
        <v>181</v>
      </c>
      <c r="F132" s="20">
        <v>800</v>
      </c>
      <c r="G132" s="21">
        <f>SUM(F123:F132)</f>
        <v>79278.12</v>
      </c>
      <c r="H132" s="16"/>
    </row>
    <row r="133" spans="1:8" s="10" customFormat="1">
      <c r="A133" s="9"/>
      <c r="B133" s="2"/>
      <c r="C133" s="97"/>
      <c r="D133" s="98" t="s">
        <v>190</v>
      </c>
      <c r="E133" s="19" t="s">
        <v>191</v>
      </c>
      <c r="F133" s="74"/>
      <c r="G133" s="99">
        <f>+F133</f>
        <v>0</v>
      </c>
      <c r="H133" s="16"/>
    </row>
    <row r="134" spans="1:8" s="10" customFormat="1">
      <c r="A134" s="9">
        <v>4</v>
      </c>
      <c r="B134" s="2" t="s">
        <v>127</v>
      </c>
      <c r="C134" s="64">
        <v>134</v>
      </c>
      <c r="D134" s="94" t="s">
        <v>192</v>
      </c>
      <c r="E134" s="50" t="s">
        <v>193</v>
      </c>
      <c r="G134" s="26">
        <f>+F134</f>
        <v>0</v>
      </c>
      <c r="H134" s="16"/>
    </row>
    <row r="135" spans="1:8" s="10" customFormat="1">
      <c r="A135" s="9">
        <v>4</v>
      </c>
      <c r="B135" s="2" t="s">
        <v>127</v>
      </c>
      <c r="C135" s="62">
        <v>145</v>
      </c>
      <c r="D135" s="12" t="s">
        <v>194</v>
      </c>
      <c r="E135" s="13" t="s">
        <v>95</v>
      </c>
      <c r="F135" s="100">
        <v>7944.04</v>
      </c>
      <c r="G135" s="15"/>
      <c r="H135" s="16"/>
    </row>
    <row r="136" spans="1:8" s="10" customFormat="1">
      <c r="A136" s="9">
        <v>4</v>
      </c>
      <c r="B136" s="2" t="s">
        <v>127</v>
      </c>
      <c r="C136" s="64">
        <v>145</v>
      </c>
      <c r="D136" s="42" t="s">
        <v>195</v>
      </c>
      <c r="E136" s="25" t="s">
        <v>95</v>
      </c>
      <c r="G136" s="26"/>
      <c r="H136" s="16"/>
    </row>
    <row r="137" spans="1:8" s="10" customFormat="1">
      <c r="A137" s="9">
        <v>4</v>
      </c>
      <c r="B137" s="2" t="s">
        <v>127</v>
      </c>
      <c r="C137" s="64">
        <v>145</v>
      </c>
      <c r="D137" s="61" t="s">
        <v>196</v>
      </c>
      <c r="E137" s="25" t="s">
        <v>95</v>
      </c>
      <c r="F137" s="10">
        <v>6044.04</v>
      </c>
      <c r="G137" s="26"/>
      <c r="H137" s="16"/>
    </row>
    <row r="138" spans="1:8" s="10" customFormat="1">
      <c r="A138" s="9">
        <v>4</v>
      </c>
      <c r="B138" s="2" t="s">
        <v>127</v>
      </c>
      <c r="C138" s="23">
        <v>145</v>
      </c>
      <c r="D138" s="61" t="s">
        <v>197</v>
      </c>
      <c r="E138" s="25" t="s">
        <v>198</v>
      </c>
      <c r="G138" s="26"/>
      <c r="H138" s="16"/>
    </row>
    <row r="139" spans="1:8" s="10" customFormat="1">
      <c r="A139" s="9">
        <v>4</v>
      </c>
      <c r="B139" s="2" t="s">
        <v>127</v>
      </c>
      <c r="C139" s="23">
        <v>145</v>
      </c>
      <c r="D139" s="61" t="s">
        <v>199</v>
      </c>
      <c r="E139" s="25" t="s">
        <v>200</v>
      </c>
      <c r="G139" s="26"/>
      <c r="H139" s="16"/>
    </row>
    <row r="140" spans="1:8" s="10" customFormat="1">
      <c r="A140" s="9">
        <v>4</v>
      </c>
      <c r="B140" s="2" t="s">
        <v>127</v>
      </c>
      <c r="C140" s="23">
        <v>145</v>
      </c>
      <c r="D140" s="70" t="s">
        <v>201</v>
      </c>
      <c r="E140" s="25" t="s">
        <v>95</v>
      </c>
      <c r="G140" s="26"/>
      <c r="H140" s="16"/>
    </row>
    <row r="141" spans="1:8" s="10" customFormat="1">
      <c r="A141" s="9">
        <v>4</v>
      </c>
      <c r="B141" s="2" t="s">
        <v>127</v>
      </c>
      <c r="C141" s="23">
        <v>145</v>
      </c>
      <c r="D141" s="72" t="s">
        <v>202</v>
      </c>
      <c r="E141" s="19" t="s">
        <v>95</v>
      </c>
      <c r="F141" s="20">
        <v>3800</v>
      </c>
      <c r="G141" s="21">
        <f>SUM(F135:F141)</f>
        <v>17788.080000000002</v>
      </c>
      <c r="H141" s="16"/>
    </row>
    <row r="142" spans="1:8" s="10" customFormat="1">
      <c r="A142" s="9">
        <v>4</v>
      </c>
      <c r="B142" s="2" t="s">
        <v>127</v>
      </c>
      <c r="C142" s="11">
        <v>146</v>
      </c>
      <c r="D142" s="12" t="s">
        <v>203</v>
      </c>
      <c r="E142" s="13" t="s">
        <v>204</v>
      </c>
      <c r="F142" s="31"/>
      <c r="G142" s="15"/>
      <c r="H142" s="16"/>
    </row>
    <row r="143" spans="1:8" s="10" customFormat="1">
      <c r="A143" s="9">
        <v>4</v>
      </c>
      <c r="B143" s="2" t="s">
        <v>127</v>
      </c>
      <c r="C143" s="23">
        <v>146</v>
      </c>
      <c r="D143" s="61" t="s">
        <v>205</v>
      </c>
      <c r="E143" s="25" t="s">
        <v>206</v>
      </c>
      <c r="G143" s="26"/>
      <c r="H143" s="16"/>
    </row>
    <row r="144" spans="1:8" s="10" customFormat="1">
      <c r="A144" s="9">
        <v>4</v>
      </c>
      <c r="B144" s="2" t="s">
        <v>127</v>
      </c>
      <c r="C144" s="23">
        <v>146</v>
      </c>
      <c r="D144" s="61" t="s">
        <v>207</v>
      </c>
      <c r="E144" s="25" t="s">
        <v>204</v>
      </c>
      <c r="F144" s="10">
        <v>59863.58</v>
      </c>
      <c r="G144" s="26"/>
      <c r="H144" s="16"/>
    </row>
    <row r="145" spans="1:8" s="10" customFormat="1">
      <c r="A145" s="9">
        <v>4</v>
      </c>
      <c r="B145" s="2" t="s">
        <v>127</v>
      </c>
      <c r="C145" s="23">
        <v>146</v>
      </c>
      <c r="D145" s="61" t="s">
        <v>208</v>
      </c>
      <c r="E145" s="25" t="s">
        <v>209</v>
      </c>
      <c r="G145" s="26"/>
      <c r="H145" s="16"/>
    </row>
    <row r="146" spans="1:8" s="10" customFormat="1">
      <c r="A146" s="9">
        <v>4</v>
      </c>
      <c r="B146" s="2" t="s">
        <v>127</v>
      </c>
      <c r="C146" s="23">
        <v>146</v>
      </c>
      <c r="D146" s="70" t="s">
        <v>210</v>
      </c>
      <c r="E146" s="25" t="s">
        <v>204</v>
      </c>
      <c r="F146" s="27">
        <v>4676.1899999999996</v>
      </c>
      <c r="G146" s="26"/>
      <c r="H146" s="16"/>
    </row>
    <row r="147" spans="1:8" s="10" customFormat="1">
      <c r="A147" s="9">
        <v>4</v>
      </c>
      <c r="B147" s="2" t="s">
        <v>127</v>
      </c>
      <c r="C147" s="23">
        <v>146</v>
      </c>
      <c r="D147" s="72" t="s">
        <v>211</v>
      </c>
      <c r="E147" s="19" t="s">
        <v>204</v>
      </c>
      <c r="F147" s="20">
        <v>8192.57</v>
      </c>
      <c r="G147" s="21">
        <f>SUM(F142:F147)</f>
        <v>72732.34</v>
      </c>
      <c r="H147" s="16"/>
    </row>
    <row r="148" spans="1:8" s="10" customFormat="1">
      <c r="A148" s="9">
        <v>4</v>
      </c>
      <c r="B148" s="2" t="s">
        <v>127</v>
      </c>
      <c r="C148" s="11">
        <v>147</v>
      </c>
      <c r="D148" s="12" t="s">
        <v>212</v>
      </c>
      <c r="E148" s="13" t="s">
        <v>213</v>
      </c>
      <c r="F148" s="31"/>
      <c r="G148" s="101"/>
      <c r="H148" s="16"/>
    </row>
    <row r="149" spans="1:8" s="10" customFormat="1">
      <c r="A149" s="9">
        <v>4</v>
      </c>
      <c r="B149" s="2" t="s">
        <v>127</v>
      </c>
      <c r="C149" s="23">
        <v>147</v>
      </c>
      <c r="D149" s="42" t="s">
        <v>214</v>
      </c>
      <c r="E149" s="25" t="s">
        <v>213</v>
      </c>
      <c r="F149" s="10">
        <v>2188.9</v>
      </c>
      <c r="G149" s="26"/>
      <c r="H149" s="16"/>
    </row>
    <row r="150" spans="1:8" s="10" customFormat="1">
      <c r="A150" s="9">
        <v>4</v>
      </c>
      <c r="B150" s="57" t="s">
        <v>127</v>
      </c>
      <c r="C150" s="23">
        <v>147</v>
      </c>
      <c r="D150" s="24" t="s">
        <v>215</v>
      </c>
      <c r="E150" s="25" t="s">
        <v>216</v>
      </c>
      <c r="G150" s="26"/>
      <c r="H150" s="16"/>
    </row>
    <row r="151" spans="1:8" s="10" customFormat="1">
      <c r="A151" s="9">
        <v>4</v>
      </c>
      <c r="B151" s="57" t="s">
        <v>127</v>
      </c>
      <c r="C151" s="23">
        <v>147</v>
      </c>
      <c r="D151" s="42" t="s">
        <v>217</v>
      </c>
      <c r="E151" s="25" t="s">
        <v>216</v>
      </c>
      <c r="G151" s="26"/>
      <c r="H151" s="16"/>
    </row>
    <row r="152" spans="1:8" s="10" customFormat="1">
      <c r="A152" s="9">
        <v>4</v>
      </c>
      <c r="B152" s="2" t="s">
        <v>127</v>
      </c>
      <c r="C152" s="23">
        <v>147</v>
      </c>
      <c r="D152" s="61" t="s">
        <v>218</v>
      </c>
      <c r="E152" s="25" t="s">
        <v>213</v>
      </c>
      <c r="F152" s="10">
        <v>8809.85</v>
      </c>
      <c r="G152" s="26"/>
      <c r="H152" s="16"/>
    </row>
    <row r="153" spans="1:8" s="10" customFormat="1">
      <c r="A153" s="9">
        <v>4</v>
      </c>
      <c r="B153" s="57" t="s">
        <v>127</v>
      </c>
      <c r="C153" s="23">
        <v>147</v>
      </c>
      <c r="D153" s="61" t="s">
        <v>219</v>
      </c>
      <c r="E153" s="25" t="s">
        <v>216</v>
      </c>
      <c r="G153" s="26"/>
      <c r="H153" s="16"/>
    </row>
    <row r="154" spans="1:8" s="10" customFormat="1">
      <c r="A154" s="9">
        <v>4</v>
      </c>
      <c r="B154" s="2" t="s">
        <v>127</v>
      </c>
      <c r="C154" s="23">
        <v>147</v>
      </c>
      <c r="D154" s="70" t="s">
        <v>220</v>
      </c>
      <c r="E154" s="25" t="s">
        <v>213</v>
      </c>
      <c r="G154" s="26"/>
      <c r="H154" s="16"/>
    </row>
    <row r="155" spans="1:8" s="10" customFormat="1">
      <c r="A155" s="9">
        <v>4</v>
      </c>
      <c r="B155" s="2" t="s">
        <v>127</v>
      </c>
      <c r="C155" s="23">
        <v>147</v>
      </c>
      <c r="D155" s="92" t="s">
        <v>221</v>
      </c>
      <c r="E155" s="25" t="s">
        <v>213</v>
      </c>
      <c r="G155" s="26"/>
      <c r="H155" s="16"/>
    </row>
    <row r="156" spans="1:8" s="10" customFormat="1">
      <c r="A156" s="9">
        <v>4</v>
      </c>
      <c r="B156" s="57" t="s">
        <v>127</v>
      </c>
      <c r="C156" s="64">
        <v>147</v>
      </c>
      <c r="D156" s="72" t="s">
        <v>222</v>
      </c>
      <c r="E156" s="19" t="s">
        <v>216</v>
      </c>
      <c r="F156" s="20"/>
      <c r="G156" s="26">
        <f>SUM(F148:F156)</f>
        <v>10998.75</v>
      </c>
      <c r="H156" s="16"/>
    </row>
    <row r="157" spans="1:8" s="10" customFormat="1">
      <c r="A157" s="9">
        <v>4</v>
      </c>
      <c r="B157" s="2" t="s">
        <v>127</v>
      </c>
      <c r="C157" s="64">
        <v>138</v>
      </c>
      <c r="D157" s="94" t="s">
        <v>223</v>
      </c>
      <c r="E157" s="50" t="s">
        <v>24</v>
      </c>
      <c r="G157" s="15"/>
      <c r="H157" s="16"/>
    </row>
    <row r="158" spans="1:8" s="10" customFormat="1">
      <c r="A158" s="9">
        <v>4</v>
      </c>
      <c r="B158" s="2" t="s">
        <v>127</v>
      </c>
      <c r="C158" s="71">
        <v>138</v>
      </c>
      <c r="D158" s="49" t="s">
        <v>224</v>
      </c>
      <c r="E158" s="50" t="s">
        <v>24</v>
      </c>
      <c r="G158" s="21">
        <f>SUM(F157:F158)</f>
        <v>0</v>
      </c>
      <c r="H158" s="16"/>
    </row>
    <row r="159" spans="1:8" s="10" customFormat="1">
      <c r="A159" s="9">
        <v>2</v>
      </c>
      <c r="B159" s="2" t="s">
        <v>53</v>
      </c>
      <c r="C159" s="11">
        <v>139</v>
      </c>
      <c r="D159" s="12" t="s">
        <v>225</v>
      </c>
      <c r="E159" s="13" t="s">
        <v>226</v>
      </c>
      <c r="F159" s="102">
        <v>8166.4</v>
      </c>
      <c r="G159" s="15"/>
      <c r="H159" s="16"/>
    </row>
    <row r="160" spans="1:8" s="10" customFormat="1">
      <c r="A160" s="9">
        <v>2</v>
      </c>
      <c r="B160" s="2" t="s">
        <v>53</v>
      </c>
      <c r="C160" s="23">
        <v>139</v>
      </c>
      <c r="D160" s="24" t="s">
        <v>227</v>
      </c>
      <c r="E160" s="25" t="s">
        <v>228</v>
      </c>
      <c r="F160" s="103">
        <v>17154.86</v>
      </c>
      <c r="G160" s="26"/>
      <c r="H160" s="16"/>
    </row>
    <row r="161" spans="1:9">
      <c r="A161" s="9">
        <v>2</v>
      </c>
      <c r="B161" s="2" t="s">
        <v>53</v>
      </c>
      <c r="C161" s="23">
        <v>139</v>
      </c>
      <c r="D161" s="24" t="s">
        <v>229</v>
      </c>
      <c r="E161" s="25" t="s">
        <v>230</v>
      </c>
      <c r="F161" s="103"/>
      <c r="G161" s="26"/>
      <c r="H161" s="16"/>
    </row>
    <row r="162" spans="1:9">
      <c r="A162" s="9">
        <v>2</v>
      </c>
      <c r="B162" s="2" t="s">
        <v>76</v>
      </c>
      <c r="C162" s="23">
        <v>139</v>
      </c>
      <c r="D162" s="42" t="s">
        <v>231</v>
      </c>
      <c r="E162" s="25" t="s">
        <v>19</v>
      </c>
      <c r="F162" s="103"/>
      <c r="G162" s="26"/>
      <c r="H162" s="16"/>
    </row>
    <row r="163" spans="1:9">
      <c r="A163" s="9">
        <v>2</v>
      </c>
      <c r="B163" s="2" t="s">
        <v>76</v>
      </c>
      <c r="C163" s="23">
        <v>139</v>
      </c>
      <c r="D163" s="42" t="s">
        <v>232</v>
      </c>
      <c r="E163" s="25" t="s">
        <v>226</v>
      </c>
      <c r="F163" s="103"/>
      <c r="G163" s="26"/>
      <c r="H163" s="16"/>
    </row>
    <row r="164" spans="1:9">
      <c r="A164" s="9">
        <v>2</v>
      </c>
      <c r="B164" s="2" t="s">
        <v>76</v>
      </c>
      <c r="C164" s="23">
        <v>139</v>
      </c>
      <c r="D164" s="42" t="s">
        <v>233</v>
      </c>
      <c r="E164" s="25" t="s">
        <v>228</v>
      </c>
      <c r="F164" s="103">
        <f>6191.65+4288.7</f>
        <v>10480.349999999999</v>
      </c>
      <c r="G164" s="26"/>
      <c r="H164" s="16"/>
    </row>
    <row r="165" spans="1:9">
      <c r="A165" s="9">
        <v>2</v>
      </c>
      <c r="B165" s="2" t="s">
        <v>76</v>
      </c>
      <c r="C165" s="23">
        <v>139</v>
      </c>
      <c r="D165" s="86" t="s">
        <v>234</v>
      </c>
      <c r="E165" s="25" t="s">
        <v>228</v>
      </c>
      <c r="F165" s="103"/>
      <c r="G165" s="26"/>
      <c r="H165" s="16"/>
    </row>
    <row r="166" spans="1:9">
      <c r="A166" s="9">
        <v>4</v>
      </c>
      <c r="B166" s="2" t="s">
        <v>127</v>
      </c>
      <c r="C166" s="23">
        <v>139</v>
      </c>
      <c r="D166" s="61" t="s">
        <v>235</v>
      </c>
      <c r="E166" s="25" t="s">
        <v>19</v>
      </c>
      <c r="F166" s="103">
        <f>29179.43-14267.93</f>
        <v>14911.5</v>
      </c>
      <c r="G166" s="26"/>
      <c r="H166" s="16"/>
    </row>
    <row r="167" spans="1:9">
      <c r="A167" s="9">
        <v>4</v>
      </c>
      <c r="B167" s="2" t="s">
        <v>127</v>
      </c>
      <c r="C167" s="23">
        <v>139</v>
      </c>
      <c r="D167" s="61" t="s">
        <v>236</v>
      </c>
      <c r="E167" s="25" t="s">
        <v>237</v>
      </c>
      <c r="F167" s="103"/>
      <c r="G167" s="26"/>
      <c r="H167" s="16"/>
    </row>
    <row r="168" spans="1:9">
      <c r="A168" s="9">
        <v>4</v>
      </c>
      <c r="B168" s="3" t="s">
        <v>127</v>
      </c>
      <c r="C168" s="23">
        <v>139</v>
      </c>
      <c r="D168" s="61" t="s">
        <v>238</v>
      </c>
      <c r="E168" s="25" t="s">
        <v>112</v>
      </c>
      <c r="F168" s="103"/>
      <c r="G168" s="26"/>
      <c r="H168" s="16"/>
    </row>
    <row r="169" spans="1:9">
      <c r="A169" s="9">
        <v>4</v>
      </c>
      <c r="B169" s="3" t="s">
        <v>127</v>
      </c>
      <c r="C169" s="23">
        <v>139</v>
      </c>
      <c r="D169" s="24" t="s">
        <v>239</v>
      </c>
      <c r="E169" s="25" t="s">
        <v>240</v>
      </c>
      <c r="F169" s="103">
        <v>2100</v>
      </c>
      <c r="G169" s="26"/>
      <c r="H169" s="16"/>
    </row>
    <row r="170" spans="1:9">
      <c r="A170" s="9">
        <v>4</v>
      </c>
      <c r="B170" s="3" t="s">
        <v>127</v>
      </c>
      <c r="C170" s="23">
        <v>139</v>
      </c>
      <c r="D170" s="42" t="s">
        <v>241</v>
      </c>
      <c r="E170" s="25" t="s">
        <v>240</v>
      </c>
      <c r="F170" s="103"/>
      <c r="G170" s="26"/>
      <c r="H170" s="16"/>
    </row>
    <row r="171" spans="1:9">
      <c r="A171" s="9">
        <v>4</v>
      </c>
      <c r="B171" s="3" t="s">
        <v>127</v>
      </c>
      <c r="C171" s="23">
        <v>139</v>
      </c>
      <c r="D171" s="70" t="s">
        <v>242</v>
      </c>
      <c r="E171" s="25" t="s">
        <v>240</v>
      </c>
      <c r="F171" s="103"/>
      <c r="G171" s="26"/>
      <c r="H171" s="54"/>
      <c r="I171" s="68"/>
    </row>
    <row r="172" spans="1:9">
      <c r="A172" s="9">
        <v>4</v>
      </c>
      <c r="B172" s="3" t="s">
        <v>127</v>
      </c>
      <c r="C172" s="23">
        <v>139</v>
      </c>
      <c r="D172" s="92" t="s">
        <v>243</v>
      </c>
      <c r="E172" s="25" t="s">
        <v>240</v>
      </c>
      <c r="F172" s="103"/>
      <c r="G172" s="26"/>
      <c r="H172" s="16"/>
    </row>
    <row r="173" spans="1:9">
      <c r="A173" s="9">
        <v>4</v>
      </c>
      <c r="B173" s="3" t="s">
        <v>127</v>
      </c>
      <c r="C173" s="23">
        <v>139</v>
      </c>
      <c r="D173" s="61" t="s">
        <v>244</v>
      </c>
      <c r="E173" s="25" t="s">
        <v>240</v>
      </c>
      <c r="F173" s="103"/>
      <c r="G173" s="26"/>
      <c r="H173" s="16"/>
    </row>
    <row r="174" spans="1:9">
      <c r="A174" s="9">
        <v>4</v>
      </c>
      <c r="B174" s="2" t="s">
        <v>127</v>
      </c>
      <c r="C174" s="23">
        <v>139</v>
      </c>
      <c r="D174" s="61" t="s">
        <v>245</v>
      </c>
      <c r="E174" s="25" t="s">
        <v>246</v>
      </c>
      <c r="F174" s="103">
        <v>1128</v>
      </c>
      <c r="G174" s="26"/>
      <c r="H174" s="16"/>
    </row>
    <row r="175" spans="1:9">
      <c r="A175" s="9">
        <v>4</v>
      </c>
      <c r="B175" s="2" t="s">
        <v>127</v>
      </c>
      <c r="C175" s="23">
        <v>139</v>
      </c>
      <c r="D175" s="61" t="s">
        <v>247</v>
      </c>
      <c r="E175" s="25" t="s">
        <v>226</v>
      </c>
      <c r="F175" s="103">
        <v>17845.62</v>
      </c>
      <c r="G175" s="26"/>
      <c r="H175" s="16"/>
    </row>
    <row r="176" spans="1:9">
      <c r="A176" s="9">
        <v>4</v>
      </c>
      <c r="B176" s="2" t="s">
        <v>127</v>
      </c>
      <c r="C176" s="23">
        <v>139</v>
      </c>
      <c r="D176" s="24" t="s">
        <v>248</v>
      </c>
      <c r="E176" s="25" t="s">
        <v>249</v>
      </c>
      <c r="F176" s="103"/>
      <c r="G176" s="26"/>
      <c r="H176" s="16"/>
    </row>
    <row r="177" spans="1:13">
      <c r="A177" s="9">
        <v>4</v>
      </c>
      <c r="B177" s="2" t="s">
        <v>127</v>
      </c>
      <c r="C177" s="23">
        <v>139</v>
      </c>
      <c r="D177" s="24" t="s">
        <v>250</v>
      </c>
      <c r="E177" s="25" t="s">
        <v>251</v>
      </c>
      <c r="F177" s="103"/>
      <c r="G177" s="26"/>
      <c r="H177" s="16"/>
    </row>
    <row r="178" spans="1:13">
      <c r="A178" s="9">
        <v>4</v>
      </c>
      <c r="B178" s="2" t="s">
        <v>127</v>
      </c>
      <c r="C178" s="23">
        <v>139</v>
      </c>
      <c r="D178" s="61" t="s">
        <v>252</v>
      </c>
      <c r="E178" s="25" t="s">
        <v>249</v>
      </c>
      <c r="F178" s="103"/>
      <c r="G178" s="26"/>
      <c r="H178" s="16"/>
    </row>
    <row r="179" spans="1:13">
      <c r="A179" s="9">
        <v>4</v>
      </c>
      <c r="B179" s="2" t="s">
        <v>127</v>
      </c>
      <c r="C179" s="23">
        <v>139</v>
      </c>
      <c r="D179" s="61" t="s">
        <v>253</v>
      </c>
      <c r="E179" s="25" t="s">
        <v>251</v>
      </c>
      <c r="F179" s="104">
        <f>72700-500</f>
        <v>72200</v>
      </c>
      <c r="G179" s="26"/>
      <c r="H179" s="16"/>
    </row>
    <row r="180" spans="1:13">
      <c r="A180" s="9">
        <v>4</v>
      </c>
      <c r="B180" s="2" t="s">
        <v>127</v>
      </c>
      <c r="C180" s="23">
        <v>139</v>
      </c>
      <c r="D180" s="92" t="s">
        <v>254</v>
      </c>
      <c r="E180" s="25" t="s">
        <v>251</v>
      </c>
      <c r="F180" s="103"/>
      <c r="G180" s="26"/>
      <c r="H180" s="16"/>
    </row>
    <row r="181" spans="1:13">
      <c r="A181" s="9">
        <v>4</v>
      </c>
      <c r="B181" s="2" t="s">
        <v>127</v>
      </c>
      <c r="C181" s="23">
        <v>139</v>
      </c>
      <c r="D181" s="70" t="s">
        <v>255</v>
      </c>
      <c r="E181" s="25" t="s">
        <v>251</v>
      </c>
      <c r="F181" s="103"/>
      <c r="G181" s="26"/>
      <c r="H181" s="16"/>
    </row>
    <row r="182" spans="1:13">
      <c r="A182" s="9">
        <v>4</v>
      </c>
      <c r="B182" s="2" t="s">
        <v>127</v>
      </c>
      <c r="C182" s="23">
        <v>139</v>
      </c>
      <c r="D182" s="61" t="s">
        <v>256</v>
      </c>
      <c r="E182" s="25" t="s">
        <v>257</v>
      </c>
      <c r="F182" s="103"/>
      <c r="G182" s="26"/>
      <c r="H182" s="16"/>
    </row>
    <row r="183" spans="1:13">
      <c r="A183" s="9">
        <v>4</v>
      </c>
      <c r="B183" s="2" t="s">
        <v>127</v>
      </c>
      <c r="C183" s="23">
        <v>139</v>
      </c>
      <c r="D183" s="61" t="s">
        <v>258</v>
      </c>
      <c r="E183" s="25" t="s">
        <v>228</v>
      </c>
      <c r="F183" s="95">
        <f>29429.72+6382.16</f>
        <v>35811.880000000005</v>
      </c>
      <c r="G183" s="26"/>
      <c r="H183" s="16"/>
    </row>
    <row r="184" spans="1:13">
      <c r="A184" s="9">
        <v>4</v>
      </c>
      <c r="B184" s="2" t="s">
        <v>127</v>
      </c>
      <c r="C184" s="23">
        <v>139</v>
      </c>
      <c r="D184" s="61" t="s">
        <v>259</v>
      </c>
      <c r="E184" s="25" t="s">
        <v>230</v>
      </c>
      <c r="F184" s="103"/>
      <c r="G184" s="26"/>
      <c r="H184" s="16"/>
    </row>
    <row r="185" spans="1:13">
      <c r="A185" s="9">
        <v>4</v>
      </c>
      <c r="B185" s="2" t="s">
        <v>76</v>
      </c>
      <c r="C185" s="23">
        <v>139</v>
      </c>
      <c r="D185" s="70" t="s">
        <v>260</v>
      </c>
      <c r="E185" s="25" t="s">
        <v>19</v>
      </c>
      <c r="F185" s="103"/>
      <c r="G185" s="26"/>
      <c r="H185" s="54"/>
      <c r="I185" s="68"/>
    </row>
    <row r="186" spans="1:13">
      <c r="A186" s="9">
        <v>4</v>
      </c>
      <c r="B186" s="2" t="s">
        <v>76</v>
      </c>
      <c r="C186" s="23">
        <v>139</v>
      </c>
      <c r="D186" s="70" t="s">
        <v>261</v>
      </c>
      <c r="E186" s="25" t="s">
        <v>226</v>
      </c>
      <c r="F186" s="103"/>
      <c r="G186" s="26"/>
      <c r="H186" s="54"/>
      <c r="I186" s="68"/>
    </row>
    <row r="187" spans="1:13">
      <c r="A187" s="9">
        <v>4</v>
      </c>
      <c r="B187" s="2" t="s">
        <v>76</v>
      </c>
      <c r="C187" s="23">
        <v>139</v>
      </c>
      <c r="D187" s="70" t="s">
        <v>262</v>
      </c>
      <c r="E187" s="25" t="s">
        <v>228</v>
      </c>
      <c r="F187" s="103"/>
      <c r="G187" s="26"/>
      <c r="H187" s="54"/>
      <c r="I187" s="68"/>
    </row>
    <row r="188" spans="1:13">
      <c r="A188" s="9">
        <v>4</v>
      </c>
      <c r="B188" s="2" t="s">
        <v>127</v>
      </c>
      <c r="C188" s="23">
        <v>139</v>
      </c>
      <c r="D188" s="92" t="s">
        <v>263</v>
      </c>
      <c r="E188" s="25" t="s">
        <v>19</v>
      </c>
      <c r="F188" s="103"/>
      <c r="G188" s="26"/>
      <c r="H188" s="16"/>
    </row>
    <row r="189" spans="1:13">
      <c r="A189" s="9">
        <v>2</v>
      </c>
      <c r="B189" s="2" t="s">
        <v>83</v>
      </c>
      <c r="C189" s="23">
        <v>139</v>
      </c>
      <c r="D189" s="92" t="s">
        <v>264</v>
      </c>
      <c r="E189" s="25" t="s">
        <v>226</v>
      </c>
      <c r="F189" s="103">
        <v>110</v>
      </c>
      <c r="G189" s="26"/>
      <c r="H189" s="16"/>
    </row>
    <row r="190" spans="1:13">
      <c r="A190" s="9">
        <v>2</v>
      </c>
      <c r="B190" s="2" t="s">
        <v>83</v>
      </c>
      <c r="C190" s="23">
        <v>139</v>
      </c>
      <c r="D190" s="92" t="s">
        <v>265</v>
      </c>
      <c r="E190" s="25" t="s">
        <v>228</v>
      </c>
      <c r="F190" s="104">
        <v>15281.13</v>
      </c>
      <c r="G190" s="26"/>
      <c r="H190" s="16"/>
    </row>
    <row r="191" spans="1:13">
      <c r="A191" s="9">
        <v>2</v>
      </c>
      <c r="B191" s="2" t="s">
        <v>83</v>
      </c>
      <c r="C191" s="17">
        <v>139</v>
      </c>
      <c r="D191" s="72" t="s">
        <v>266</v>
      </c>
      <c r="E191" s="19" t="s">
        <v>267</v>
      </c>
      <c r="F191" s="32"/>
      <c r="G191" s="21">
        <f>SUM(F159:F191)</f>
        <v>195189.74</v>
      </c>
      <c r="H191" s="16"/>
      <c r="M191" s="105"/>
    </row>
    <row r="192" spans="1:13">
      <c r="A192" s="9">
        <v>4</v>
      </c>
      <c r="B192" s="2" t="s">
        <v>127</v>
      </c>
      <c r="C192" s="11">
        <v>140</v>
      </c>
      <c r="D192" s="12" t="s">
        <v>268</v>
      </c>
      <c r="E192" s="13" t="s">
        <v>269</v>
      </c>
      <c r="F192" s="106"/>
      <c r="G192" s="15"/>
      <c r="H192" s="16"/>
    </row>
    <row r="193" spans="1:13">
      <c r="A193" s="9">
        <v>4</v>
      </c>
      <c r="B193" s="2" t="s">
        <v>127</v>
      </c>
      <c r="C193" s="23">
        <v>140</v>
      </c>
      <c r="D193" s="42" t="s">
        <v>270</v>
      </c>
      <c r="E193" s="25" t="s">
        <v>269</v>
      </c>
      <c r="F193" s="103"/>
      <c r="G193" s="26"/>
      <c r="H193" s="16"/>
    </row>
    <row r="194" spans="1:13">
      <c r="A194" s="9">
        <v>4</v>
      </c>
      <c r="B194" s="2" t="s">
        <v>127</v>
      </c>
      <c r="C194" s="23">
        <v>140</v>
      </c>
      <c r="D194" s="61" t="s">
        <v>271</v>
      </c>
      <c r="E194" s="25" t="s">
        <v>269</v>
      </c>
      <c r="F194" s="103"/>
      <c r="G194" s="26"/>
      <c r="H194" s="16"/>
    </row>
    <row r="195" spans="1:13">
      <c r="A195" s="9">
        <v>4</v>
      </c>
      <c r="B195" s="2" t="s">
        <v>127</v>
      </c>
      <c r="C195" s="23">
        <v>140</v>
      </c>
      <c r="D195" s="70" t="s">
        <v>272</v>
      </c>
      <c r="E195" s="25" t="s">
        <v>269</v>
      </c>
      <c r="F195" s="103"/>
      <c r="G195" s="26"/>
      <c r="H195" s="16"/>
    </row>
    <row r="196" spans="1:13">
      <c r="A196" s="9">
        <v>4</v>
      </c>
      <c r="B196" s="2" t="s">
        <v>127</v>
      </c>
      <c r="C196" s="17">
        <v>140</v>
      </c>
      <c r="D196" s="72" t="s">
        <v>273</v>
      </c>
      <c r="E196" s="19" t="s">
        <v>269</v>
      </c>
      <c r="F196" s="32">
        <v>165.11</v>
      </c>
      <c r="G196" s="21">
        <f>SUM(F192:F196)</f>
        <v>165.11</v>
      </c>
      <c r="H196" s="54">
        <f>SUM(G86:G196)</f>
        <v>882447.89999999979</v>
      </c>
      <c r="M196" s="105"/>
    </row>
    <row r="197" spans="1:13">
      <c r="D197" s="50"/>
      <c r="G197" s="10"/>
      <c r="I197" s="108"/>
      <c r="M197" s="105"/>
    </row>
    <row r="198" spans="1:13">
      <c r="D198" s="50"/>
      <c r="E198" s="109"/>
      <c r="F198" s="7">
        <f>SUBTOTAL(9,F4:F197)</f>
        <v>4614539.120000001</v>
      </c>
      <c r="G198" s="7">
        <f>SUBTOTAL(9,G4:G197)</f>
        <v>4614539.120000001</v>
      </c>
      <c r="H198" s="7">
        <f>SUM(H3:H197)</f>
        <v>4614539.1199999992</v>
      </c>
      <c r="I198" s="110"/>
      <c r="J198" s="111"/>
      <c r="M198" s="105"/>
    </row>
    <row r="199" spans="1:13">
      <c r="B199" s="57"/>
      <c r="D199" s="50"/>
      <c r="G199" s="112"/>
      <c r="M199" s="105"/>
    </row>
    <row r="200" spans="1:13">
      <c r="B200" s="57"/>
      <c r="D200" s="50"/>
      <c r="E200" s="113" t="s">
        <v>274</v>
      </c>
      <c r="F200" s="107">
        <f>3746535.72-949368.5</f>
        <v>2797167.22</v>
      </c>
      <c r="G200" s="10"/>
      <c r="J200" s="105"/>
      <c r="M200" s="105"/>
    </row>
    <row r="201" spans="1:13">
      <c r="E201" s="113" t="s">
        <v>275</v>
      </c>
      <c r="F201" s="107">
        <f>471118.79-23.9</f>
        <v>471094.88999999996</v>
      </c>
      <c r="G201" s="10"/>
      <c r="J201" s="105"/>
      <c r="M201" s="105"/>
    </row>
    <row r="202" spans="1:13">
      <c r="E202" s="113" t="s">
        <v>276</v>
      </c>
      <c r="F202" s="10">
        <f>84444.91+31008</f>
        <v>115452.91</v>
      </c>
      <c r="G202" s="10"/>
      <c r="J202" s="105"/>
      <c r="M202" s="105"/>
    </row>
    <row r="203" spans="1:13">
      <c r="E203" s="113" t="s">
        <v>277</v>
      </c>
      <c r="F203" s="10">
        <f>835651.16-194887.43</f>
        <v>640763.73</v>
      </c>
      <c r="G203" s="10"/>
      <c r="J203" s="105"/>
      <c r="M203" s="105"/>
    </row>
    <row r="204" spans="1:13">
      <c r="E204" s="113" t="s">
        <v>278</v>
      </c>
      <c r="F204" s="107">
        <f>60940.7-47.8</f>
        <v>60892.899999999994</v>
      </c>
      <c r="G204" s="10"/>
      <c r="I204" s="108"/>
      <c r="J204" s="105"/>
      <c r="M204" s="105"/>
    </row>
    <row r="205" spans="1:13">
      <c r="E205" s="113" t="s">
        <v>279</v>
      </c>
      <c r="F205" s="107">
        <f>491135.86-180143.4</f>
        <v>310992.45999999996</v>
      </c>
      <c r="G205" s="10"/>
      <c r="J205" s="105"/>
      <c r="M205" s="105"/>
    </row>
    <row r="206" spans="1:13">
      <c r="E206" s="113" t="s">
        <v>280</v>
      </c>
      <c r="F206" s="107">
        <f>458175.01-240000</f>
        <v>218175.01</v>
      </c>
      <c r="G206" s="10"/>
      <c r="J206" s="105"/>
      <c r="M206" s="105"/>
    </row>
    <row r="207" spans="1:13">
      <c r="F207" s="114">
        <f>SUM(F200:F206)</f>
        <v>4614539.12</v>
      </c>
      <c r="I207" s="108"/>
      <c r="J207" s="105"/>
      <c r="M207" s="105"/>
    </row>
    <row r="208" spans="1:13">
      <c r="F208" s="115">
        <f>+H198</f>
        <v>4614539.1199999992</v>
      </c>
      <c r="J208" s="105"/>
    </row>
    <row r="209" spans="5:10">
      <c r="F209" s="107">
        <f>+F207-F208</f>
        <v>0</v>
      </c>
      <c r="J209" s="105"/>
    </row>
    <row r="210" spans="5:10">
      <c r="J210" s="105"/>
    </row>
    <row r="211" spans="5:10">
      <c r="J211" s="105"/>
    </row>
    <row r="214" spans="5:10">
      <c r="E214" s="9"/>
      <c r="F214" s="1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4"/>
  <sheetViews>
    <sheetView topLeftCell="A143" workbookViewId="0">
      <selection activeCell="F160" sqref="F160"/>
    </sheetView>
  </sheetViews>
  <sheetFormatPr baseColWidth="10" defaultRowHeight="11.25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140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>
      <c r="A1" s="1" t="s">
        <v>0</v>
      </c>
      <c r="B1" s="2" t="s">
        <v>1</v>
      </c>
      <c r="C1" s="3"/>
      <c r="E1" s="4"/>
      <c r="F1" s="5"/>
      <c r="G1" s="6" t="s">
        <v>281</v>
      </c>
      <c r="H1" s="7"/>
    </row>
    <row r="2" spans="1:8" s="1" customFormat="1">
      <c r="A2" s="1" t="s">
        <v>0</v>
      </c>
      <c r="B2" s="2"/>
      <c r="C2" s="3"/>
      <c r="E2" s="4"/>
      <c r="F2" s="5"/>
      <c r="G2" s="8" t="s">
        <v>3</v>
      </c>
      <c r="H2" s="7"/>
    </row>
    <row r="4" spans="1:8">
      <c r="A4" s="9" t="s">
        <v>4</v>
      </c>
      <c r="B4" s="2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8">
      <c r="A5" s="9">
        <v>1</v>
      </c>
      <c r="B5" s="2" t="s">
        <v>5</v>
      </c>
      <c r="C5" s="11">
        <v>31</v>
      </c>
      <c r="D5" s="12" t="s">
        <v>6</v>
      </c>
      <c r="E5" s="13" t="s">
        <v>7</v>
      </c>
      <c r="F5" s="14"/>
      <c r="G5" s="15"/>
      <c r="H5" s="16"/>
    </row>
    <row r="6" spans="1:8">
      <c r="A6" s="9">
        <v>1</v>
      </c>
      <c r="B6" s="2" t="s">
        <v>5</v>
      </c>
      <c r="C6" s="17">
        <v>31</v>
      </c>
      <c r="D6" s="18" t="s">
        <v>8</v>
      </c>
      <c r="E6" s="19" t="s">
        <v>9</v>
      </c>
      <c r="F6" s="20"/>
      <c r="G6" s="21">
        <f>SUM(F5:F6)</f>
        <v>0</v>
      </c>
      <c r="H6" s="16"/>
    </row>
    <row r="7" spans="1:8">
      <c r="A7" s="9">
        <v>1</v>
      </c>
      <c r="B7" s="2" t="s">
        <v>5</v>
      </c>
      <c r="C7" s="11">
        <v>33</v>
      </c>
      <c r="D7" s="12" t="s">
        <v>10</v>
      </c>
      <c r="E7" s="13" t="s">
        <v>11</v>
      </c>
      <c r="F7" s="22"/>
      <c r="G7" s="15"/>
      <c r="H7" s="16"/>
    </row>
    <row r="8" spans="1:8">
      <c r="A8" s="9">
        <v>1</v>
      </c>
      <c r="B8" s="2" t="s">
        <v>5</v>
      </c>
      <c r="C8" s="23">
        <v>33</v>
      </c>
      <c r="D8" s="24" t="s">
        <v>12</v>
      </c>
      <c r="E8" s="25" t="s">
        <v>13</v>
      </c>
      <c r="F8" s="10"/>
      <c r="G8" s="26"/>
      <c r="H8" s="16"/>
    </row>
    <row r="9" spans="1:8">
      <c r="A9" s="9">
        <v>1</v>
      </c>
      <c r="B9" s="2" t="s">
        <v>5</v>
      </c>
      <c r="C9" s="23">
        <v>33</v>
      </c>
      <c r="D9" s="24" t="s">
        <v>14</v>
      </c>
      <c r="E9" s="25" t="s">
        <v>15</v>
      </c>
      <c r="F9" s="10">
        <v>94188.01</v>
      </c>
      <c r="G9" s="26"/>
      <c r="H9" s="16"/>
    </row>
    <row r="10" spans="1:8">
      <c r="A10" s="9">
        <v>1</v>
      </c>
      <c r="B10" s="2" t="s">
        <v>5</v>
      </c>
      <c r="C10" s="23">
        <v>33</v>
      </c>
      <c r="D10" s="24" t="s">
        <v>16</v>
      </c>
      <c r="E10" s="25" t="s">
        <v>17</v>
      </c>
      <c r="F10" s="10">
        <f>30039.86-2169.2</f>
        <v>27870.66</v>
      </c>
      <c r="G10" s="26"/>
      <c r="H10" s="16"/>
    </row>
    <row r="11" spans="1:8">
      <c r="A11" s="9">
        <v>1</v>
      </c>
      <c r="B11" s="2" t="s">
        <v>5</v>
      </c>
      <c r="C11" s="23">
        <v>33</v>
      </c>
      <c r="D11" s="24" t="s">
        <v>18</v>
      </c>
      <c r="E11" s="25" t="s">
        <v>19</v>
      </c>
      <c r="F11" s="10"/>
      <c r="G11" s="26"/>
      <c r="H11" s="16"/>
    </row>
    <row r="12" spans="1:8">
      <c r="A12" s="9">
        <v>1</v>
      </c>
      <c r="B12" s="2" t="s">
        <v>5</v>
      </c>
      <c r="C12" s="17">
        <v>33</v>
      </c>
      <c r="D12" s="24" t="s">
        <v>20</v>
      </c>
      <c r="E12" s="25" t="s">
        <v>21</v>
      </c>
      <c r="F12" s="27">
        <v>194003.57</v>
      </c>
      <c r="G12" s="26"/>
      <c r="H12" s="16"/>
    </row>
    <row r="13" spans="1:8">
      <c r="A13" s="9">
        <v>1</v>
      </c>
      <c r="B13" s="2" t="s">
        <v>5</v>
      </c>
      <c r="C13" s="17">
        <v>33</v>
      </c>
      <c r="D13" s="28" t="s">
        <v>22</v>
      </c>
      <c r="E13" s="19" t="s">
        <v>21</v>
      </c>
      <c r="F13" s="20"/>
      <c r="G13" s="29">
        <f>SUM(F7:F13)</f>
        <v>316062.24</v>
      </c>
      <c r="H13" s="16"/>
    </row>
    <row r="14" spans="1:8">
      <c r="A14" s="9">
        <v>1</v>
      </c>
      <c r="B14" s="2" t="s">
        <v>5</v>
      </c>
      <c r="C14" s="11">
        <v>34</v>
      </c>
      <c r="D14" s="12" t="s">
        <v>23</v>
      </c>
      <c r="E14" s="13" t="s">
        <v>24</v>
      </c>
      <c r="F14" s="30">
        <v>86770.43</v>
      </c>
      <c r="G14" s="31"/>
      <c r="H14" s="16"/>
    </row>
    <row r="15" spans="1:8">
      <c r="A15" s="9">
        <v>1</v>
      </c>
      <c r="B15" s="2" t="s">
        <v>5</v>
      </c>
      <c r="C15" s="17">
        <v>34</v>
      </c>
      <c r="D15" s="28" t="s">
        <v>25</v>
      </c>
      <c r="E15" s="19" t="s">
        <v>24</v>
      </c>
      <c r="F15" s="32">
        <v>2357.7600000000002</v>
      </c>
      <c r="G15" s="20">
        <f>SUM(F14:F15)</f>
        <v>89128.189999999988</v>
      </c>
      <c r="H15" s="16"/>
    </row>
    <row r="16" spans="1:8">
      <c r="A16" s="9">
        <v>1</v>
      </c>
      <c r="B16" s="2" t="s">
        <v>5</v>
      </c>
      <c r="C16" s="11">
        <v>35</v>
      </c>
      <c r="D16" s="12" t="s">
        <v>26</v>
      </c>
      <c r="E16" s="13" t="s">
        <v>27</v>
      </c>
      <c r="F16" s="30">
        <v>210142.79</v>
      </c>
      <c r="G16" s="15"/>
      <c r="H16" s="16"/>
    </row>
    <row r="17" spans="1:9">
      <c r="A17" s="9">
        <v>1</v>
      </c>
      <c r="B17" s="2" t="s">
        <v>5</v>
      </c>
      <c r="C17" s="33">
        <v>35</v>
      </c>
      <c r="D17" s="34" t="s">
        <v>28</v>
      </c>
      <c r="E17" s="35" t="s">
        <v>27</v>
      </c>
      <c r="F17" s="36"/>
      <c r="G17" s="37"/>
      <c r="H17" s="16"/>
    </row>
    <row r="18" spans="1:9">
      <c r="A18" s="9">
        <v>1</v>
      </c>
      <c r="B18" s="2" t="s">
        <v>5</v>
      </c>
      <c r="C18" s="17">
        <v>35</v>
      </c>
      <c r="D18" s="18" t="s">
        <v>29</v>
      </c>
      <c r="E18" s="19" t="s">
        <v>30</v>
      </c>
      <c r="F18" s="20">
        <v>13942.15</v>
      </c>
      <c r="G18" s="38">
        <f>SUM(F16:F18)</f>
        <v>224084.94</v>
      </c>
      <c r="H18" s="16"/>
    </row>
    <row r="19" spans="1:9">
      <c r="A19" s="9">
        <v>1</v>
      </c>
      <c r="B19" s="2" t="s">
        <v>31</v>
      </c>
      <c r="C19" s="11">
        <v>38</v>
      </c>
      <c r="D19" s="39" t="s">
        <v>32</v>
      </c>
      <c r="E19" s="13" t="s">
        <v>33</v>
      </c>
      <c r="F19" s="31"/>
      <c r="G19" s="40"/>
      <c r="H19" s="16"/>
    </row>
    <row r="20" spans="1:9">
      <c r="A20" s="9">
        <v>1</v>
      </c>
      <c r="B20" s="2" t="s">
        <v>31</v>
      </c>
      <c r="C20" s="17">
        <v>38</v>
      </c>
      <c r="D20" s="41" t="s">
        <v>34</v>
      </c>
      <c r="E20" s="19" t="s">
        <v>35</v>
      </c>
      <c r="F20" s="20"/>
      <c r="G20" s="38">
        <f>SUM(F19:F20)</f>
        <v>0</v>
      </c>
      <c r="H20" s="16"/>
    </row>
    <row r="21" spans="1:9">
      <c r="A21" s="9">
        <v>1</v>
      </c>
      <c r="B21" s="2" t="s">
        <v>31</v>
      </c>
      <c r="C21" s="11">
        <v>39</v>
      </c>
      <c r="D21" s="39" t="s">
        <v>36</v>
      </c>
      <c r="E21" s="13" t="s">
        <v>27</v>
      </c>
      <c r="F21" s="31"/>
      <c r="G21" s="40"/>
      <c r="H21" s="16"/>
    </row>
    <row r="22" spans="1:9">
      <c r="A22" s="9">
        <v>1</v>
      </c>
      <c r="B22" s="2" t="s">
        <v>31</v>
      </c>
      <c r="C22" s="17">
        <v>39</v>
      </c>
      <c r="D22" s="28" t="s">
        <v>37</v>
      </c>
      <c r="E22" s="19" t="s">
        <v>30</v>
      </c>
      <c r="F22" s="20"/>
      <c r="G22" s="38">
        <f>SUM(F21:F22)</f>
        <v>0</v>
      </c>
      <c r="H22" s="16"/>
    </row>
    <row r="23" spans="1:9">
      <c r="A23" s="9">
        <v>1</v>
      </c>
      <c r="B23" s="2" t="s">
        <v>31</v>
      </c>
      <c r="C23" s="11">
        <v>40</v>
      </c>
      <c r="D23" s="39" t="s">
        <v>38</v>
      </c>
      <c r="E23" s="13" t="s">
        <v>11</v>
      </c>
      <c r="F23" s="31"/>
      <c r="G23" s="40"/>
      <c r="H23" s="16"/>
    </row>
    <row r="24" spans="1:9">
      <c r="A24" s="9">
        <v>1</v>
      </c>
      <c r="B24" s="2" t="s">
        <v>31</v>
      </c>
      <c r="C24" s="23">
        <v>40</v>
      </c>
      <c r="D24" s="42" t="s">
        <v>39</v>
      </c>
      <c r="E24" s="25" t="s">
        <v>40</v>
      </c>
      <c r="F24" s="10"/>
      <c r="G24" s="43"/>
      <c r="H24" s="16"/>
      <c r="I24" s="10"/>
    </row>
    <row r="25" spans="1:9">
      <c r="A25" s="9">
        <v>1</v>
      </c>
      <c r="B25" s="2" t="s">
        <v>31</v>
      </c>
      <c r="C25" s="23">
        <v>40</v>
      </c>
      <c r="D25" s="42" t="s">
        <v>41</v>
      </c>
      <c r="E25" s="25" t="s">
        <v>42</v>
      </c>
      <c r="F25" s="10"/>
      <c r="G25" s="43"/>
      <c r="H25" s="16"/>
    </row>
    <row r="26" spans="1:9">
      <c r="A26" s="9">
        <v>1</v>
      </c>
      <c r="B26" s="2" t="s">
        <v>31</v>
      </c>
      <c r="C26" s="17">
        <v>40</v>
      </c>
      <c r="D26" s="28" t="s">
        <v>43</v>
      </c>
      <c r="E26" s="19" t="s">
        <v>44</v>
      </c>
      <c r="F26" s="20"/>
      <c r="G26" s="38">
        <f>SUM(F23:F26)</f>
        <v>0</v>
      </c>
      <c r="H26" s="16"/>
    </row>
    <row r="27" spans="1:9">
      <c r="A27" s="9">
        <v>1</v>
      </c>
      <c r="B27" s="2" t="s">
        <v>31</v>
      </c>
      <c r="C27" s="44">
        <v>41</v>
      </c>
      <c r="D27" s="45" t="s">
        <v>45</v>
      </c>
      <c r="E27" s="46" t="s">
        <v>46</v>
      </c>
      <c r="F27" s="47"/>
      <c r="G27" s="48">
        <f>SUM(F27)</f>
        <v>0</v>
      </c>
      <c r="H27" s="16"/>
    </row>
    <row r="28" spans="1:9">
      <c r="A28" s="9">
        <v>1</v>
      </c>
      <c r="B28" s="2" t="s">
        <v>31</v>
      </c>
      <c r="C28" s="3">
        <v>43</v>
      </c>
      <c r="D28" s="49" t="s">
        <v>47</v>
      </c>
      <c r="E28" s="50" t="s">
        <v>11</v>
      </c>
      <c r="F28" s="10"/>
      <c r="G28" s="43">
        <f>SUM(F28)</f>
        <v>0</v>
      </c>
      <c r="H28" s="16"/>
    </row>
    <row r="29" spans="1:9">
      <c r="A29" s="9">
        <v>1</v>
      </c>
      <c r="B29" s="2" t="s">
        <v>48</v>
      </c>
      <c r="C29" s="11">
        <v>44</v>
      </c>
      <c r="D29" s="51" t="s">
        <v>49</v>
      </c>
      <c r="E29" s="13" t="s">
        <v>7</v>
      </c>
      <c r="F29" s="52"/>
      <c r="G29" s="40"/>
      <c r="H29" s="16"/>
    </row>
    <row r="30" spans="1:9">
      <c r="A30" s="9">
        <v>1</v>
      </c>
      <c r="B30" s="2" t="s">
        <v>48</v>
      </c>
      <c r="C30" s="17">
        <v>44</v>
      </c>
      <c r="D30" s="53" t="s">
        <v>50</v>
      </c>
      <c r="E30" s="19" t="s">
        <v>7</v>
      </c>
      <c r="F30" s="20"/>
      <c r="G30" s="38">
        <f>SUM(F29:F30)</f>
        <v>0</v>
      </c>
      <c r="H30" s="16"/>
    </row>
    <row r="31" spans="1:9">
      <c r="A31" s="9">
        <v>1</v>
      </c>
      <c r="B31" s="2" t="s">
        <v>48</v>
      </c>
      <c r="C31" s="11">
        <v>45</v>
      </c>
      <c r="D31" s="51" t="s">
        <v>51</v>
      </c>
      <c r="E31" s="13" t="s">
        <v>27</v>
      </c>
      <c r="F31" s="31"/>
      <c r="G31" s="40"/>
      <c r="H31" s="16"/>
    </row>
    <row r="32" spans="1:9">
      <c r="A32" s="9">
        <v>1</v>
      </c>
      <c r="B32" s="2" t="s">
        <v>48</v>
      </c>
      <c r="C32" s="17">
        <v>45</v>
      </c>
      <c r="D32" s="53" t="s">
        <v>52</v>
      </c>
      <c r="E32" s="19" t="s">
        <v>27</v>
      </c>
      <c r="F32" s="20"/>
      <c r="G32" s="38">
        <f>SUM(F31:F32)</f>
        <v>0</v>
      </c>
      <c r="H32" s="54">
        <f>SUM(G5:G32)</f>
        <v>629275.37</v>
      </c>
    </row>
    <row r="33" spans="1:8" s="10" customFormat="1">
      <c r="A33" s="9"/>
      <c r="B33" s="2"/>
      <c r="C33" s="3"/>
      <c r="D33" s="50"/>
      <c r="E33" s="50" t="s">
        <v>4</v>
      </c>
      <c r="G33" s="43"/>
      <c r="H33" s="16"/>
    </row>
    <row r="34" spans="1:8" s="10" customFormat="1">
      <c r="A34" s="9">
        <v>2</v>
      </c>
      <c r="B34" s="2" t="s">
        <v>53</v>
      </c>
      <c r="C34" s="3">
        <v>59</v>
      </c>
      <c r="D34" s="55" t="s">
        <v>54</v>
      </c>
      <c r="E34" s="50" t="s">
        <v>55</v>
      </c>
      <c r="G34" s="43">
        <f>SUM(F34)</f>
        <v>0</v>
      </c>
      <c r="H34" s="16"/>
    </row>
    <row r="35" spans="1:8" s="10" customFormat="1">
      <c r="A35" s="9">
        <v>2</v>
      </c>
      <c r="B35" s="2" t="s">
        <v>53</v>
      </c>
      <c r="C35" s="11">
        <v>60</v>
      </c>
      <c r="D35" s="12" t="s">
        <v>56</v>
      </c>
      <c r="E35" s="13" t="s">
        <v>57</v>
      </c>
      <c r="F35" s="52">
        <v>8818.85</v>
      </c>
      <c r="G35" s="40"/>
      <c r="H35" s="16"/>
    </row>
    <row r="36" spans="1:8" s="10" customFormat="1">
      <c r="A36" s="9">
        <v>2</v>
      </c>
      <c r="B36" s="56" t="s">
        <v>53</v>
      </c>
      <c r="C36" s="23">
        <v>60</v>
      </c>
      <c r="D36" s="42" t="s">
        <v>58</v>
      </c>
      <c r="E36" s="25" t="s">
        <v>57</v>
      </c>
      <c r="F36" s="27"/>
      <c r="G36" s="43"/>
      <c r="H36" s="16"/>
    </row>
    <row r="37" spans="1:8" s="10" customFormat="1">
      <c r="A37" s="9">
        <v>2</v>
      </c>
      <c r="B37" s="2" t="s">
        <v>53</v>
      </c>
      <c r="C37" s="17">
        <v>60</v>
      </c>
      <c r="D37" s="41" t="s">
        <v>59</v>
      </c>
      <c r="E37" s="19" t="s">
        <v>57</v>
      </c>
      <c r="F37" s="20"/>
      <c r="G37" s="38">
        <f>SUM(F35:F37)</f>
        <v>8818.85</v>
      </c>
      <c r="H37" s="16"/>
    </row>
    <row r="38" spans="1:8" s="10" customFormat="1">
      <c r="A38" s="9">
        <v>2</v>
      </c>
      <c r="B38" s="2" t="s">
        <v>53</v>
      </c>
      <c r="C38" s="3">
        <v>61</v>
      </c>
      <c r="D38" s="55" t="s">
        <v>60</v>
      </c>
      <c r="E38" s="50" t="s">
        <v>61</v>
      </c>
      <c r="G38" s="43">
        <f>SUM(F38)</f>
        <v>0</v>
      </c>
      <c r="H38" s="16"/>
    </row>
    <row r="39" spans="1:8" s="10" customFormat="1">
      <c r="A39" s="9">
        <v>2</v>
      </c>
      <c r="B39" s="2" t="s">
        <v>53</v>
      </c>
      <c r="C39" s="11">
        <v>62</v>
      </c>
      <c r="D39" s="12" t="s">
        <v>62</v>
      </c>
      <c r="E39" s="13" t="s">
        <v>63</v>
      </c>
      <c r="F39" s="31"/>
      <c r="G39" s="40"/>
      <c r="H39" s="16"/>
    </row>
    <row r="40" spans="1:8" s="10" customFormat="1">
      <c r="A40" s="9">
        <v>2</v>
      </c>
      <c r="B40" s="2" t="s">
        <v>53</v>
      </c>
      <c r="C40" s="23">
        <v>62</v>
      </c>
      <c r="D40" s="28" t="s">
        <v>64</v>
      </c>
      <c r="E40" s="35" t="s">
        <v>63</v>
      </c>
      <c r="F40" s="36"/>
      <c r="G40" s="37"/>
      <c r="H40" s="16"/>
    </row>
    <row r="41" spans="1:8" s="10" customFormat="1">
      <c r="A41" s="9">
        <v>2</v>
      </c>
      <c r="B41" s="2" t="s">
        <v>53</v>
      </c>
      <c r="C41" s="17">
        <v>62</v>
      </c>
      <c r="D41" s="53" t="s">
        <v>65</v>
      </c>
      <c r="E41" s="19" t="s">
        <v>63</v>
      </c>
      <c r="F41" s="20"/>
      <c r="G41" s="38">
        <f>SUM(F39:F41)</f>
        <v>0</v>
      </c>
      <c r="H41" s="16"/>
    </row>
    <row r="42" spans="1:8" s="10" customFormat="1">
      <c r="A42" s="9">
        <v>2</v>
      </c>
      <c r="B42" s="2" t="s">
        <v>53</v>
      </c>
      <c r="C42" s="57">
        <v>62</v>
      </c>
      <c r="D42" s="58" t="s">
        <v>66</v>
      </c>
      <c r="E42" s="25" t="s">
        <v>63</v>
      </c>
      <c r="F42" s="47"/>
      <c r="G42" s="48">
        <f>SUM(F42)</f>
        <v>0</v>
      </c>
      <c r="H42" s="16"/>
    </row>
    <row r="43" spans="1:8" s="10" customFormat="1">
      <c r="A43" s="9">
        <v>2</v>
      </c>
      <c r="B43" s="2" t="s">
        <v>53</v>
      </c>
      <c r="C43" s="11">
        <v>63</v>
      </c>
      <c r="D43" s="24" t="s">
        <v>67</v>
      </c>
      <c r="E43" s="13" t="s">
        <v>68</v>
      </c>
      <c r="F43" s="59"/>
      <c r="G43" s="60"/>
      <c r="H43" s="16"/>
    </row>
    <row r="44" spans="1:8" s="10" customFormat="1">
      <c r="A44" s="9">
        <v>2</v>
      </c>
      <c r="B44" s="2" t="s">
        <v>53</v>
      </c>
      <c r="C44" s="11">
        <v>63</v>
      </c>
      <c r="D44" s="61" t="s">
        <v>69</v>
      </c>
      <c r="E44" s="13" t="s">
        <v>68</v>
      </c>
      <c r="G44" s="43"/>
      <c r="H44" s="16"/>
    </row>
    <row r="45" spans="1:8" s="10" customFormat="1">
      <c r="A45" s="9">
        <v>2</v>
      </c>
      <c r="B45" s="2" t="s">
        <v>53</v>
      </c>
      <c r="C45" s="11">
        <v>63</v>
      </c>
      <c r="D45" s="24" t="s">
        <v>70</v>
      </c>
      <c r="E45" s="25" t="s">
        <v>71</v>
      </c>
      <c r="G45" s="43"/>
      <c r="H45" s="16"/>
    </row>
    <row r="46" spans="1:8" s="10" customFormat="1">
      <c r="A46" s="9">
        <v>2</v>
      </c>
      <c r="B46" s="2" t="s">
        <v>53</v>
      </c>
      <c r="C46" s="11">
        <v>63</v>
      </c>
      <c r="D46" s="18" t="s">
        <v>72</v>
      </c>
      <c r="E46" s="19" t="s">
        <v>73</v>
      </c>
      <c r="F46" s="20"/>
      <c r="G46" s="38">
        <f>SUM(F43:F46)</f>
        <v>0</v>
      </c>
      <c r="H46" s="16"/>
    </row>
    <row r="47" spans="1:8" s="10" customFormat="1">
      <c r="A47" s="9">
        <v>2</v>
      </c>
      <c r="B47" s="2" t="s">
        <v>53</v>
      </c>
      <c r="C47" s="11">
        <v>64</v>
      </c>
      <c r="D47" s="12" t="s">
        <v>74</v>
      </c>
      <c r="E47" s="13" t="s">
        <v>75</v>
      </c>
      <c r="F47" s="31">
        <f>2016912.64+66985.76+44109.31</f>
        <v>2128007.71</v>
      </c>
      <c r="G47" s="40"/>
      <c r="H47" s="16"/>
    </row>
    <row r="48" spans="1:8" s="10" customFormat="1">
      <c r="A48" s="9">
        <v>2</v>
      </c>
      <c r="B48" s="2" t="s">
        <v>76</v>
      </c>
      <c r="C48" s="17">
        <v>61</v>
      </c>
      <c r="D48" s="41" t="s">
        <v>77</v>
      </c>
      <c r="E48" s="19" t="s">
        <v>75</v>
      </c>
      <c r="F48" s="20">
        <v>119031.87</v>
      </c>
      <c r="G48" s="38">
        <f>SUM(F47:F48)</f>
        <v>2247039.58</v>
      </c>
      <c r="H48" s="16"/>
    </row>
    <row r="49" spans="1:9">
      <c r="A49" s="9">
        <v>2</v>
      </c>
      <c r="B49" s="2" t="s">
        <v>76</v>
      </c>
      <c r="C49" s="11">
        <v>59</v>
      </c>
      <c r="D49" s="39" t="s">
        <v>78</v>
      </c>
      <c r="E49" s="13" t="s">
        <v>55</v>
      </c>
      <c r="F49" s="10"/>
      <c r="G49" s="40"/>
      <c r="H49" s="16"/>
    </row>
    <row r="50" spans="1:9">
      <c r="A50" s="9">
        <v>2</v>
      </c>
      <c r="B50" s="2" t="s">
        <v>76</v>
      </c>
      <c r="C50" s="17">
        <v>63</v>
      </c>
      <c r="D50" s="28" t="s">
        <v>79</v>
      </c>
      <c r="E50" s="19" t="s">
        <v>73</v>
      </c>
      <c r="F50" s="20"/>
      <c r="G50" s="38">
        <f>SUM(F49:F50)</f>
        <v>0</v>
      </c>
      <c r="H50" s="16"/>
    </row>
    <row r="51" spans="1:9">
      <c r="A51" s="9">
        <v>2</v>
      </c>
      <c r="B51" s="2" t="s">
        <v>76</v>
      </c>
      <c r="C51" s="62">
        <v>68</v>
      </c>
      <c r="D51" s="63" t="s">
        <v>80</v>
      </c>
      <c r="E51" s="50" t="s">
        <v>75</v>
      </c>
      <c r="F51" s="10">
        <v>166405.01</v>
      </c>
      <c r="G51" s="40">
        <f>SUM(F51)</f>
        <v>166405.01</v>
      </c>
      <c r="H51" s="16"/>
    </row>
    <row r="52" spans="1:9">
      <c r="A52" s="9">
        <v>2</v>
      </c>
      <c r="B52" s="2" t="s">
        <v>76</v>
      </c>
      <c r="C52" s="64">
        <v>70</v>
      </c>
      <c r="D52" s="63" t="s">
        <v>81</v>
      </c>
      <c r="E52" s="50" t="s">
        <v>82</v>
      </c>
      <c r="F52" s="10"/>
      <c r="G52" s="43">
        <f>SUM(F52)</f>
        <v>0</v>
      </c>
      <c r="H52" s="16"/>
    </row>
    <row r="53" spans="1:9">
      <c r="A53" s="9">
        <v>2</v>
      </c>
      <c r="B53" s="2" t="s">
        <v>83</v>
      </c>
      <c r="C53" s="64">
        <v>69</v>
      </c>
      <c r="D53" s="49" t="s">
        <v>84</v>
      </c>
      <c r="E53" s="50" t="s">
        <v>85</v>
      </c>
      <c r="F53" s="10"/>
      <c r="G53" s="43">
        <f>+F53</f>
        <v>0</v>
      </c>
      <c r="H53" s="16"/>
    </row>
    <row r="54" spans="1:9">
      <c r="A54" s="9">
        <v>2</v>
      </c>
      <c r="B54" s="2" t="s">
        <v>83</v>
      </c>
      <c r="C54" s="64">
        <v>74</v>
      </c>
      <c r="D54" s="49" t="s">
        <v>86</v>
      </c>
      <c r="E54" s="50" t="s">
        <v>57</v>
      </c>
      <c r="F54" s="10">
        <v>3038.67</v>
      </c>
      <c r="G54" s="43">
        <f>+F54</f>
        <v>3038.67</v>
      </c>
      <c r="H54" s="16"/>
    </row>
    <row r="55" spans="1:9" s="65" customFormat="1">
      <c r="A55" s="65">
        <v>2</v>
      </c>
      <c r="B55" s="56" t="s">
        <v>83</v>
      </c>
      <c r="C55" s="62">
        <v>71</v>
      </c>
      <c r="D55" s="66" t="s">
        <v>87</v>
      </c>
      <c r="E55" s="13" t="s">
        <v>61</v>
      </c>
      <c r="F55" s="31"/>
      <c r="G55" s="40"/>
      <c r="H55" s="67"/>
    </row>
    <row r="56" spans="1:9">
      <c r="A56" s="9">
        <v>2</v>
      </c>
      <c r="B56" s="2" t="s">
        <v>83</v>
      </c>
      <c r="C56" s="64">
        <v>71</v>
      </c>
      <c r="D56" s="49" t="s">
        <v>88</v>
      </c>
      <c r="E56" s="50" t="s">
        <v>21</v>
      </c>
      <c r="F56" s="10"/>
      <c r="G56" s="43"/>
      <c r="H56" s="16"/>
      <c r="I56" s="68"/>
    </row>
    <row r="57" spans="1:9">
      <c r="A57" s="9">
        <v>2</v>
      </c>
      <c r="B57" s="2" t="s">
        <v>83</v>
      </c>
      <c r="C57" s="64">
        <v>71</v>
      </c>
      <c r="D57" s="49" t="s">
        <v>89</v>
      </c>
      <c r="E57" s="50" t="s">
        <v>55</v>
      </c>
      <c r="F57" s="10"/>
      <c r="G57" s="43"/>
      <c r="H57" s="16"/>
      <c r="I57" s="68"/>
    </row>
    <row r="58" spans="1:9">
      <c r="A58" s="9">
        <v>2</v>
      </c>
      <c r="B58" s="2" t="s">
        <v>83</v>
      </c>
      <c r="C58" s="64">
        <v>71</v>
      </c>
      <c r="D58" s="69" t="s">
        <v>90</v>
      </c>
      <c r="E58" s="50" t="s">
        <v>21</v>
      </c>
      <c r="F58" s="10"/>
      <c r="G58" s="43"/>
      <c r="H58" s="16"/>
      <c r="I58" s="68"/>
    </row>
    <row r="59" spans="1:9">
      <c r="A59" s="9">
        <v>2</v>
      </c>
      <c r="B59" s="2" t="s">
        <v>83</v>
      </c>
      <c r="C59" s="64">
        <v>75</v>
      </c>
      <c r="D59" s="70" t="s">
        <v>91</v>
      </c>
      <c r="E59" s="25" t="s">
        <v>21</v>
      </c>
      <c r="F59" s="10"/>
      <c r="G59" s="43"/>
      <c r="H59" s="16"/>
      <c r="I59" s="68"/>
    </row>
    <row r="60" spans="1:9">
      <c r="A60" s="9">
        <v>2</v>
      </c>
      <c r="B60" s="2" t="s">
        <v>83</v>
      </c>
      <c r="C60" s="71">
        <v>75</v>
      </c>
      <c r="D60" s="72" t="s">
        <v>92</v>
      </c>
      <c r="E60" s="19" t="s">
        <v>82</v>
      </c>
      <c r="F60" s="20"/>
      <c r="G60" s="38">
        <f>SUM(F55:F60)</f>
        <v>0</v>
      </c>
      <c r="H60" s="16"/>
    </row>
    <row r="61" spans="1:9">
      <c r="A61" s="9">
        <v>2</v>
      </c>
      <c r="B61" s="2" t="s">
        <v>83</v>
      </c>
      <c r="C61" s="3">
        <v>72</v>
      </c>
      <c r="D61" s="49" t="s">
        <v>93</v>
      </c>
      <c r="E61" s="50" t="s">
        <v>63</v>
      </c>
      <c r="F61" s="10"/>
      <c r="G61" s="43">
        <f>+F61</f>
        <v>0</v>
      </c>
      <c r="H61" s="16"/>
    </row>
    <row r="62" spans="1:9">
      <c r="A62" s="9">
        <v>2</v>
      </c>
      <c r="B62" s="2" t="s">
        <v>83</v>
      </c>
      <c r="C62" s="3">
        <v>73</v>
      </c>
      <c r="D62" s="49" t="s">
        <v>94</v>
      </c>
      <c r="E62" s="50" t="s">
        <v>95</v>
      </c>
      <c r="F62" s="10"/>
      <c r="G62" s="43">
        <f>+F62</f>
        <v>0</v>
      </c>
      <c r="H62" s="16"/>
    </row>
    <row r="63" spans="1:9">
      <c r="A63" s="9">
        <v>2</v>
      </c>
      <c r="B63" s="2" t="s">
        <v>83</v>
      </c>
      <c r="C63" s="3">
        <v>78</v>
      </c>
      <c r="D63" s="49" t="s">
        <v>96</v>
      </c>
      <c r="E63" s="50" t="s">
        <v>75</v>
      </c>
      <c r="F63" s="10">
        <f>253462.56+28318.15+18647.16</f>
        <v>300427.87</v>
      </c>
      <c r="G63" s="43">
        <f>+F63</f>
        <v>300427.87</v>
      </c>
      <c r="H63" s="16"/>
    </row>
    <row r="64" spans="1:9">
      <c r="A64" s="9">
        <v>2</v>
      </c>
      <c r="B64" s="2" t="s">
        <v>97</v>
      </c>
      <c r="C64" s="11">
        <v>81</v>
      </c>
      <c r="D64" s="73" t="s">
        <v>98</v>
      </c>
      <c r="E64" s="13" t="s">
        <v>57</v>
      </c>
      <c r="F64" s="74">
        <v>3849.26</v>
      </c>
      <c r="G64" s="40">
        <f>+F64</f>
        <v>3849.26</v>
      </c>
      <c r="H64" s="54"/>
    </row>
    <row r="65" spans="1:8">
      <c r="A65" s="9">
        <v>2</v>
      </c>
      <c r="B65" s="2" t="s">
        <v>97</v>
      </c>
      <c r="C65" s="11">
        <v>82</v>
      </c>
      <c r="D65" s="73" t="s">
        <v>99</v>
      </c>
      <c r="E65" s="13" t="s">
        <v>82</v>
      </c>
      <c r="F65" s="10"/>
      <c r="G65" s="40">
        <f>+F65</f>
        <v>0</v>
      </c>
      <c r="H65" s="54"/>
    </row>
    <row r="66" spans="1:8">
      <c r="A66" s="9">
        <v>2</v>
      </c>
      <c r="B66" s="2" t="s">
        <v>97</v>
      </c>
      <c r="C66" s="17">
        <v>82</v>
      </c>
      <c r="D66" s="53" t="s">
        <v>100</v>
      </c>
      <c r="E66" s="19" t="s">
        <v>95</v>
      </c>
      <c r="F66" s="20"/>
      <c r="G66" s="38">
        <f>SUM(F65:F66)</f>
        <v>0</v>
      </c>
      <c r="H66" s="54"/>
    </row>
    <row r="67" spans="1:8">
      <c r="A67" s="9">
        <v>2</v>
      </c>
      <c r="B67" s="2" t="s">
        <v>97</v>
      </c>
      <c r="C67" s="3">
        <v>83</v>
      </c>
      <c r="D67" s="75" t="s">
        <v>101</v>
      </c>
      <c r="E67" s="50" t="s">
        <v>75</v>
      </c>
      <c r="F67" s="10">
        <f>38316.68+7936.7+5226.22</f>
        <v>51479.6</v>
      </c>
      <c r="G67" s="43">
        <f>+F67</f>
        <v>51479.6</v>
      </c>
      <c r="H67" s="54">
        <f>SUM(G34:G67)</f>
        <v>2781058.8400000003</v>
      </c>
    </row>
    <row r="68" spans="1:8">
      <c r="D68" s="50"/>
      <c r="E68" s="50" t="s">
        <v>4</v>
      </c>
      <c r="F68" s="10"/>
      <c r="G68" s="43"/>
      <c r="H68" s="16"/>
    </row>
    <row r="69" spans="1:8">
      <c r="A69" s="9">
        <v>3</v>
      </c>
      <c r="B69" s="2" t="s">
        <v>102</v>
      </c>
      <c r="C69" s="11">
        <v>99</v>
      </c>
      <c r="D69" s="12" t="s">
        <v>103</v>
      </c>
      <c r="E69" s="13" t="s">
        <v>104</v>
      </c>
      <c r="F69" s="31">
        <v>133928.57999999999</v>
      </c>
      <c r="G69" s="40"/>
      <c r="H69" s="16"/>
    </row>
    <row r="70" spans="1:8">
      <c r="A70" s="9">
        <v>3</v>
      </c>
      <c r="B70" s="2" t="s">
        <v>102</v>
      </c>
      <c r="C70" s="11">
        <v>99</v>
      </c>
      <c r="D70" s="24" t="s">
        <v>105</v>
      </c>
      <c r="E70" s="25" t="s">
        <v>106</v>
      </c>
      <c r="F70" s="10">
        <v>101201.14</v>
      </c>
      <c r="G70" s="43"/>
      <c r="H70" s="16"/>
    </row>
    <row r="71" spans="1:8">
      <c r="A71" s="9">
        <v>3</v>
      </c>
      <c r="B71" s="2" t="s">
        <v>102</v>
      </c>
      <c r="C71" s="11">
        <v>99</v>
      </c>
      <c r="D71" s="76" t="s">
        <v>107</v>
      </c>
      <c r="E71" s="19" t="s">
        <v>104</v>
      </c>
      <c r="F71" s="20">
        <v>53571.42</v>
      </c>
      <c r="G71" s="38">
        <f>SUM(F69:F71)</f>
        <v>288701.13999999996</v>
      </c>
      <c r="H71" s="16"/>
    </row>
    <row r="72" spans="1:8">
      <c r="A72" s="9">
        <v>3</v>
      </c>
      <c r="B72" s="3" t="s">
        <v>102</v>
      </c>
      <c r="C72" s="62">
        <v>100</v>
      </c>
      <c r="D72" s="12" t="s">
        <v>108</v>
      </c>
      <c r="E72" s="13" t="s">
        <v>109</v>
      </c>
      <c r="F72" s="52">
        <v>34466.400000000001</v>
      </c>
      <c r="G72" s="40"/>
      <c r="H72" s="16"/>
    </row>
    <row r="73" spans="1:8">
      <c r="A73" s="9">
        <v>3</v>
      </c>
      <c r="B73" s="3" t="s">
        <v>102</v>
      </c>
      <c r="C73" s="71">
        <v>100</v>
      </c>
      <c r="D73" s="41" t="s">
        <v>110</v>
      </c>
      <c r="E73" s="19" t="s">
        <v>109</v>
      </c>
      <c r="F73" s="20"/>
      <c r="G73" s="38">
        <f>SUM(F72:F73)</f>
        <v>34466.400000000001</v>
      </c>
      <c r="H73" s="16"/>
    </row>
    <row r="74" spans="1:8">
      <c r="A74" s="9">
        <v>3</v>
      </c>
      <c r="B74" s="57" t="s">
        <v>102</v>
      </c>
      <c r="C74" s="62">
        <v>104</v>
      </c>
      <c r="D74" s="77" t="s">
        <v>111</v>
      </c>
      <c r="E74" s="46" t="s">
        <v>112</v>
      </c>
      <c r="F74" s="78">
        <v>31991.52</v>
      </c>
      <c r="G74" s="48">
        <f t="shared" ref="G74:G80" si="0">+F74</f>
        <v>31991.52</v>
      </c>
      <c r="H74" s="16"/>
    </row>
    <row r="75" spans="1:8">
      <c r="A75" s="9">
        <v>3</v>
      </c>
      <c r="B75" s="3" t="s">
        <v>113</v>
      </c>
      <c r="C75" s="79">
        <v>106</v>
      </c>
      <c r="D75" s="80" t="s">
        <v>114</v>
      </c>
      <c r="E75" s="35" t="s">
        <v>104</v>
      </c>
      <c r="F75" s="59"/>
      <c r="G75" s="60">
        <f t="shared" si="0"/>
        <v>0</v>
      </c>
      <c r="H75" s="16"/>
    </row>
    <row r="76" spans="1:8">
      <c r="A76" s="9">
        <v>3</v>
      </c>
      <c r="B76" s="3" t="s">
        <v>113</v>
      </c>
      <c r="C76" s="64">
        <v>107</v>
      </c>
      <c r="D76" s="63" t="s">
        <v>115</v>
      </c>
      <c r="E76" s="50" t="s">
        <v>109</v>
      </c>
      <c r="F76" s="10"/>
      <c r="G76" s="43">
        <f t="shared" si="0"/>
        <v>0</v>
      </c>
      <c r="H76" s="16"/>
    </row>
    <row r="77" spans="1:8">
      <c r="A77" s="9">
        <v>3</v>
      </c>
      <c r="B77" s="2" t="s">
        <v>113</v>
      </c>
      <c r="C77" s="64">
        <v>109</v>
      </c>
      <c r="D77" s="63" t="s">
        <v>116</v>
      </c>
      <c r="E77" s="50" t="s">
        <v>112</v>
      </c>
      <c r="F77" s="10"/>
      <c r="G77" s="43">
        <f t="shared" si="0"/>
        <v>0</v>
      </c>
      <c r="H77" s="16"/>
    </row>
    <row r="78" spans="1:8">
      <c r="A78" s="9">
        <v>3</v>
      </c>
      <c r="B78" s="2" t="s">
        <v>117</v>
      </c>
      <c r="C78" s="64">
        <v>111</v>
      </c>
      <c r="D78" s="49" t="s">
        <v>118</v>
      </c>
      <c r="E78" s="50" t="s">
        <v>104</v>
      </c>
      <c r="F78" s="10">
        <v>80357.14</v>
      </c>
      <c r="G78" s="43">
        <f t="shared" si="0"/>
        <v>80357.14</v>
      </c>
      <c r="H78" s="16"/>
    </row>
    <row r="79" spans="1:8">
      <c r="A79" s="9">
        <v>3</v>
      </c>
      <c r="B79" s="2" t="s">
        <v>117</v>
      </c>
      <c r="C79" s="64">
        <v>112</v>
      </c>
      <c r="D79" s="49" t="s">
        <v>119</v>
      </c>
      <c r="E79" s="50" t="s">
        <v>109</v>
      </c>
      <c r="F79" s="10">
        <v>3156.16</v>
      </c>
      <c r="G79" s="43">
        <f t="shared" si="0"/>
        <v>3156.16</v>
      </c>
      <c r="H79" s="16"/>
    </row>
    <row r="80" spans="1:8">
      <c r="A80" s="9">
        <v>3</v>
      </c>
      <c r="B80" s="2" t="s">
        <v>117</v>
      </c>
      <c r="C80" s="64">
        <v>106</v>
      </c>
      <c r="D80" s="49" t="s">
        <v>120</v>
      </c>
      <c r="E80" s="50" t="s">
        <v>121</v>
      </c>
      <c r="F80" s="10"/>
      <c r="G80" s="43">
        <f t="shared" si="0"/>
        <v>0</v>
      </c>
      <c r="H80" s="16"/>
    </row>
    <row r="81" spans="1:9">
      <c r="A81" s="9">
        <v>3</v>
      </c>
      <c r="B81" s="2" t="s">
        <v>117</v>
      </c>
      <c r="C81" s="62">
        <v>116</v>
      </c>
      <c r="D81" s="51" t="s">
        <v>122</v>
      </c>
      <c r="E81" s="13" t="s">
        <v>112</v>
      </c>
      <c r="F81" s="31"/>
      <c r="G81" s="40">
        <f>SUM(F81:F82)</f>
        <v>0</v>
      </c>
      <c r="H81" s="54"/>
    </row>
    <row r="82" spans="1:9">
      <c r="A82" s="9">
        <v>3</v>
      </c>
      <c r="B82" s="2" t="s">
        <v>117</v>
      </c>
      <c r="C82" s="71">
        <v>109</v>
      </c>
      <c r="D82" s="81" t="s">
        <v>123</v>
      </c>
      <c r="E82" s="19" t="s">
        <v>112</v>
      </c>
      <c r="F82" s="20"/>
      <c r="G82" s="38"/>
      <c r="H82" s="54"/>
    </row>
    <row r="83" spans="1:9">
      <c r="A83" s="9">
        <v>3</v>
      </c>
      <c r="B83" s="2" t="s">
        <v>124</v>
      </c>
      <c r="C83" s="64">
        <v>122</v>
      </c>
      <c r="D83" s="75" t="s">
        <v>125</v>
      </c>
      <c r="E83" s="50" t="s">
        <v>104</v>
      </c>
      <c r="F83" s="10"/>
      <c r="G83" s="43">
        <f>+F83</f>
        <v>0</v>
      </c>
      <c r="H83" s="54"/>
    </row>
    <row r="84" spans="1:9">
      <c r="A84" s="9">
        <v>3</v>
      </c>
      <c r="B84" s="2" t="s">
        <v>117</v>
      </c>
      <c r="C84" s="64">
        <v>116</v>
      </c>
      <c r="D84" s="75" t="s">
        <v>126</v>
      </c>
      <c r="E84" s="50" t="s">
        <v>109</v>
      </c>
      <c r="F84" s="10">
        <v>9468.4599999999991</v>
      </c>
      <c r="G84" s="43">
        <f>+F84</f>
        <v>9468.4599999999991</v>
      </c>
      <c r="H84" s="54">
        <f>SUM(G69:G84)</f>
        <v>448140.82</v>
      </c>
    </row>
    <row r="85" spans="1:9">
      <c r="C85" s="64"/>
      <c r="D85" s="50"/>
      <c r="E85" s="50" t="s">
        <v>4</v>
      </c>
      <c r="F85" s="10"/>
      <c r="G85" s="43">
        <f>+F85</f>
        <v>0</v>
      </c>
      <c r="H85" s="16"/>
    </row>
    <row r="86" spans="1:9">
      <c r="A86" s="9">
        <v>4</v>
      </c>
      <c r="B86" s="2" t="s">
        <v>127</v>
      </c>
      <c r="C86" s="62">
        <v>132</v>
      </c>
      <c r="D86" s="82" t="s">
        <v>128</v>
      </c>
      <c r="E86" s="13" t="s">
        <v>75</v>
      </c>
      <c r="F86" s="31">
        <f>384544.17+35207.21+23183.52+700851.06</f>
        <v>1143785.96</v>
      </c>
      <c r="G86" s="83"/>
      <c r="H86" s="16"/>
    </row>
    <row r="87" spans="1:9">
      <c r="A87" s="9">
        <v>4</v>
      </c>
      <c r="B87" s="2" t="s">
        <v>127</v>
      </c>
      <c r="C87" s="71">
        <v>122</v>
      </c>
      <c r="D87" s="76" t="s">
        <v>129</v>
      </c>
      <c r="E87" s="19" t="s">
        <v>130</v>
      </c>
      <c r="F87" s="20"/>
      <c r="G87" s="38">
        <f>SUM(F86:F87)</f>
        <v>1143785.96</v>
      </c>
      <c r="H87" s="16"/>
    </row>
    <row r="88" spans="1:9">
      <c r="A88" s="9">
        <v>4</v>
      </c>
      <c r="B88" s="2" t="s">
        <v>127</v>
      </c>
      <c r="C88" s="11">
        <v>134</v>
      </c>
      <c r="D88" s="82" t="s">
        <v>131</v>
      </c>
      <c r="E88" s="13" t="s">
        <v>132</v>
      </c>
      <c r="F88" s="31"/>
      <c r="G88" s="84"/>
      <c r="H88" s="16"/>
    </row>
    <row r="89" spans="1:9">
      <c r="A89" s="9">
        <v>4</v>
      </c>
      <c r="B89" s="2" t="s">
        <v>127</v>
      </c>
      <c r="C89" s="23">
        <v>134</v>
      </c>
      <c r="D89" s="61" t="s">
        <v>133</v>
      </c>
      <c r="E89" s="25" t="s">
        <v>134</v>
      </c>
      <c r="F89" s="10"/>
      <c r="G89" s="85"/>
      <c r="H89" s="16"/>
    </row>
    <row r="90" spans="1:9">
      <c r="A90" s="9">
        <v>4</v>
      </c>
      <c r="B90" s="2" t="s">
        <v>127</v>
      </c>
      <c r="C90" s="17">
        <v>134</v>
      </c>
      <c r="D90" s="76" t="s">
        <v>135</v>
      </c>
      <c r="E90" s="19" t="s">
        <v>136</v>
      </c>
      <c r="F90" s="20"/>
      <c r="G90" s="38">
        <f>SUM(F88:F90)</f>
        <v>0</v>
      </c>
      <c r="H90" s="16"/>
    </row>
    <row r="91" spans="1:9">
      <c r="A91" s="9">
        <v>4</v>
      </c>
      <c r="B91" s="2" t="s">
        <v>127</v>
      </c>
      <c r="C91" s="11">
        <v>138</v>
      </c>
      <c r="D91" s="12" t="s">
        <v>137</v>
      </c>
      <c r="E91" s="13" t="s">
        <v>138</v>
      </c>
      <c r="F91" s="22"/>
      <c r="G91" s="40"/>
      <c r="H91" s="16"/>
    </row>
    <row r="92" spans="1:9">
      <c r="A92" s="9">
        <v>4</v>
      </c>
      <c r="B92" s="2" t="s">
        <v>127</v>
      </c>
      <c r="C92" s="23">
        <v>138</v>
      </c>
      <c r="D92" s="42" t="s">
        <v>139</v>
      </c>
      <c r="E92" s="25" t="s">
        <v>138</v>
      </c>
      <c r="F92" s="10"/>
      <c r="G92" s="43"/>
      <c r="H92" s="16"/>
    </row>
    <row r="93" spans="1:9">
      <c r="A93" s="9">
        <v>4</v>
      </c>
      <c r="B93" s="2" t="s">
        <v>127</v>
      </c>
      <c r="C93" s="23">
        <v>138</v>
      </c>
      <c r="D93" s="86" t="s">
        <v>140</v>
      </c>
      <c r="E93" s="25" t="s">
        <v>138</v>
      </c>
      <c r="F93" s="10"/>
      <c r="G93" s="43"/>
      <c r="H93" s="16"/>
    </row>
    <row r="94" spans="1:9">
      <c r="A94" s="9">
        <v>4</v>
      </c>
      <c r="B94" s="2" t="s">
        <v>127</v>
      </c>
      <c r="C94" s="23">
        <v>138</v>
      </c>
      <c r="D94" s="61" t="s">
        <v>141</v>
      </c>
      <c r="E94" s="25" t="s">
        <v>138</v>
      </c>
      <c r="F94" s="10">
        <v>16820.72</v>
      </c>
      <c r="G94" s="43"/>
      <c r="H94" s="16"/>
    </row>
    <row r="95" spans="1:9">
      <c r="A95" s="9">
        <v>4</v>
      </c>
      <c r="B95" s="2" t="s">
        <v>127</v>
      </c>
      <c r="C95" s="23">
        <v>138</v>
      </c>
      <c r="D95" s="70" t="s">
        <v>142</v>
      </c>
      <c r="E95" s="25" t="s">
        <v>138</v>
      </c>
      <c r="F95" s="10"/>
      <c r="G95" s="43"/>
      <c r="H95" s="16"/>
      <c r="I95" s="68"/>
    </row>
    <row r="96" spans="1:9">
      <c r="A96" s="9">
        <v>4</v>
      </c>
      <c r="B96" s="2" t="s">
        <v>127</v>
      </c>
      <c r="C96" s="23">
        <v>138</v>
      </c>
      <c r="D96" s="72" t="s">
        <v>143</v>
      </c>
      <c r="E96" s="19" t="s">
        <v>138</v>
      </c>
      <c r="F96" s="20">
        <v>8100</v>
      </c>
      <c r="G96" s="21">
        <f>SUM(F91:F96)</f>
        <v>24920.720000000001</v>
      </c>
      <c r="H96" s="16"/>
    </row>
    <row r="97" spans="1:9">
      <c r="A97" s="9">
        <v>4</v>
      </c>
      <c r="B97" s="2" t="s">
        <v>127</v>
      </c>
      <c r="C97" s="11">
        <v>139</v>
      </c>
      <c r="D97" s="12" t="s">
        <v>144</v>
      </c>
      <c r="E97" s="13" t="s">
        <v>145</v>
      </c>
      <c r="F97" s="31"/>
      <c r="G97" s="15"/>
      <c r="H97" s="16"/>
      <c r="I97" s="68"/>
    </row>
    <row r="98" spans="1:9">
      <c r="A98" s="9">
        <v>4</v>
      </c>
      <c r="B98" s="2" t="s">
        <v>127</v>
      </c>
      <c r="C98" s="23">
        <v>139</v>
      </c>
      <c r="D98" s="63" t="s">
        <v>146</v>
      </c>
      <c r="E98" s="25" t="s">
        <v>145</v>
      </c>
      <c r="F98" s="10"/>
      <c r="G98" s="26"/>
      <c r="H98" s="16"/>
      <c r="I98" s="68"/>
    </row>
    <row r="99" spans="1:9">
      <c r="A99" s="9">
        <v>4</v>
      </c>
      <c r="B99" s="2" t="s">
        <v>127</v>
      </c>
      <c r="C99" s="23">
        <v>139</v>
      </c>
      <c r="D99" s="61" t="s">
        <v>147</v>
      </c>
      <c r="E99" s="25" t="s">
        <v>145</v>
      </c>
      <c r="F99" s="10"/>
      <c r="G99" s="87"/>
      <c r="H99" s="16"/>
      <c r="I99" s="68"/>
    </row>
    <row r="100" spans="1:9">
      <c r="A100" s="9">
        <v>4</v>
      </c>
      <c r="B100" s="2" t="s">
        <v>127</v>
      </c>
      <c r="C100" s="23">
        <v>139</v>
      </c>
      <c r="D100" s="75" t="s">
        <v>148</v>
      </c>
      <c r="E100" s="25" t="s">
        <v>145</v>
      </c>
      <c r="F100" s="10"/>
      <c r="G100" s="16"/>
      <c r="H100" s="16"/>
      <c r="I100" s="68"/>
    </row>
    <row r="101" spans="1:9">
      <c r="A101" s="9">
        <v>4</v>
      </c>
      <c r="B101" s="2" t="s">
        <v>127</v>
      </c>
      <c r="C101" s="23">
        <v>139</v>
      </c>
      <c r="D101" s="88" t="s">
        <v>149</v>
      </c>
      <c r="E101" s="25" t="s">
        <v>145</v>
      </c>
      <c r="F101" s="10"/>
      <c r="G101" s="26"/>
      <c r="H101" s="16"/>
      <c r="I101" s="68"/>
    </row>
    <row r="102" spans="1:9">
      <c r="A102" s="9">
        <v>4</v>
      </c>
      <c r="B102" s="2" t="s">
        <v>127</v>
      </c>
      <c r="C102" s="23">
        <v>139</v>
      </c>
      <c r="D102" s="72" t="s">
        <v>150</v>
      </c>
      <c r="E102" s="19" t="s">
        <v>145</v>
      </c>
      <c r="F102" s="20"/>
      <c r="G102" s="21">
        <f>SUM(F97:F102)</f>
        <v>0</v>
      </c>
      <c r="H102" s="16"/>
      <c r="I102" s="68"/>
    </row>
    <row r="103" spans="1:9">
      <c r="A103" s="9">
        <v>4</v>
      </c>
      <c r="B103" s="2" t="s">
        <v>127</v>
      </c>
      <c r="C103" s="11">
        <v>140</v>
      </c>
      <c r="D103" s="82" t="s">
        <v>151</v>
      </c>
      <c r="E103" s="13" t="s">
        <v>109</v>
      </c>
      <c r="F103" s="31">
        <v>1587.62</v>
      </c>
      <c r="G103" s="15"/>
      <c r="H103" s="16"/>
      <c r="I103" s="68"/>
    </row>
    <row r="104" spans="1:9">
      <c r="A104" s="9">
        <v>4</v>
      </c>
      <c r="B104" s="2" t="s">
        <v>127</v>
      </c>
      <c r="C104" s="17">
        <v>140</v>
      </c>
      <c r="D104" s="76" t="s">
        <v>152</v>
      </c>
      <c r="E104" s="19" t="s">
        <v>153</v>
      </c>
      <c r="F104" s="89"/>
      <c r="G104" s="21">
        <f>SUM(F103:F104)</f>
        <v>1587.62</v>
      </c>
      <c r="H104" s="16"/>
      <c r="I104" s="68"/>
    </row>
    <row r="105" spans="1:9">
      <c r="A105" s="9">
        <v>4</v>
      </c>
      <c r="B105" s="2" t="s">
        <v>127</v>
      </c>
      <c r="C105" s="23">
        <v>141</v>
      </c>
      <c r="D105" s="61" t="s">
        <v>154</v>
      </c>
      <c r="E105" s="25" t="s">
        <v>155</v>
      </c>
      <c r="F105" s="27">
        <v>1456.9</v>
      </c>
      <c r="G105" s="15"/>
      <c r="H105" s="16"/>
    </row>
    <row r="106" spans="1:9">
      <c r="A106" s="9">
        <v>2</v>
      </c>
      <c r="B106" s="2" t="s">
        <v>127</v>
      </c>
      <c r="C106" s="23">
        <v>141</v>
      </c>
      <c r="D106" s="55" t="s">
        <v>156</v>
      </c>
      <c r="E106" s="50" t="s">
        <v>155</v>
      </c>
      <c r="F106" s="22">
        <v>1748.29</v>
      </c>
      <c r="G106" s="26"/>
      <c r="H106" s="16"/>
    </row>
    <row r="107" spans="1:9">
      <c r="A107" s="9">
        <v>2</v>
      </c>
      <c r="B107" s="2" t="s">
        <v>127</v>
      </c>
      <c r="C107" s="23">
        <v>141</v>
      </c>
      <c r="D107" s="63" t="s">
        <v>157</v>
      </c>
      <c r="E107" s="50" t="s">
        <v>155</v>
      </c>
      <c r="F107" s="90">
        <v>291.38</v>
      </c>
      <c r="G107" s="26"/>
      <c r="H107" s="16"/>
    </row>
    <row r="108" spans="1:9">
      <c r="A108" s="9">
        <v>2</v>
      </c>
      <c r="B108" s="2" t="s">
        <v>127</v>
      </c>
      <c r="C108" s="23">
        <v>141</v>
      </c>
      <c r="D108" s="91" t="s">
        <v>158</v>
      </c>
      <c r="E108" s="50" t="s">
        <v>155</v>
      </c>
      <c r="F108" s="10"/>
      <c r="G108" s="26"/>
      <c r="H108" s="16"/>
    </row>
    <row r="109" spans="1:9">
      <c r="A109" s="9">
        <v>2</v>
      </c>
      <c r="B109" s="2" t="s">
        <v>127</v>
      </c>
      <c r="C109" s="23">
        <v>141</v>
      </c>
      <c r="D109" s="75" t="s">
        <v>159</v>
      </c>
      <c r="E109" s="50" t="s">
        <v>155</v>
      </c>
      <c r="F109" s="10">
        <v>582.76</v>
      </c>
      <c r="G109" s="26"/>
      <c r="H109" s="16"/>
    </row>
    <row r="110" spans="1:9">
      <c r="A110" s="9">
        <v>2</v>
      </c>
      <c r="B110" s="2" t="s">
        <v>127</v>
      </c>
      <c r="C110" s="23">
        <v>141</v>
      </c>
      <c r="D110" s="49" t="s">
        <v>160</v>
      </c>
      <c r="E110" s="50" t="s">
        <v>155</v>
      </c>
      <c r="F110" s="10">
        <v>1748.28</v>
      </c>
      <c r="G110" s="26"/>
      <c r="H110" s="16"/>
    </row>
    <row r="111" spans="1:9">
      <c r="A111" s="9">
        <v>4</v>
      </c>
      <c r="B111" s="2" t="s">
        <v>127</v>
      </c>
      <c r="C111" s="23">
        <v>141</v>
      </c>
      <c r="D111" s="61" t="s">
        <v>161</v>
      </c>
      <c r="E111" s="25" t="s">
        <v>162</v>
      </c>
      <c r="F111" s="10"/>
      <c r="G111" s="26"/>
      <c r="H111" s="16"/>
    </row>
    <row r="112" spans="1:9">
      <c r="A112" s="9">
        <v>2</v>
      </c>
      <c r="B112" s="2" t="s">
        <v>127</v>
      </c>
      <c r="C112" s="23">
        <v>141</v>
      </c>
      <c r="D112" s="55" t="s">
        <v>163</v>
      </c>
      <c r="E112" s="50" t="s">
        <v>164</v>
      </c>
      <c r="F112" s="10"/>
      <c r="G112" s="26"/>
      <c r="H112" s="16"/>
    </row>
    <row r="113" spans="1:9">
      <c r="A113" s="9">
        <v>2</v>
      </c>
      <c r="B113" s="2" t="s">
        <v>127</v>
      </c>
      <c r="C113" s="23">
        <v>141</v>
      </c>
      <c r="D113" s="63" t="s">
        <v>165</v>
      </c>
      <c r="E113" s="50" t="s">
        <v>164</v>
      </c>
      <c r="F113" s="10"/>
      <c r="G113" s="26"/>
      <c r="H113" s="16"/>
    </row>
    <row r="114" spans="1:9">
      <c r="A114" s="9">
        <v>2</v>
      </c>
      <c r="B114" s="2" t="s">
        <v>127</v>
      </c>
      <c r="C114" s="23">
        <v>141</v>
      </c>
      <c r="D114" s="91" t="s">
        <v>166</v>
      </c>
      <c r="E114" s="50" t="s">
        <v>164</v>
      </c>
      <c r="F114" s="10"/>
      <c r="G114" s="26"/>
      <c r="H114" s="16"/>
    </row>
    <row r="115" spans="1:9">
      <c r="A115" s="9">
        <v>2</v>
      </c>
      <c r="B115" s="2" t="s">
        <v>127</v>
      </c>
      <c r="C115" s="23">
        <v>141</v>
      </c>
      <c r="D115" s="75" t="s">
        <v>167</v>
      </c>
      <c r="E115" s="50" t="s">
        <v>164</v>
      </c>
      <c r="F115" s="10"/>
      <c r="G115" s="26"/>
      <c r="H115" s="16"/>
    </row>
    <row r="116" spans="1:9">
      <c r="A116" s="9">
        <v>2</v>
      </c>
      <c r="B116" s="2" t="s">
        <v>127</v>
      </c>
      <c r="C116" s="23">
        <v>141</v>
      </c>
      <c r="D116" s="49" t="s">
        <v>168</v>
      </c>
      <c r="E116" s="50" t="s">
        <v>164</v>
      </c>
      <c r="F116" s="10"/>
      <c r="G116" s="21">
        <f>SUM(F105:F116)</f>
        <v>5827.61</v>
      </c>
      <c r="H116" s="16"/>
    </row>
    <row r="117" spans="1:9">
      <c r="A117" s="9">
        <v>4</v>
      </c>
      <c r="B117" s="2" t="s">
        <v>127</v>
      </c>
      <c r="C117" s="11">
        <v>142</v>
      </c>
      <c r="D117" s="12" t="s">
        <v>169</v>
      </c>
      <c r="E117" s="13" t="s">
        <v>170</v>
      </c>
      <c r="F117" s="31"/>
      <c r="G117" s="15"/>
      <c r="H117" s="16"/>
    </row>
    <row r="118" spans="1:9">
      <c r="A118" s="9">
        <v>4</v>
      </c>
      <c r="B118" s="2" t="s">
        <v>127</v>
      </c>
      <c r="C118" s="11">
        <v>142</v>
      </c>
      <c r="D118" s="42" t="s">
        <v>171</v>
      </c>
      <c r="E118" s="25" t="s">
        <v>170</v>
      </c>
      <c r="F118" s="10"/>
      <c r="G118" s="26"/>
      <c r="H118" s="16"/>
    </row>
    <row r="119" spans="1:9">
      <c r="A119" s="9">
        <v>4</v>
      </c>
      <c r="B119" s="2" t="s">
        <v>127</v>
      </c>
      <c r="C119" s="11">
        <v>142</v>
      </c>
      <c r="D119" s="61" t="s">
        <v>172</v>
      </c>
      <c r="E119" s="25" t="s">
        <v>170</v>
      </c>
      <c r="F119" s="10">
        <v>56780</v>
      </c>
      <c r="G119" s="26"/>
      <c r="H119" s="16"/>
    </row>
    <row r="120" spans="1:9">
      <c r="A120" s="9">
        <v>4</v>
      </c>
      <c r="B120" s="2" t="s">
        <v>127</v>
      </c>
      <c r="C120" s="64"/>
      <c r="D120" s="75" t="s">
        <v>173</v>
      </c>
      <c r="E120" s="25" t="s">
        <v>170</v>
      </c>
      <c r="F120" s="10"/>
      <c r="G120" s="26"/>
      <c r="H120" s="16"/>
    </row>
    <row r="121" spans="1:9">
      <c r="A121" s="9">
        <v>4</v>
      </c>
      <c r="B121" s="2" t="s">
        <v>127</v>
      </c>
      <c r="C121" s="64">
        <v>142</v>
      </c>
      <c r="D121" s="92" t="s">
        <v>174</v>
      </c>
      <c r="E121" s="25" t="s">
        <v>170</v>
      </c>
      <c r="F121" s="10"/>
      <c r="G121" s="26"/>
      <c r="H121" s="16"/>
    </row>
    <row r="122" spans="1:9">
      <c r="C122" s="71"/>
      <c r="D122" s="81" t="s">
        <v>175</v>
      </c>
      <c r="E122" s="19" t="s">
        <v>170</v>
      </c>
      <c r="F122" s="32"/>
      <c r="G122" s="21">
        <f>SUM(F117:F122)</f>
        <v>56780</v>
      </c>
      <c r="H122" s="16"/>
    </row>
    <row r="123" spans="1:9">
      <c r="A123" s="9">
        <v>4</v>
      </c>
      <c r="B123" s="2" t="s">
        <v>127</v>
      </c>
      <c r="C123" s="62">
        <v>143</v>
      </c>
      <c r="D123" s="12" t="s">
        <v>176</v>
      </c>
      <c r="E123" s="13" t="s">
        <v>177</v>
      </c>
      <c r="F123" s="52">
        <v>16850.29</v>
      </c>
      <c r="G123" s="15"/>
      <c r="H123" s="16"/>
      <c r="I123" s="68"/>
    </row>
    <row r="124" spans="1:9">
      <c r="A124" s="9">
        <v>4</v>
      </c>
      <c r="B124" s="2" t="s">
        <v>127</v>
      </c>
      <c r="C124" s="64">
        <v>143</v>
      </c>
      <c r="D124" s="24" t="s">
        <v>178</v>
      </c>
      <c r="E124" s="25" t="s">
        <v>179</v>
      </c>
      <c r="F124" s="27"/>
      <c r="G124" s="26"/>
      <c r="H124" s="16"/>
      <c r="I124" s="68"/>
    </row>
    <row r="125" spans="1:9">
      <c r="A125" s="9">
        <v>4</v>
      </c>
      <c r="B125" s="2" t="s">
        <v>127</v>
      </c>
      <c r="C125" s="64">
        <v>143</v>
      </c>
      <c r="D125" s="24" t="s">
        <v>180</v>
      </c>
      <c r="E125" s="25" t="s">
        <v>181</v>
      </c>
      <c r="F125" s="93">
        <v>1600</v>
      </c>
      <c r="G125" s="26"/>
      <c r="H125" s="16"/>
    </row>
    <row r="126" spans="1:9">
      <c r="A126" s="9">
        <v>4</v>
      </c>
      <c r="B126" s="2" t="s">
        <v>127</v>
      </c>
      <c r="C126" s="64">
        <v>143</v>
      </c>
      <c r="D126" s="86" t="s">
        <v>182</v>
      </c>
      <c r="E126" s="25" t="s">
        <v>177</v>
      </c>
      <c r="F126" s="10"/>
      <c r="G126" s="26"/>
      <c r="H126" s="16"/>
    </row>
    <row r="127" spans="1:9">
      <c r="A127" s="9">
        <v>4</v>
      </c>
      <c r="B127" s="2" t="s">
        <v>127</v>
      </c>
      <c r="C127" s="64">
        <v>143</v>
      </c>
      <c r="D127" s="61" t="s">
        <v>183</v>
      </c>
      <c r="E127" s="25" t="s">
        <v>184</v>
      </c>
      <c r="F127" s="10">
        <v>11889.39</v>
      </c>
      <c r="G127" s="26"/>
      <c r="H127" s="16"/>
    </row>
    <row r="128" spans="1:9">
      <c r="A128" s="9">
        <v>4</v>
      </c>
      <c r="B128" s="2" t="s">
        <v>127</v>
      </c>
      <c r="C128" s="64">
        <v>143</v>
      </c>
      <c r="D128" s="94" t="s">
        <v>185</v>
      </c>
      <c r="E128" s="50" t="s">
        <v>179</v>
      </c>
      <c r="F128" s="95"/>
      <c r="G128" s="26"/>
      <c r="H128" s="16"/>
    </row>
    <row r="129" spans="1:8" s="10" customFormat="1">
      <c r="A129" s="9">
        <v>4</v>
      </c>
      <c r="B129" s="2" t="s">
        <v>127</v>
      </c>
      <c r="C129" s="79">
        <v>143</v>
      </c>
      <c r="D129" s="34" t="s">
        <v>186</v>
      </c>
      <c r="E129" s="35" t="s">
        <v>181</v>
      </c>
      <c r="F129" s="36">
        <v>1600</v>
      </c>
      <c r="G129" s="96"/>
      <c r="H129" s="16"/>
    </row>
    <row r="130" spans="1:8" s="10" customFormat="1">
      <c r="A130" s="9">
        <v>4</v>
      </c>
      <c r="B130" s="2" t="s">
        <v>127</v>
      </c>
      <c r="C130" s="64">
        <v>143</v>
      </c>
      <c r="D130" s="70" t="s">
        <v>187</v>
      </c>
      <c r="E130" s="25" t="s">
        <v>181</v>
      </c>
      <c r="G130" s="26"/>
      <c r="H130" s="16"/>
    </row>
    <row r="131" spans="1:8" s="10" customFormat="1">
      <c r="A131" s="9">
        <v>4</v>
      </c>
      <c r="B131" s="2" t="s">
        <v>127</v>
      </c>
      <c r="C131" s="64">
        <v>143</v>
      </c>
      <c r="D131" s="92" t="s">
        <v>188</v>
      </c>
      <c r="E131" s="25" t="s">
        <v>179</v>
      </c>
      <c r="F131" s="27"/>
      <c r="G131" s="26"/>
      <c r="H131" s="16"/>
    </row>
    <row r="132" spans="1:8" s="10" customFormat="1">
      <c r="A132" s="9">
        <v>4</v>
      </c>
      <c r="B132" s="2" t="s">
        <v>127</v>
      </c>
      <c r="C132" s="64">
        <v>143</v>
      </c>
      <c r="D132" s="72" t="s">
        <v>189</v>
      </c>
      <c r="E132" s="35" t="s">
        <v>181</v>
      </c>
      <c r="F132" s="20">
        <v>800</v>
      </c>
      <c r="G132" s="21">
        <f>SUM(F123:F132)</f>
        <v>32739.68</v>
      </c>
      <c r="H132" s="16"/>
    </row>
    <row r="133" spans="1:8" s="10" customFormat="1">
      <c r="A133" s="9"/>
      <c r="B133" s="2"/>
      <c r="C133" s="97"/>
      <c r="D133" s="98" t="s">
        <v>190</v>
      </c>
      <c r="E133" s="19" t="s">
        <v>283</v>
      </c>
      <c r="F133" s="74"/>
      <c r="G133" s="99">
        <f>+F133</f>
        <v>0</v>
      </c>
      <c r="H133" s="16"/>
    </row>
    <row r="134" spans="1:8" s="10" customFormat="1">
      <c r="A134" s="9">
        <v>4</v>
      </c>
      <c r="B134" s="2" t="s">
        <v>127</v>
      </c>
      <c r="C134" s="64">
        <v>134</v>
      </c>
      <c r="D134" s="94" t="s">
        <v>192</v>
      </c>
      <c r="E134" s="50" t="s">
        <v>282</v>
      </c>
      <c r="F134" s="10">
        <v>44580.7</v>
      </c>
      <c r="G134" s="26">
        <f>+F134</f>
        <v>44580.7</v>
      </c>
      <c r="H134" s="16"/>
    </row>
    <row r="135" spans="1:8" s="10" customFormat="1">
      <c r="A135" s="9">
        <v>4</v>
      </c>
      <c r="B135" s="2" t="s">
        <v>127</v>
      </c>
      <c r="C135" s="62">
        <v>145</v>
      </c>
      <c r="D135" s="12" t="s">
        <v>194</v>
      </c>
      <c r="E135" s="13" t="s">
        <v>95</v>
      </c>
      <c r="F135" s="100">
        <v>4781.8</v>
      </c>
      <c r="G135" s="15"/>
      <c r="H135" s="16"/>
    </row>
    <row r="136" spans="1:8" s="10" customFormat="1">
      <c r="A136" s="9">
        <v>4</v>
      </c>
      <c r="B136" s="2" t="s">
        <v>127</v>
      </c>
      <c r="C136" s="64">
        <v>145</v>
      </c>
      <c r="D136" s="42" t="s">
        <v>195</v>
      </c>
      <c r="E136" s="25" t="s">
        <v>95</v>
      </c>
      <c r="G136" s="26"/>
      <c r="H136" s="16"/>
    </row>
    <row r="137" spans="1:8" s="10" customFormat="1">
      <c r="A137" s="9">
        <v>4</v>
      </c>
      <c r="B137" s="2" t="s">
        <v>127</v>
      </c>
      <c r="C137" s="64">
        <v>145</v>
      </c>
      <c r="D137" s="61" t="s">
        <v>196</v>
      </c>
      <c r="E137" s="25" t="s">
        <v>95</v>
      </c>
      <c r="F137" s="10">
        <v>4211.8</v>
      </c>
      <c r="G137" s="26"/>
      <c r="H137" s="16"/>
    </row>
    <row r="138" spans="1:8" s="10" customFormat="1">
      <c r="A138" s="9">
        <v>4</v>
      </c>
      <c r="B138" s="2" t="s">
        <v>127</v>
      </c>
      <c r="C138" s="23">
        <v>145</v>
      </c>
      <c r="D138" s="61" t="s">
        <v>197</v>
      </c>
      <c r="E138" s="25" t="s">
        <v>198</v>
      </c>
      <c r="G138" s="26"/>
      <c r="H138" s="16"/>
    </row>
    <row r="139" spans="1:8" s="10" customFormat="1">
      <c r="A139" s="9">
        <v>4</v>
      </c>
      <c r="B139" s="2" t="s">
        <v>127</v>
      </c>
      <c r="C139" s="23">
        <v>145</v>
      </c>
      <c r="D139" s="61" t="s">
        <v>199</v>
      </c>
      <c r="E139" s="25" t="s">
        <v>200</v>
      </c>
      <c r="G139" s="26"/>
      <c r="H139" s="16"/>
    </row>
    <row r="140" spans="1:8" s="10" customFormat="1">
      <c r="A140" s="9">
        <v>4</v>
      </c>
      <c r="B140" s="2" t="s">
        <v>127</v>
      </c>
      <c r="C140" s="23">
        <v>145</v>
      </c>
      <c r="D140" s="70" t="s">
        <v>201</v>
      </c>
      <c r="E140" s="25" t="s">
        <v>95</v>
      </c>
      <c r="G140" s="26"/>
      <c r="H140" s="16"/>
    </row>
    <row r="141" spans="1:8" s="10" customFormat="1">
      <c r="A141" s="9">
        <v>4</v>
      </c>
      <c r="B141" s="2" t="s">
        <v>127</v>
      </c>
      <c r="C141" s="23">
        <v>145</v>
      </c>
      <c r="D141" s="72" t="s">
        <v>202</v>
      </c>
      <c r="E141" s="19" t="s">
        <v>95</v>
      </c>
      <c r="F141" s="20">
        <v>1140</v>
      </c>
      <c r="G141" s="21">
        <f>SUM(F135:F141)</f>
        <v>10133.6</v>
      </c>
      <c r="H141" s="16"/>
    </row>
    <row r="142" spans="1:8" s="10" customFormat="1">
      <c r="A142" s="9">
        <v>4</v>
      </c>
      <c r="B142" s="2" t="s">
        <v>127</v>
      </c>
      <c r="C142" s="11">
        <v>146</v>
      </c>
      <c r="D142" s="12" t="s">
        <v>203</v>
      </c>
      <c r="E142" s="13" t="s">
        <v>204</v>
      </c>
      <c r="F142" s="31"/>
      <c r="G142" s="15"/>
      <c r="H142" s="16"/>
    </row>
    <row r="143" spans="1:8" s="10" customFormat="1">
      <c r="A143" s="9">
        <v>4</v>
      </c>
      <c r="B143" s="2" t="s">
        <v>127</v>
      </c>
      <c r="C143" s="23">
        <v>146</v>
      </c>
      <c r="D143" s="61" t="s">
        <v>205</v>
      </c>
      <c r="E143" s="25" t="s">
        <v>206</v>
      </c>
      <c r="G143" s="26"/>
      <c r="H143" s="16"/>
    </row>
    <row r="144" spans="1:8" s="10" customFormat="1">
      <c r="A144" s="9">
        <v>4</v>
      </c>
      <c r="B144" s="2" t="s">
        <v>127</v>
      </c>
      <c r="C144" s="23">
        <v>146</v>
      </c>
      <c r="D144" s="61" t="s">
        <v>207</v>
      </c>
      <c r="E144" s="25" t="s">
        <v>204</v>
      </c>
      <c r="F144" s="10">
        <v>63867.19</v>
      </c>
      <c r="G144" s="26"/>
      <c r="H144" s="16"/>
    </row>
    <row r="145" spans="1:8" s="10" customFormat="1">
      <c r="A145" s="9">
        <v>4</v>
      </c>
      <c r="B145" s="2" t="s">
        <v>127</v>
      </c>
      <c r="C145" s="23">
        <v>146</v>
      </c>
      <c r="D145" s="61" t="s">
        <v>208</v>
      </c>
      <c r="E145" s="25" t="s">
        <v>209</v>
      </c>
      <c r="G145" s="26"/>
      <c r="H145" s="16"/>
    </row>
    <row r="146" spans="1:8" s="10" customFormat="1">
      <c r="A146" s="9">
        <v>4</v>
      </c>
      <c r="B146" s="2" t="s">
        <v>127</v>
      </c>
      <c r="C146" s="23">
        <v>146</v>
      </c>
      <c r="D146" s="70" t="s">
        <v>210</v>
      </c>
      <c r="E146" s="25" t="s">
        <v>204</v>
      </c>
      <c r="F146" s="27">
        <v>4676.1899999999996</v>
      </c>
      <c r="G146" s="26"/>
      <c r="H146" s="16"/>
    </row>
    <row r="147" spans="1:8" s="10" customFormat="1">
      <c r="A147" s="9">
        <v>4</v>
      </c>
      <c r="B147" s="2" t="s">
        <v>127</v>
      </c>
      <c r="C147" s="23">
        <v>146</v>
      </c>
      <c r="D147" s="72" t="s">
        <v>211</v>
      </c>
      <c r="E147" s="19" t="s">
        <v>204</v>
      </c>
      <c r="F147" s="20">
        <v>8192.57</v>
      </c>
      <c r="G147" s="21">
        <f>SUM(F142:F147)</f>
        <v>76735.950000000012</v>
      </c>
      <c r="H147" s="16"/>
    </row>
    <row r="148" spans="1:8" s="10" customFormat="1">
      <c r="A148" s="9">
        <v>4</v>
      </c>
      <c r="B148" s="2" t="s">
        <v>127</v>
      </c>
      <c r="C148" s="11">
        <v>147</v>
      </c>
      <c r="D148" s="12" t="s">
        <v>212</v>
      </c>
      <c r="E148" s="13" t="s">
        <v>213</v>
      </c>
      <c r="F148" s="31"/>
      <c r="G148" s="101"/>
      <c r="H148" s="16"/>
    </row>
    <row r="149" spans="1:8" s="10" customFormat="1">
      <c r="A149" s="9">
        <v>4</v>
      </c>
      <c r="B149" s="2" t="s">
        <v>127</v>
      </c>
      <c r="C149" s="23">
        <v>147</v>
      </c>
      <c r="D149" s="42" t="s">
        <v>214</v>
      </c>
      <c r="E149" s="25" t="s">
        <v>213</v>
      </c>
      <c r="F149" s="10">
        <v>22176.83</v>
      </c>
      <c r="G149" s="26"/>
      <c r="H149" s="16"/>
    </row>
    <row r="150" spans="1:8" s="10" customFormat="1">
      <c r="A150" s="9">
        <v>4</v>
      </c>
      <c r="B150" s="57" t="s">
        <v>127</v>
      </c>
      <c r="C150" s="23">
        <v>147</v>
      </c>
      <c r="D150" s="24" t="s">
        <v>215</v>
      </c>
      <c r="E150" s="25" t="s">
        <v>216</v>
      </c>
      <c r="G150" s="26"/>
      <c r="H150" s="16"/>
    </row>
    <row r="151" spans="1:8" s="10" customFormat="1">
      <c r="A151" s="9">
        <v>4</v>
      </c>
      <c r="B151" s="57" t="s">
        <v>127</v>
      </c>
      <c r="C151" s="23">
        <v>147</v>
      </c>
      <c r="D151" s="42" t="s">
        <v>217</v>
      </c>
      <c r="E151" s="25" t="s">
        <v>216</v>
      </c>
      <c r="G151" s="26"/>
      <c r="H151" s="16"/>
    </row>
    <row r="152" spans="1:8" s="10" customFormat="1">
      <c r="A152" s="9">
        <v>4</v>
      </c>
      <c r="B152" s="2" t="s">
        <v>127</v>
      </c>
      <c r="C152" s="23">
        <v>147</v>
      </c>
      <c r="D152" s="61" t="s">
        <v>218</v>
      </c>
      <c r="E152" s="25" t="s">
        <v>213</v>
      </c>
      <c r="F152" s="10">
        <v>6211.29</v>
      </c>
      <c r="G152" s="26"/>
      <c r="H152" s="16"/>
    </row>
    <row r="153" spans="1:8" s="10" customFormat="1">
      <c r="A153" s="9">
        <v>4</v>
      </c>
      <c r="B153" s="57" t="s">
        <v>127</v>
      </c>
      <c r="C153" s="23">
        <v>147</v>
      </c>
      <c r="D153" s="61" t="s">
        <v>219</v>
      </c>
      <c r="E153" s="25" t="s">
        <v>216</v>
      </c>
      <c r="G153" s="26"/>
      <c r="H153" s="16"/>
    </row>
    <row r="154" spans="1:8" s="10" customFormat="1">
      <c r="A154" s="9">
        <v>4</v>
      </c>
      <c r="B154" s="2" t="s">
        <v>127</v>
      </c>
      <c r="C154" s="23">
        <v>147</v>
      </c>
      <c r="D154" s="70" t="s">
        <v>220</v>
      </c>
      <c r="E154" s="25" t="s">
        <v>213</v>
      </c>
      <c r="G154" s="26"/>
      <c r="H154" s="16"/>
    </row>
    <row r="155" spans="1:8" s="10" customFormat="1">
      <c r="A155" s="9">
        <v>4</v>
      </c>
      <c r="B155" s="2" t="s">
        <v>127</v>
      </c>
      <c r="C155" s="23">
        <v>147</v>
      </c>
      <c r="D155" s="92" t="s">
        <v>221</v>
      </c>
      <c r="E155" s="25" t="s">
        <v>213</v>
      </c>
      <c r="G155" s="26"/>
      <c r="H155" s="16"/>
    </row>
    <row r="156" spans="1:8" s="10" customFormat="1">
      <c r="A156" s="9">
        <v>4</v>
      </c>
      <c r="B156" s="57" t="s">
        <v>127</v>
      </c>
      <c r="C156" s="64">
        <v>147</v>
      </c>
      <c r="D156" s="72" t="s">
        <v>222</v>
      </c>
      <c r="E156" s="19" t="s">
        <v>216</v>
      </c>
      <c r="F156" s="20"/>
      <c r="G156" s="26">
        <f>SUM(F148:F156)</f>
        <v>28388.120000000003</v>
      </c>
      <c r="H156" s="16"/>
    </row>
    <row r="157" spans="1:8" s="10" customFormat="1">
      <c r="A157" s="9">
        <v>4</v>
      </c>
      <c r="B157" s="2" t="s">
        <v>127</v>
      </c>
      <c r="C157" s="64">
        <v>138</v>
      </c>
      <c r="D157" s="94" t="s">
        <v>223</v>
      </c>
      <c r="E157" s="50" t="s">
        <v>24</v>
      </c>
      <c r="G157" s="15"/>
      <c r="H157" s="16"/>
    </row>
    <row r="158" spans="1:8" s="10" customFormat="1">
      <c r="A158" s="9">
        <v>4</v>
      </c>
      <c r="B158" s="2" t="s">
        <v>127</v>
      </c>
      <c r="C158" s="71">
        <v>138</v>
      </c>
      <c r="D158" s="49" t="s">
        <v>224</v>
      </c>
      <c r="E158" s="50" t="s">
        <v>24</v>
      </c>
      <c r="G158" s="21">
        <f>SUM(F157:F158)</f>
        <v>0</v>
      </c>
      <c r="H158" s="16"/>
    </row>
    <row r="159" spans="1:8" s="10" customFormat="1">
      <c r="A159" s="9">
        <v>2</v>
      </c>
      <c r="B159" s="2" t="s">
        <v>53</v>
      </c>
      <c r="C159" s="11">
        <v>139</v>
      </c>
      <c r="D159" s="12" t="s">
        <v>225</v>
      </c>
      <c r="E159" s="13" t="s">
        <v>226</v>
      </c>
      <c r="F159" s="102">
        <v>4662.25</v>
      </c>
      <c r="G159" s="15"/>
      <c r="H159" s="16"/>
    </row>
    <row r="160" spans="1:8" s="10" customFormat="1">
      <c r="A160" s="9">
        <v>2</v>
      </c>
      <c r="B160" s="2" t="s">
        <v>53</v>
      </c>
      <c r="C160" s="23">
        <v>139</v>
      </c>
      <c r="D160" s="24" t="s">
        <v>227</v>
      </c>
      <c r="E160" s="25" t="s">
        <v>228</v>
      </c>
      <c r="F160" s="103">
        <f>40700+4615.05</f>
        <v>45315.05</v>
      </c>
      <c r="G160" s="26"/>
      <c r="H160" s="16"/>
    </row>
    <row r="161" spans="1:9">
      <c r="A161" s="9">
        <v>2</v>
      </c>
      <c r="B161" s="2" t="s">
        <v>53</v>
      </c>
      <c r="C161" s="23">
        <v>139</v>
      </c>
      <c r="D161" s="24" t="s">
        <v>229</v>
      </c>
      <c r="E161" s="25" t="s">
        <v>230</v>
      </c>
      <c r="F161" s="103"/>
      <c r="G161" s="26"/>
      <c r="H161" s="16"/>
    </row>
    <row r="162" spans="1:9">
      <c r="A162" s="9">
        <v>2</v>
      </c>
      <c r="B162" s="2" t="s">
        <v>76</v>
      </c>
      <c r="C162" s="23">
        <v>139</v>
      </c>
      <c r="D162" s="42" t="s">
        <v>231</v>
      </c>
      <c r="E162" s="25" t="s">
        <v>19</v>
      </c>
      <c r="F162" s="103"/>
      <c r="G162" s="26"/>
      <c r="H162" s="16"/>
    </row>
    <row r="163" spans="1:9">
      <c r="A163" s="9">
        <v>2</v>
      </c>
      <c r="B163" s="2" t="s">
        <v>76</v>
      </c>
      <c r="C163" s="23">
        <v>139</v>
      </c>
      <c r="D163" s="42" t="s">
        <v>232</v>
      </c>
      <c r="E163" s="25" t="s">
        <v>226</v>
      </c>
      <c r="F163" s="103">
        <v>1160</v>
      </c>
      <c r="G163" s="26"/>
      <c r="H163" s="16"/>
    </row>
    <row r="164" spans="1:9">
      <c r="A164" s="9">
        <v>2</v>
      </c>
      <c r="B164" s="2" t="s">
        <v>76</v>
      </c>
      <c r="C164" s="23">
        <v>139</v>
      </c>
      <c r="D164" s="42" t="s">
        <v>233</v>
      </c>
      <c r="E164" s="25" t="s">
        <v>228</v>
      </c>
      <c r="F164" s="103"/>
      <c r="G164" s="26"/>
      <c r="H164" s="16"/>
    </row>
    <row r="165" spans="1:9">
      <c r="A165" s="9">
        <v>2</v>
      </c>
      <c r="B165" s="2" t="s">
        <v>76</v>
      </c>
      <c r="C165" s="23">
        <v>139</v>
      </c>
      <c r="D165" s="86" t="s">
        <v>234</v>
      </c>
      <c r="E165" s="25" t="s">
        <v>228</v>
      </c>
      <c r="F165" s="103"/>
      <c r="G165" s="26"/>
      <c r="H165" s="16"/>
    </row>
    <row r="166" spans="1:9">
      <c r="A166" s="9">
        <v>4</v>
      </c>
      <c r="B166" s="2" t="s">
        <v>127</v>
      </c>
      <c r="C166" s="23">
        <v>139</v>
      </c>
      <c r="D166" s="61" t="s">
        <v>235</v>
      </c>
      <c r="E166" s="25" t="s">
        <v>19</v>
      </c>
      <c r="F166" s="103">
        <f>45257.59-20952.59</f>
        <v>24304.999999999996</v>
      </c>
      <c r="G166" s="26"/>
      <c r="H166" s="16"/>
    </row>
    <row r="167" spans="1:9">
      <c r="A167" s="9">
        <v>4</v>
      </c>
      <c r="B167" s="2" t="s">
        <v>127</v>
      </c>
      <c r="C167" s="23">
        <v>139</v>
      </c>
      <c r="D167" s="61" t="s">
        <v>236</v>
      </c>
      <c r="E167" s="25" t="s">
        <v>237</v>
      </c>
      <c r="F167" s="103"/>
      <c r="G167" s="26"/>
      <c r="H167" s="16"/>
    </row>
    <row r="168" spans="1:9">
      <c r="A168" s="9">
        <v>4</v>
      </c>
      <c r="B168" s="3" t="s">
        <v>127</v>
      </c>
      <c r="C168" s="23">
        <v>139</v>
      </c>
      <c r="D168" s="61" t="s">
        <v>238</v>
      </c>
      <c r="E168" s="25" t="s">
        <v>112</v>
      </c>
      <c r="F168" s="103"/>
      <c r="G168" s="26"/>
      <c r="H168" s="16"/>
    </row>
    <row r="169" spans="1:9">
      <c r="A169" s="9">
        <v>4</v>
      </c>
      <c r="B169" s="3" t="s">
        <v>127</v>
      </c>
      <c r="C169" s="23">
        <v>139</v>
      </c>
      <c r="D169" s="24" t="s">
        <v>239</v>
      </c>
      <c r="E169" s="25" t="s">
        <v>240</v>
      </c>
      <c r="F169" s="103">
        <v>2157</v>
      </c>
      <c r="G169" s="26"/>
      <c r="H169" s="16"/>
    </row>
    <row r="170" spans="1:9">
      <c r="A170" s="9">
        <v>4</v>
      </c>
      <c r="B170" s="3" t="s">
        <v>127</v>
      </c>
      <c r="C170" s="23">
        <v>139</v>
      </c>
      <c r="D170" s="42" t="s">
        <v>241</v>
      </c>
      <c r="E170" s="25" t="s">
        <v>240</v>
      </c>
      <c r="F170" s="103"/>
      <c r="G170" s="26"/>
      <c r="H170" s="16"/>
    </row>
    <row r="171" spans="1:9">
      <c r="A171" s="9">
        <v>4</v>
      </c>
      <c r="B171" s="3" t="s">
        <v>127</v>
      </c>
      <c r="C171" s="23">
        <v>139</v>
      </c>
      <c r="D171" s="70" t="s">
        <v>242</v>
      </c>
      <c r="E171" s="25" t="s">
        <v>240</v>
      </c>
      <c r="F171" s="103"/>
      <c r="G171" s="26"/>
      <c r="H171" s="54"/>
      <c r="I171" s="68"/>
    </row>
    <row r="172" spans="1:9">
      <c r="A172" s="9">
        <v>4</v>
      </c>
      <c r="B172" s="3" t="s">
        <v>127</v>
      </c>
      <c r="C172" s="23">
        <v>139</v>
      </c>
      <c r="D172" s="92" t="s">
        <v>243</v>
      </c>
      <c r="E172" s="25" t="s">
        <v>240</v>
      </c>
      <c r="F172" s="103"/>
      <c r="G172" s="26"/>
      <c r="H172" s="16"/>
    </row>
    <row r="173" spans="1:9">
      <c r="A173" s="9">
        <v>4</v>
      </c>
      <c r="B173" s="3" t="s">
        <v>127</v>
      </c>
      <c r="C173" s="23">
        <v>139</v>
      </c>
      <c r="D173" s="61" t="s">
        <v>244</v>
      </c>
      <c r="E173" s="25" t="s">
        <v>240</v>
      </c>
      <c r="F173" s="103"/>
      <c r="G173" s="26"/>
      <c r="H173" s="16"/>
    </row>
    <row r="174" spans="1:9">
      <c r="A174" s="9">
        <v>4</v>
      </c>
      <c r="B174" s="2" t="s">
        <v>127</v>
      </c>
      <c r="C174" s="23">
        <v>139</v>
      </c>
      <c r="D174" s="61" t="s">
        <v>245</v>
      </c>
      <c r="E174" s="25" t="s">
        <v>246</v>
      </c>
      <c r="F174" s="103"/>
      <c r="G174" s="26"/>
      <c r="H174" s="16"/>
    </row>
    <row r="175" spans="1:9">
      <c r="A175" s="9">
        <v>4</v>
      </c>
      <c r="B175" s="2" t="s">
        <v>127</v>
      </c>
      <c r="C175" s="23">
        <v>139</v>
      </c>
      <c r="D175" s="61" t="s">
        <v>247</v>
      </c>
      <c r="E175" s="25" t="s">
        <v>226</v>
      </c>
      <c r="F175" s="103">
        <v>8748.01</v>
      </c>
      <c r="G175" s="26"/>
      <c r="H175" s="16"/>
    </row>
    <row r="176" spans="1:9">
      <c r="A176" s="9">
        <v>4</v>
      </c>
      <c r="B176" s="2" t="s">
        <v>127</v>
      </c>
      <c r="C176" s="23">
        <v>139</v>
      </c>
      <c r="D176" s="24" t="s">
        <v>248</v>
      </c>
      <c r="E176" s="25" t="s">
        <v>249</v>
      </c>
      <c r="F176" s="103"/>
      <c r="G176" s="26"/>
      <c r="H176" s="16"/>
    </row>
    <row r="177" spans="1:13">
      <c r="A177" s="9">
        <v>4</v>
      </c>
      <c r="B177" s="2" t="s">
        <v>127</v>
      </c>
      <c r="C177" s="23">
        <v>139</v>
      </c>
      <c r="D177" s="24" t="s">
        <v>250</v>
      </c>
      <c r="E177" s="25" t="s">
        <v>251</v>
      </c>
      <c r="F177" s="103"/>
      <c r="G177" s="26"/>
      <c r="H177" s="16"/>
    </row>
    <row r="178" spans="1:13">
      <c r="A178" s="9">
        <v>4</v>
      </c>
      <c r="B178" s="2" t="s">
        <v>127</v>
      </c>
      <c r="C178" s="23">
        <v>139</v>
      </c>
      <c r="D178" s="61" t="s">
        <v>252</v>
      </c>
      <c r="E178" s="25" t="s">
        <v>249</v>
      </c>
      <c r="F178" s="103"/>
      <c r="G178" s="26"/>
      <c r="H178" s="16"/>
    </row>
    <row r="179" spans="1:13">
      <c r="A179" s="9">
        <v>4</v>
      </c>
      <c r="B179" s="2" t="s">
        <v>127</v>
      </c>
      <c r="C179" s="23">
        <v>139</v>
      </c>
      <c r="D179" s="61" t="s">
        <v>253</v>
      </c>
      <c r="E179" s="25" t="s">
        <v>251</v>
      </c>
      <c r="F179" s="104">
        <v>1200</v>
      </c>
      <c r="G179" s="26"/>
      <c r="H179" s="16"/>
    </row>
    <row r="180" spans="1:13">
      <c r="A180" s="9">
        <v>4</v>
      </c>
      <c r="B180" s="2" t="s">
        <v>127</v>
      </c>
      <c r="C180" s="23">
        <v>139</v>
      </c>
      <c r="D180" s="92" t="s">
        <v>254</v>
      </c>
      <c r="E180" s="25" t="s">
        <v>251</v>
      </c>
      <c r="F180" s="103"/>
      <c r="G180" s="26"/>
      <c r="H180" s="16"/>
    </row>
    <row r="181" spans="1:13">
      <c r="A181" s="9">
        <v>4</v>
      </c>
      <c r="B181" s="2" t="s">
        <v>127</v>
      </c>
      <c r="C181" s="23">
        <v>139</v>
      </c>
      <c r="D181" s="70" t="s">
        <v>255</v>
      </c>
      <c r="E181" s="25" t="s">
        <v>251</v>
      </c>
      <c r="F181" s="103"/>
      <c r="G181" s="26"/>
      <c r="H181" s="16"/>
    </row>
    <row r="182" spans="1:13">
      <c r="A182" s="9">
        <v>4</v>
      </c>
      <c r="B182" s="2" t="s">
        <v>127</v>
      </c>
      <c r="C182" s="23">
        <v>139</v>
      </c>
      <c r="D182" s="61" t="s">
        <v>256</v>
      </c>
      <c r="E182" s="25" t="s">
        <v>257</v>
      </c>
      <c r="F182" s="103"/>
      <c r="G182" s="26"/>
      <c r="H182" s="16"/>
    </row>
    <row r="183" spans="1:13">
      <c r="A183" s="9">
        <v>4</v>
      </c>
      <c r="B183" s="2" t="s">
        <v>127</v>
      </c>
      <c r="C183" s="23">
        <v>139</v>
      </c>
      <c r="D183" s="61" t="s">
        <v>258</v>
      </c>
      <c r="E183" s="25" t="s">
        <v>228</v>
      </c>
      <c r="F183" s="95">
        <f>32516.37-1337.78+28567.7-5786</f>
        <v>53960.29</v>
      </c>
      <c r="G183" s="26"/>
      <c r="H183" s="16"/>
    </row>
    <row r="184" spans="1:13">
      <c r="A184" s="9">
        <v>4</v>
      </c>
      <c r="B184" s="2" t="s">
        <v>127</v>
      </c>
      <c r="C184" s="23">
        <v>139</v>
      </c>
      <c r="D184" s="61" t="s">
        <v>259</v>
      </c>
      <c r="E184" s="25" t="s">
        <v>230</v>
      </c>
      <c r="F184" s="103"/>
      <c r="G184" s="26"/>
      <c r="H184" s="16"/>
    </row>
    <row r="185" spans="1:13">
      <c r="A185" s="9">
        <v>4</v>
      </c>
      <c r="B185" s="2" t="s">
        <v>76</v>
      </c>
      <c r="C185" s="23">
        <v>139</v>
      </c>
      <c r="D185" s="70" t="s">
        <v>260</v>
      </c>
      <c r="E185" s="25" t="s">
        <v>19</v>
      </c>
      <c r="F185" s="103"/>
      <c r="G185" s="26"/>
      <c r="H185" s="54"/>
      <c r="I185" s="68"/>
    </row>
    <row r="186" spans="1:13">
      <c r="A186" s="9">
        <v>4</v>
      </c>
      <c r="B186" s="2" t="s">
        <v>76</v>
      </c>
      <c r="C186" s="23">
        <v>139</v>
      </c>
      <c r="D186" s="70" t="s">
        <v>261</v>
      </c>
      <c r="E186" s="25" t="s">
        <v>226</v>
      </c>
      <c r="F186" s="103"/>
      <c r="G186" s="26"/>
      <c r="H186" s="54"/>
      <c r="I186" s="68"/>
    </row>
    <row r="187" spans="1:13">
      <c r="A187" s="9">
        <v>4</v>
      </c>
      <c r="B187" s="2" t="s">
        <v>76</v>
      </c>
      <c r="C187" s="23">
        <v>139</v>
      </c>
      <c r="D187" s="70" t="s">
        <v>262</v>
      </c>
      <c r="E187" s="25" t="s">
        <v>228</v>
      </c>
      <c r="F187" s="103"/>
      <c r="G187" s="26"/>
      <c r="H187" s="54"/>
      <c r="I187" s="68"/>
    </row>
    <row r="188" spans="1:13">
      <c r="A188" s="9">
        <v>4</v>
      </c>
      <c r="B188" s="2" t="s">
        <v>127</v>
      </c>
      <c r="C188" s="23">
        <v>139</v>
      </c>
      <c r="D188" s="92" t="s">
        <v>263</v>
      </c>
      <c r="E188" s="25" t="s">
        <v>19</v>
      </c>
      <c r="F188" s="103"/>
      <c r="G188" s="26"/>
      <c r="H188" s="16"/>
    </row>
    <row r="189" spans="1:13">
      <c r="A189" s="9">
        <v>2</v>
      </c>
      <c r="B189" s="2" t="s">
        <v>83</v>
      </c>
      <c r="C189" s="23">
        <v>139</v>
      </c>
      <c r="D189" s="92" t="s">
        <v>264</v>
      </c>
      <c r="E189" s="25" t="s">
        <v>226</v>
      </c>
      <c r="F189" s="103">
        <v>452</v>
      </c>
      <c r="G189" s="26"/>
      <c r="H189" s="16"/>
    </row>
    <row r="190" spans="1:13">
      <c r="A190" s="9">
        <v>2</v>
      </c>
      <c r="B190" s="2" t="s">
        <v>83</v>
      </c>
      <c r="C190" s="23">
        <v>139</v>
      </c>
      <c r="D190" s="92" t="s">
        <v>265</v>
      </c>
      <c r="E190" s="25" t="s">
        <v>228</v>
      </c>
      <c r="F190" s="104">
        <v>1828.59</v>
      </c>
      <c r="G190" s="26"/>
      <c r="H190" s="16"/>
    </row>
    <row r="191" spans="1:13">
      <c r="A191" s="9">
        <v>2</v>
      </c>
      <c r="B191" s="2" t="s">
        <v>83</v>
      </c>
      <c r="C191" s="17">
        <v>139</v>
      </c>
      <c r="D191" s="72" t="s">
        <v>266</v>
      </c>
      <c r="E191" s="19" t="s">
        <v>267</v>
      </c>
      <c r="F191" s="32"/>
      <c r="G191" s="21">
        <f>SUM(F159:F191)</f>
        <v>143788.19</v>
      </c>
      <c r="H191" s="16"/>
      <c r="M191" s="105"/>
    </row>
    <row r="192" spans="1:13">
      <c r="A192" s="9">
        <v>4</v>
      </c>
      <c r="B192" s="2" t="s">
        <v>127</v>
      </c>
      <c r="C192" s="11">
        <v>140</v>
      </c>
      <c r="D192" s="12" t="s">
        <v>268</v>
      </c>
      <c r="E192" s="13" t="s">
        <v>269</v>
      </c>
      <c r="F192" s="106">
        <v>9710.4599999999991</v>
      </c>
      <c r="G192" s="15"/>
      <c r="H192" s="16"/>
    </row>
    <row r="193" spans="1:13">
      <c r="A193" s="9">
        <v>4</v>
      </c>
      <c r="B193" s="2" t="s">
        <v>127</v>
      </c>
      <c r="C193" s="23">
        <v>140</v>
      </c>
      <c r="D193" s="42" t="s">
        <v>270</v>
      </c>
      <c r="E193" s="25" t="s">
        <v>269</v>
      </c>
      <c r="F193" s="103"/>
      <c r="G193" s="26"/>
      <c r="H193" s="16"/>
    </row>
    <row r="194" spans="1:13">
      <c r="A194" s="9">
        <v>4</v>
      </c>
      <c r="B194" s="2" t="s">
        <v>127</v>
      </c>
      <c r="C194" s="23">
        <v>140</v>
      </c>
      <c r="D194" s="61" t="s">
        <v>271</v>
      </c>
      <c r="E194" s="25" t="s">
        <v>269</v>
      </c>
      <c r="F194" s="103">
        <v>6473.34</v>
      </c>
      <c r="G194" s="26"/>
      <c r="H194" s="16"/>
    </row>
    <row r="195" spans="1:13">
      <c r="A195" s="9">
        <v>4</v>
      </c>
      <c r="B195" s="2" t="s">
        <v>127</v>
      </c>
      <c r="C195" s="23">
        <v>140</v>
      </c>
      <c r="D195" s="70" t="s">
        <v>272</v>
      </c>
      <c r="E195" s="25" t="s">
        <v>269</v>
      </c>
      <c r="F195" s="103">
        <v>61.52</v>
      </c>
      <c r="G195" s="26"/>
      <c r="H195" s="16"/>
    </row>
    <row r="196" spans="1:13">
      <c r="A196" s="9">
        <v>4</v>
      </c>
      <c r="B196" s="2" t="s">
        <v>127</v>
      </c>
      <c r="C196" s="17">
        <v>140</v>
      </c>
      <c r="D196" s="72" t="s">
        <v>273</v>
      </c>
      <c r="E196" s="19" t="s">
        <v>269</v>
      </c>
      <c r="F196" s="32">
        <v>9328.76</v>
      </c>
      <c r="G196" s="21">
        <f>SUM(F192:F196)</f>
        <v>25574.080000000002</v>
      </c>
      <c r="H196" s="54">
        <f>SUM(G86:G196)</f>
        <v>1594842.2300000002</v>
      </c>
      <c r="M196" s="105"/>
    </row>
    <row r="197" spans="1:13">
      <c r="D197" s="50"/>
      <c r="G197" s="10"/>
      <c r="I197" s="108"/>
      <c r="M197" s="105"/>
    </row>
    <row r="198" spans="1:13">
      <c r="D198" s="50"/>
      <c r="E198" s="109"/>
      <c r="F198" s="7">
        <f>SUBTOTAL(9,F4:F197)</f>
        <v>5453317.2599999998</v>
      </c>
      <c r="G198" s="7">
        <f>SUBTOTAL(9,G4:G197)</f>
        <v>5453317.2600000007</v>
      </c>
      <c r="H198" s="7">
        <f>SUM(H3:H197)</f>
        <v>5453317.2600000007</v>
      </c>
      <c r="I198" s="110"/>
      <c r="J198" s="111"/>
      <c r="M198" s="105"/>
    </row>
    <row r="199" spans="1:13">
      <c r="B199" s="57"/>
      <c r="D199" s="50"/>
      <c r="G199" s="112"/>
      <c r="M199" s="105"/>
    </row>
    <row r="200" spans="1:13">
      <c r="B200" s="57"/>
      <c r="D200" s="50"/>
      <c r="E200" s="113" t="s">
        <v>274</v>
      </c>
      <c r="F200" s="107">
        <f>3154326.15-2169.2</f>
        <v>3152156.9499999997</v>
      </c>
      <c r="G200" s="10"/>
      <c r="J200" s="105"/>
      <c r="M200" s="105"/>
    </row>
    <row r="201" spans="1:13">
      <c r="E201" s="113" t="s">
        <v>275</v>
      </c>
      <c r="F201" s="107">
        <v>192390.98</v>
      </c>
      <c r="G201" s="10"/>
      <c r="J201" s="105"/>
      <c r="M201" s="105"/>
    </row>
    <row r="202" spans="1:13">
      <c r="E202" s="113" t="s">
        <v>276</v>
      </c>
      <c r="F202" s="10">
        <v>119031.87</v>
      </c>
      <c r="G202" s="10"/>
      <c r="J202" s="105"/>
      <c r="M202" s="105"/>
    </row>
    <row r="203" spans="1:13">
      <c r="E203" s="113" t="s">
        <v>277</v>
      </c>
      <c r="F203" s="10">
        <f>755126.54-22290.37</f>
        <v>732836.17</v>
      </c>
      <c r="G203" s="10"/>
      <c r="J203" s="105"/>
      <c r="M203" s="105"/>
    </row>
    <row r="204" spans="1:13">
      <c r="E204" s="113" t="s">
        <v>278</v>
      </c>
      <c r="F204" s="107">
        <v>70117.789999999994</v>
      </c>
      <c r="G204" s="10"/>
      <c r="I204" s="108"/>
      <c r="J204" s="105"/>
      <c r="M204" s="105"/>
    </row>
    <row r="205" spans="1:13">
      <c r="E205" s="113" t="s">
        <v>279</v>
      </c>
      <c r="F205" s="107">
        <v>418570.04</v>
      </c>
      <c r="G205" s="10"/>
      <c r="J205" s="105"/>
      <c r="M205" s="105"/>
    </row>
    <row r="206" spans="1:13">
      <c r="E206" s="113" t="s">
        <v>280</v>
      </c>
      <c r="F206" s="107">
        <f>773999.46-5786</f>
        <v>768213.46</v>
      </c>
      <c r="G206" s="10"/>
      <c r="J206" s="105"/>
      <c r="M206" s="105"/>
    </row>
    <row r="207" spans="1:13">
      <c r="F207" s="114">
        <f>SUM(F200:F206)</f>
        <v>5453317.2599999998</v>
      </c>
      <c r="I207" s="108"/>
      <c r="J207" s="105"/>
      <c r="M207" s="105"/>
    </row>
    <row r="208" spans="1:13">
      <c r="F208" s="115">
        <f>+H198</f>
        <v>5453317.2600000007</v>
      </c>
      <c r="J208" s="105"/>
    </row>
    <row r="209" spans="5:10">
      <c r="F209" s="107">
        <f>+F207-F208</f>
        <v>0</v>
      </c>
      <c r="J209" s="105"/>
    </row>
    <row r="210" spans="5:10">
      <c r="J210" s="105"/>
    </row>
    <row r="211" spans="5:10">
      <c r="J211" s="105"/>
    </row>
    <row r="214" spans="5:10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4"/>
  <sheetViews>
    <sheetView tabSelected="1" workbookViewId="0">
      <selection activeCell="H11" sqref="H11"/>
    </sheetView>
  </sheetViews>
  <sheetFormatPr baseColWidth="10" defaultRowHeight="11.25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>
      <c r="A1" s="1" t="s">
        <v>0</v>
      </c>
      <c r="B1" s="2" t="s">
        <v>1</v>
      </c>
      <c r="C1" s="3"/>
      <c r="E1" s="4"/>
      <c r="F1" s="5"/>
      <c r="G1" s="6" t="s">
        <v>285</v>
      </c>
      <c r="H1" s="7"/>
    </row>
    <row r="2" spans="1:8" s="1" customFormat="1">
      <c r="A2" s="1" t="s">
        <v>0</v>
      </c>
      <c r="B2" s="2"/>
      <c r="C2" s="3"/>
      <c r="E2" s="4"/>
      <c r="F2" s="5"/>
      <c r="G2" s="8" t="s">
        <v>3</v>
      </c>
      <c r="H2" s="7"/>
    </row>
    <row r="4" spans="1:8">
      <c r="A4" s="9" t="s">
        <v>4</v>
      </c>
      <c r="B4" s="2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8">
      <c r="A5" s="9">
        <v>1</v>
      </c>
      <c r="B5" s="2" t="s">
        <v>5</v>
      </c>
      <c r="C5" s="11">
        <v>31</v>
      </c>
      <c r="D5" s="12" t="s">
        <v>6</v>
      </c>
      <c r="E5" s="13" t="s">
        <v>7</v>
      </c>
      <c r="F5" s="14"/>
      <c r="G5" s="15"/>
      <c r="H5" s="16"/>
    </row>
    <row r="6" spans="1:8">
      <c r="A6" s="9">
        <v>1</v>
      </c>
      <c r="B6" s="2" t="s">
        <v>5</v>
      </c>
      <c r="C6" s="17">
        <v>31</v>
      </c>
      <c r="D6" s="18" t="s">
        <v>8</v>
      </c>
      <c r="E6" s="19" t="s">
        <v>9</v>
      </c>
      <c r="F6" s="20"/>
      <c r="G6" s="21">
        <f>SUM(F5:F6)</f>
        <v>0</v>
      </c>
      <c r="H6" s="16"/>
    </row>
    <row r="7" spans="1:8">
      <c r="A7" s="9">
        <v>1</v>
      </c>
      <c r="B7" s="2" t="s">
        <v>5</v>
      </c>
      <c r="C7" s="11">
        <v>33</v>
      </c>
      <c r="D7" s="12" t="s">
        <v>10</v>
      </c>
      <c r="E7" s="13" t="s">
        <v>11</v>
      </c>
      <c r="F7" s="22">
        <v>3100</v>
      </c>
      <c r="G7" s="15"/>
      <c r="H7" s="16"/>
    </row>
    <row r="8" spans="1:8">
      <c r="A8" s="9">
        <v>1</v>
      </c>
      <c r="B8" s="2" t="s">
        <v>5</v>
      </c>
      <c r="C8" s="23">
        <v>33</v>
      </c>
      <c r="D8" s="24" t="s">
        <v>12</v>
      </c>
      <c r="E8" s="25" t="s">
        <v>13</v>
      </c>
      <c r="F8" s="10"/>
      <c r="G8" s="26"/>
      <c r="H8" s="16"/>
    </row>
    <row r="9" spans="1:8">
      <c r="A9" s="9">
        <v>1</v>
      </c>
      <c r="B9" s="2" t="s">
        <v>5</v>
      </c>
      <c r="C9" s="23">
        <v>33</v>
      </c>
      <c r="D9" s="24" t="s">
        <v>14</v>
      </c>
      <c r="E9" s="25" t="s">
        <v>15</v>
      </c>
      <c r="F9" s="10">
        <v>71635.17</v>
      </c>
      <c r="G9" s="26"/>
      <c r="H9" s="16"/>
    </row>
    <row r="10" spans="1:8">
      <c r="A10" s="9">
        <v>1</v>
      </c>
      <c r="B10" s="2" t="s">
        <v>5</v>
      </c>
      <c r="C10" s="23">
        <v>33</v>
      </c>
      <c r="D10" s="24" t="s">
        <v>16</v>
      </c>
      <c r="E10" s="25" t="s">
        <v>17</v>
      </c>
      <c r="F10" s="10">
        <f>42768-11428.27</f>
        <v>31339.73</v>
      </c>
      <c r="G10" s="26"/>
      <c r="H10" s="16"/>
    </row>
    <row r="11" spans="1:8">
      <c r="A11" s="9">
        <v>1</v>
      </c>
      <c r="B11" s="2" t="s">
        <v>5</v>
      </c>
      <c r="C11" s="23">
        <v>33</v>
      </c>
      <c r="D11" s="24" t="s">
        <v>18</v>
      </c>
      <c r="E11" s="25" t="s">
        <v>19</v>
      </c>
      <c r="F11" s="10"/>
      <c r="G11" s="26"/>
      <c r="H11" s="16"/>
    </row>
    <row r="12" spans="1:8">
      <c r="A12" s="9">
        <v>1</v>
      </c>
      <c r="B12" s="2" t="s">
        <v>5</v>
      </c>
      <c r="C12" s="17">
        <v>33</v>
      </c>
      <c r="D12" s="24" t="s">
        <v>20</v>
      </c>
      <c r="E12" s="25" t="s">
        <v>21</v>
      </c>
      <c r="F12" s="27">
        <v>107654.2</v>
      </c>
      <c r="G12" s="26"/>
      <c r="H12" s="16"/>
    </row>
    <row r="13" spans="1:8">
      <c r="A13" s="9">
        <v>1</v>
      </c>
      <c r="B13" s="2" t="s">
        <v>5</v>
      </c>
      <c r="C13" s="17">
        <v>33</v>
      </c>
      <c r="D13" s="28" t="s">
        <v>22</v>
      </c>
      <c r="E13" s="19" t="s">
        <v>21</v>
      </c>
      <c r="F13" s="20"/>
      <c r="G13" s="29">
        <f>SUM(F7:F13)</f>
        <v>213729.09999999998</v>
      </c>
      <c r="H13" s="16"/>
    </row>
    <row r="14" spans="1:8">
      <c r="A14" s="9">
        <v>1</v>
      </c>
      <c r="B14" s="2" t="s">
        <v>5</v>
      </c>
      <c r="C14" s="11">
        <v>34</v>
      </c>
      <c r="D14" s="12" t="s">
        <v>23</v>
      </c>
      <c r="E14" s="13" t="s">
        <v>24</v>
      </c>
      <c r="F14" s="30">
        <v>86495.98</v>
      </c>
      <c r="G14" s="31"/>
      <c r="H14" s="16"/>
    </row>
    <row r="15" spans="1:8">
      <c r="A15" s="9">
        <v>1</v>
      </c>
      <c r="B15" s="2" t="s">
        <v>5</v>
      </c>
      <c r="C15" s="17">
        <v>34</v>
      </c>
      <c r="D15" s="28" t="s">
        <v>25</v>
      </c>
      <c r="E15" s="19" t="s">
        <v>24</v>
      </c>
      <c r="F15" s="32">
        <v>8022.68</v>
      </c>
      <c r="G15" s="20">
        <f>SUM(F14:F15)</f>
        <v>94518.66</v>
      </c>
      <c r="H15" s="16"/>
    </row>
    <row r="16" spans="1:8">
      <c r="A16" s="9">
        <v>1</v>
      </c>
      <c r="B16" s="2" t="s">
        <v>5</v>
      </c>
      <c r="C16" s="11">
        <v>35</v>
      </c>
      <c r="D16" s="12" t="s">
        <v>26</v>
      </c>
      <c r="E16" s="13" t="s">
        <v>27</v>
      </c>
      <c r="F16" s="30">
        <f>275386.82-154068.28</f>
        <v>121318.54000000001</v>
      </c>
      <c r="G16" s="15"/>
      <c r="H16" s="16"/>
    </row>
    <row r="17" spans="1:9">
      <c r="A17" s="9">
        <v>1</v>
      </c>
      <c r="B17" s="2" t="s">
        <v>5</v>
      </c>
      <c r="C17" s="33">
        <v>35</v>
      </c>
      <c r="D17" s="34" t="s">
        <v>28</v>
      </c>
      <c r="E17" s="35" t="s">
        <v>27</v>
      </c>
      <c r="F17" s="36"/>
      <c r="G17" s="37"/>
      <c r="H17" s="16"/>
    </row>
    <row r="18" spans="1:9">
      <c r="A18" s="9">
        <v>1</v>
      </c>
      <c r="B18" s="2" t="s">
        <v>5</v>
      </c>
      <c r="C18" s="17">
        <v>35</v>
      </c>
      <c r="D18" s="18" t="s">
        <v>29</v>
      </c>
      <c r="E18" s="19" t="s">
        <v>30</v>
      </c>
      <c r="F18" s="20">
        <f>13745.73-1639.2</f>
        <v>12106.529999999999</v>
      </c>
      <c r="G18" s="38">
        <f>SUM(F16:F18)</f>
        <v>133425.07</v>
      </c>
      <c r="H18" s="16"/>
    </row>
    <row r="19" spans="1:9">
      <c r="A19" s="9">
        <v>1</v>
      </c>
      <c r="B19" s="2" t="s">
        <v>31</v>
      </c>
      <c r="C19" s="11">
        <v>38</v>
      </c>
      <c r="D19" s="39" t="s">
        <v>32</v>
      </c>
      <c r="E19" s="13" t="s">
        <v>33</v>
      </c>
      <c r="F19" s="31"/>
      <c r="G19" s="40"/>
      <c r="H19" s="16"/>
    </row>
    <row r="20" spans="1:9">
      <c r="A20" s="9">
        <v>1</v>
      </c>
      <c r="B20" s="2" t="s">
        <v>31</v>
      </c>
      <c r="C20" s="17">
        <v>38</v>
      </c>
      <c r="D20" s="41" t="s">
        <v>34</v>
      </c>
      <c r="E20" s="19" t="s">
        <v>35</v>
      </c>
      <c r="F20" s="20"/>
      <c r="G20" s="38">
        <f>SUM(F19:F20)</f>
        <v>0</v>
      </c>
      <c r="H20" s="16"/>
    </row>
    <row r="21" spans="1:9">
      <c r="A21" s="9">
        <v>1</v>
      </c>
      <c r="B21" s="2" t="s">
        <v>31</v>
      </c>
      <c r="C21" s="11">
        <v>39</v>
      </c>
      <c r="D21" s="39" t="s">
        <v>36</v>
      </c>
      <c r="E21" s="13" t="s">
        <v>27</v>
      </c>
      <c r="F21" s="31"/>
      <c r="G21" s="40"/>
      <c r="H21" s="16"/>
    </row>
    <row r="22" spans="1:9">
      <c r="A22" s="9">
        <v>1</v>
      </c>
      <c r="B22" s="2" t="s">
        <v>31</v>
      </c>
      <c r="C22" s="17">
        <v>39</v>
      </c>
      <c r="D22" s="28" t="s">
        <v>37</v>
      </c>
      <c r="E22" s="19" t="s">
        <v>30</v>
      </c>
      <c r="F22" s="20"/>
      <c r="G22" s="38">
        <f>SUM(F21:F22)</f>
        <v>0</v>
      </c>
      <c r="H22" s="16"/>
    </row>
    <row r="23" spans="1:9">
      <c r="A23" s="9">
        <v>1</v>
      </c>
      <c r="B23" s="2" t="s">
        <v>31</v>
      </c>
      <c r="C23" s="11">
        <v>40</v>
      </c>
      <c r="D23" s="39" t="s">
        <v>38</v>
      </c>
      <c r="E23" s="13" t="s">
        <v>11</v>
      </c>
      <c r="F23" s="31"/>
      <c r="G23" s="40"/>
      <c r="H23" s="16"/>
    </row>
    <row r="24" spans="1:9">
      <c r="A24" s="9">
        <v>1</v>
      </c>
      <c r="B24" s="2" t="s">
        <v>31</v>
      </c>
      <c r="C24" s="23">
        <v>40</v>
      </c>
      <c r="D24" s="42" t="s">
        <v>39</v>
      </c>
      <c r="E24" s="25" t="s">
        <v>40</v>
      </c>
      <c r="F24" s="10"/>
      <c r="G24" s="43"/>
      <c r="H24" s="16"/>
      <c r="I24" s="10"/>
    </row>
    <row r="25" spans="1:9">
      <c r="A25" s="9">
        <v>1</v>
      </c>
      <c r="B25" s="2" t="s">
        <v>31</v>
      </c>
      <c r="C25" s="23">
        <v>40</v>
      </c>
      <c r="D25" s="42" t="s">
        <v>41</v>
      </c>
      <c r="E25" s="25" t="s">
        <v>42</v>
      </c>
      <c r="F25" s="10"/>
      <c r="G25" s="43"/>
      <c r="H25" s="16"/>
    </row>
    <row r="26" spans="1:9">
      <c r="A26" s="9">
        <v>1</v>
      </c>
      <c r="B26" s="2" t="s">
        <v>31</v>
      </c>
      <c r="C26" s="17">
        <v>40</v>
      </c>
      <c r="D26" s="28" t="s">
        <v>43</v>
      </c>
      <c r="E26" s="19" t="s">
        <v>44</v>
      </c>
      <c r="F26" s="20"/>
      <c r="G26" s="38">
        <f>SUM(F23:F26)</f>
        <v>0</v>
      </c>
      <c r="H26" s="16"/>
    </row>
    <row r="27" spans="1:9">
      <c r="A27" s="9">
        <v>1</v>
      </c>
      <c r="B27" s="2" t="s">
        <v>31</v>
      </c>
      <c r="C27" s="44">
        <v>41</v>
      </c>
      <c r="D27" s="45" t="s">
        <v>45</v>
      </c>
      <c r="E27" s="46" t="s">
        <v>46</v>
      </c>
      <c r="F27" s="47"/>
      <c r="G27" s="48">
        <f>SUM(F27)</f>
        <v>0</v>
      </c>
      <c r="H27" s="16"/>
    </row>
    <row r="28" spans="1:9">
      <c r="A28" s="9">
        <v>1</v>
      </c>
      <c r="B28" s="2" t="s">
        <v>31</v>
      </c>
      <c r="C28" s="3">
        <v>43</v>
      </c>
      <c r="D28" s="49" t="s">
        <v>47</v>
      </c>
      <c r="E28" s="50" t="s">
        <v>11</v>
      </c>
      <c r="F28" s="10"/>
      <c r="G28" s="43">
        <f>SUM(F28)</f>
        <v>0</v>
      </c>
      <c r="H28" s="16"/>
    </row>
    <row r="29" spans="1:9">
      <c r="A29" s="9">
        <v>1</v>
      </c>
      <c r="B29" s="2" t="s">
        <v>48</v>
      </c>
      <c r="C29" s="11">
        <v>44</v>
      </c>
      <c r="D29" s="51" t="s">
        <v>49</v>
      </c>
      <c r="E29" s="13" t="s">
        <v>7</v>
      </c>
      <c r="F29" s="52"/>
      <c r="G29" s="40"/>
      <c r="H29" s="16"/>
    </row>
    <row r="30" spans="1:9">
      <c r="A30" s="9">
        <v>1</v>
      </c>
      <c r="B30" s="2" t="s">
        <v>48</v>
      </c>
      <c r="C30" s="17">
        <v>44</v>
      </c>
      <c r="D30" s="53" t="s">
        <v>50</v>
      </c>
      <c r="E30" s="19" t="s">
        <v>7</v>
      </c>
      <c r="F30" s="20"/>
      <c r="G30" s="38">
        <f>SUM(F29:F30)</f>
        <v>0</v>
      </c>
      <c r="H30" s="16"/>
    </row>
    <row r="31" spans="1:9">
      <c r="A31" s="9">
        <v>1</v>
      </c>
      <c r="B31" s="2" t="s">
        <v>48</v>
      </c>
      <c r="C31" s="11">
        <v>45</v>
      </c>
      <c r="D31" s="51" t="s">
        <v>51</v>
      </c>
      <c r="E31" s="13" t="s">
        <v>27</v>
      </c>
      <c r="F31" s="31"/>
      <c r="G31" s="40"/>
      <c r="H31" s="16"/>
    </row>
    <row r="32" spans="1:9">
      <c r="A32" s="9">
        <v>1</v>
      </c>
      <c r="B32" s="2" t="s">
        <v>48</v>
      </c>
      <c r="C32" s="17">
        <v>45</v>
      </c>
      <c r="D32" s="53" t="s">
        <v>52</v>
      </c>
      <c r="E32" s="19" t="s">
        <v>27</v>
      </c>
      <c r="F32" s="20"/>
      <c r="G32" s="38">
        <f>SUM(F31:F32)</f>
        <v>0</v>
      </c>
      <c r="H32" s="54">
        <f>SUM(G5:G32)</f>
        <v>441672.83</v>
      </c>
    </row>
    <row r="33" spans="1:8" s="10" customFormat="1">
      <c r="A33" s="9"/>
      <c r="B33" s="2"/>
      <c r="C33" s="3"/>
      <c r="D33" s="50"/>
      <c r="E33" s="50" t="s">
        <v>4</v>
      </c>
      <c r="G33" s="43"/>
      <c r="H33" s="16"/>
    </row>
    <row r="34" spans="1:8" s="10" customFormat="1">
      <c r="A34" s="9">
        <v>2</v>
      </c>
      <c r="B34" s="2" t="s">
        <v>53</v>
      </c>
      <c r="C34" s="3">
        <v>59</v>
      </c>
      <c r="D34" s="55" t="s">
        <v>54</v>
      </c>
      <c r="E34" s="50" t="s">
        <v>55</v>
      </c>
      <c r="G34" s="43">
        <f>SUM(F34)</f>
        <v>0</v>
      </c>
      <c r="H34" s="16"/>
    </row>
    <row r="35" spans="1:8" s="10" customFormat="1">
      <c r="A35" s="9">
        <v>2</v>
      </c>
      <c r="B35" s="2" t="s">
        <v>53</v>
      </c>
      <c r="C35" s="11">
        <v>60</v>
      </c>
      <c r="D35" s="12" t="s">
        <v>56</v>
      </c>
      <c r="E35" s="13" t="s">
        <v>57</v>
      </c>
      <c r="F35" s="52">
        <v>3497.33</v>
      </c>
      <c r="G35" s="40"/>
      <c r="H35" s="16"/>
    </row>
    <row r="36" spans="1:8" s="10" customFormat="1">
      <c r="A36" s="9">
        <v>2</v>
      </c>
      <c r="B36" s="56" t="s">
        <v>53</v>
      </c>
      <c r="C36" s="23">
        <v>60</v>
      </c>
      <c r="D36" s="42" t="s">
        <v>58</v>
      </c>
      <c r="E36" s="25" t="s">
        <v>57</v>
      </c>
      <c r="F36" s="27">
        <v>847.41</v>
      </c>
      <c r="G36" s="43"/>
      <c r="H36" s="16"/>
    </row>
    <row r="37" spans="1:8" s="10" customFormat="1">
      <c r="A37" s="9">
        <v>2</v>
      </c>
      <c r="B37" s="2" t="s">
        <v>53</v>
      </c>
      <c r="C37" s="17">
        <v>60</v>
      </c>
      <c r="D37" s="41" t="s">
        <v>59</v>
      </c>
      <c r="E37" s="19" t="s">
        <v>57</v>
      </c>
      <c r="F37" s="20">
        <v>2479.25</v>
      </c>
      <c r="G37" s="38">
        <f>SUM(F35:F37)</f>
        <v>6823.99</v>
      </c>
      <c r="H37" s="16"/>
    </row>
    <row r="38" spans="1:8" s="10" customFormat="1">
      <c r="A38" s="9">
        <v>2</v>
      </c>
      <c r="B38" s="2" t="s">
        <v>53</v>
      </c>
      <c r="C38" s="3">
        <v>61</v>
      </c>
      <c r="D38" s="55" t="s">
        <v>60</v>
      </c>
      <c r="E38" s="50" t="s">
        <v>61</v>
      </c>
      <c r="G38" s="43">
        <f>SUM(F38)</f>
        <v>0</v>
      </c>
      <c r="H38" s="16"/>
    </row>
    <row r="39" spans="1:8" s="10" customFormat="1">
      <c r="A39" s="9">
        <v>2</v>
      </c>
      <c r="B39" s="2" t="s">
        <v>53</v>
      </c>
      <c r="C39" s="11">
        <v>62</v>
      </c>
      <c r="D39" s="12" t="s">
        <v>62</v>
      </c>
      <c r="E39" s="13" t="s">
        <v>63</v>
      </c>
      <c r="F39" s="31"/>
      <c r="G39" s="40"/>
      <c r="H39" s="16"/>
    </row>
    <row r="40" spans="1:8" s="10" customFormat="1">
      <c r="A40" s="9">
        <v>2</v>
      </c>
      <c r="B40" s="2" t="s">
        <v>53</v>
      </c>
      <c r="C40" s="23">
        <v>62</v>
      </c>
      <c r="D40" s="28" t="s">
        <v>64</v>
      </c>
      <c r="E40" s="35" t="s">
        <v>63</v>
      </c>
      <c r="F40" s="36"/>
      <c r="G40" s="37"/>
      <c r="H40" s="16"/>
    </row>
    <row r="41" spans="1:8" s="10" customFormat="1">
      <c r="A41" s="9">
        <v>2</v>
      </c>
      <c r="B41" s="2" t="s">
        <v>53</v>
      </c>
      <c r="C41" s="17">
        <v>62</v>
      </c>
      <c r="D41" s="53" t="s">
        <v>65</v>
      </c>
      <c r="E41" s="19" t="s">
        <v>63</v>
      </c>
      <c r="F41" s="20"/>
      <c r="G41" s="38">
        <f>SUM(F39:F41)</f>
        <v>0</v>
      </c>
      <c r="H41" s="16"/>
    </row>
    <row r="42" spans="1:8" s="10" customFormat="1">
      <c r="A42" s="9">
        <v>2</v>
      </c>
      <c r="B42" s="2" t="s">
        <v>53</v>
      </c>
      <c r="C42" s="57">
        <v>62</v>
      </c>
      <c r="D42" s="58" t="s">
        <v>66</v>
      </c>
      <c r="E42" s="25" t="s">
        <v>63</v>
      </c>
      <c r="F42" s="47"/>
      <c r="G42" s="48">
        <f>SUM(F42)</f>
        <v>0</v>
      </c>
      <c r="H42" s="16"/>
    </row>
    <row r="43" spans="1:8" s="10" customFormat="1">
      <c r="A43" s="9">
        <v>2</v>
      </c>
      <c r="B43" s="2" t="s">
        <v>53</v>
      </c>
      <c r="C43" s="11">
        <v>63</v>
      </c>
      <c r="D43" s="24" t="s">
        <v>67</v>
      </c>
      <c r="E43" s="13" t="s">
        <v>68</v>
      </c>
      <c r="F43" s="59"/>
      <c r="G43" s="60"/>
      <c r="H43" s="16"/>
    </row>
    <row r="44" spans="1:8" s="10" customFormat="1">
      <c r="A44" s="9">
        <v>2</v>
      </c>
      <c r="B44" s="2" t="s">
        <v>53</v>
      </c>
      <c r="C44" s="11">
        <v>63</v>
      </c>
      <c r="D44" s="61" t="s">
        <v>69</v>
      </c>
      <c r="E44" s="13" t="s">
        <v>68</v>
      </c>
      <c r="G44" s="43"/>
      <c r="H44" s="16"/>
    </row>
    <row r="45" spans="1:8" s="10" customFormat="1">
      <c r="A45" s="9">
        <v>2</v>
      </c>
      <c r="B45" s="2" t="s">
        <v>53</v>
      </c>
      <c r="C45" s="11">
        <v>63</v>
      </c>
      <c r="D45" s="24" t="s">
        <v>70</v>
      </c>
      <c r="E45" s="25" t="s">
        <v>71</v>
      </c>
      <c r="G45" s="43"/>
      <c r="H45" s="16"/>
    </row>
    <row r="46" spans="1:8" s="10" customFormat="1">
      <c r="A46" s="9">
        <v>2</v>
      </c>
      <c r="B46" s="2" t="s">
        <v>53</v>
      </c>
      <c r="C46" s="11">
        <v>63</v>
      </c>
      <c r="D46" s="18" t="s">
        <v>72</v>
      </c>
      <c r="E46" s="19" t="s">
        <v>73</v>
      </c>
      <c r="F46" s="20"/>
      <c r="G46" s="38">
        <f>SUM(F43:F46)</f>
        <v>0</v>
      </c>
      <c r="H46" s="16"/>
    </row>
    <row r="47" spans="1:8" s="10" customFormat="1">
      <c r="A47" s="9">
        <v>2</v>
      </c>
      <c r="B47" s="2" t="s">
        <v>53</v>
      </c>
      <c r="C47" s="11">
        <v>64</v>
      </c>
      <c r="D47" s="12" t="s">
        <v>74</v>
      </c>
      <c r="E47" s="13" t="s">
        <v>75</v>
      </c>
      <c r="F47" s="31">
        <f>1918456.2-343515.92+43131.64</f>
        <v>1618071.92</v>
      </c>
      <c r="G47" s="40"/>
      <c r="H47" s="16"/>
    </row>
    <row r="48" spans="1:8" s="10" customFormat="1">
      <c r="A48" s="9">
        <v>2</v>
      </c>
      <c r="B48" s="2" t="s">
        <v>76</v>
      </c>
      <c r="C48" s="17">
        <v>61</v>
      </c>
      <c r="D48" s="41" t="s">
        <v>77</v>
      </c>
      <c r="E48" s="19" t="s">
        <v>75</v>
      </c>
      <c r="F48" s="20">
        <v>93933.15</v>
      </c>
      <c r="G48" s="38">
        <f>SUM(F47:F48)</f>
        <v>1712005.0699999998</v>
      </c>
      <c r="H48" s="16"/>
    </row>
    <row r="49" spans="1:9">
      <c r="A49" s="9">
        <v>2</v>
      </c>
      <c r="B49" s="2" t="s">
        <v>76</v>
      </c>
      <c r="C49" s="11">
        <v>59</v>
      </c>
      <c r="D49" s="39" t="s">
        <v>78</v>
      </c>
      <c r="E49" s="13" t="s">
        <v>55</v>
      </c>
      <c r="F49" s="10"/>
      <c r="G49" s="40"/>
      <c r="H49" s="16"/>
    </row>
    <row r="50" spans="1:9">
      <c r="A50" s="9">
        <v>2</v>
      </c>
      <c r="B50" s="2" t="s">
        <v>76</v>
      </c>
      <c r="C50" s="17">
        <v>63</v>
      </c>
      <c r="D50" s="28" t="s">
        <v>79</v>
      </c>
      <c r="E50" s="19" t="s">
        <v>73</v>
      </c>
      <c r="F50" s="20"/>
      <c r="G50" s="38">
        <f>SUM(F49:F50)</f>
        <v>0</v>
      </c>
      <c r="H50" s="16"/>
    </row>
    <row r="51" spans="1:9">
      <c r="A51" s="9">
        <v>2</v>
      </c>
      <c r="B51" s="2" t="s">
        <v>76</v>
      </c>
      <c r="C51" s="62">
        <v>68</v>
      </c>
      <c r="D51" s="63" t="s">
        <v>80</v>
      </c>
      <c r="E51" s="50" t="s">
        <v>75</v>
      </c>
      <c r="F51" s="10">
        <f>379879.86-61731.07</f>
        <v>318148.78999999998</v>
      </c>
      <c r="G51" s="40">
        <f>SUM(F51)</f>
        <v>318148.78999999998</v>
      </c>
      <c r="H51" s="16"/>
    </row>
    <row r="52" spans="1:9">
      <c r="A52" s="9">
        <v>2</v>
      </c>
      <c r="B52" s="2" t="s">
        <v>76</v>
      </c>
      <c r="C52" s="64">
        <v>70</v>
      </c>
      <c r="D52" s="63" t="s">
        <v>81</v>
      </c>
      <c r="E52" s="50" t="s">
        <v>82</v>
      </c>
      <c r="F52" s="10"/>
      <c r="G52" s="43">
        <f>SUM(F52)</f>
        <v>0</v>
      </c>
      <c r="H52" s="16"/>
    </row>
    <row r="53" spans="1:9">
      <c r="A53" s="9">
        <v>2</v>
      </c>
      <c r="B53" s="2" t="s">
        <v>83</v>
      </c>
      <c r="C53" s="64">
        <v>69</v>
      </c>
      <c r="D53" s="49" t="s">
        <v>84</v>
      </c>
      <c r="E53" s="50" t="s">
        <v>85</v>
      </c>
      <c r="F53" s="10"/>
      <c r="G53" s="43">
        <f>+F53</f>
        <v>0</v>
      </c>
      <c r="H53" s="16"/>
    </row>
    <row r="54" spans="1:9">
      <c r="A54" s="9">
        <v>2</v>
      </c>
      <c r="B54" s="2" t="s">
        <v>83</v>
      </c>
      <c r="C54" s="64">
        <v>74</v>
      </c>
      <c r="D54" s="49" t="s">
        <v>86</v>
      </c>
      <c r="E54" s="50" t="s">
        <v>57</v>
      </c>
      <c r="F54" s="10">
        <v>6763.76</v>
      </c>
      <c r="G54" s="43">
        <f>+F54</f>
        <v>6763.76</v>
      </c>
      <c r="H54" s="16"/>
    </row>
    <row r="55" spans="1:9" s="65" customFormat="1">
      <c r="A55" s="65">
        <v>2</v>
      </c>
      <c r="B55" s="56" t="s">
        <v>83</v>
      </c>
      <c r="C55" s="62">
        <v>71</v>
      </c>
      <c r="D55" s="66" t="s">
        <v>87</v>
      </c>
      <c r="E55" s="13" t="s">
        <v>61</v>
      </c>
      <c r="F55" s="31"/>
      <c r="G55" s="40"/>
      <c r="H55" s="67"/>
    </row>
    <row r="56" spans="1:9">
      <c r="A56" s="9">
        <v>2</v>
      </c>
      <c r="B56" s="2" t="s">
        <v>83</v>
      </c>
      <c r="C56" s="64">
        <v>71</v>
      </c>
      <c r="D56" s="49" t="s">
        <v>88</v>
      </c>
      <c r="E56" s="50" t="s">
        <v>21</v>
      </c>
      <c r="F56" s="10"/>
      <c r="G56" s="43"/>
      <c r="H56" s="16"/>
      <c r="I56" s="68"/>
    </row>
    <row r="57" spans="1:9">
      <c r="A57" s="9">
        <v>2</v>
      </c>
      <c r="B57" s="2" t="s">
        <v>83</v>
      </c>
      <c r="C57" s="64">
        <v>71</v>
      </c>
      <c r="D57" s="49" t="s">
        <v>89</v>
      </c>
      <c r="E57" s="50" t="s">
        <v>55</v>
      </c>
      <c r="F57" s="10"/>
      <c r="G57" s="43"/>
      <c r="H57" s="16"/>
      <c r="I57" s="68"/>
    </row>
    <row r="58" spans="1:9">
      <c r="A58" s="9">
        <v>2</v>
      </c>
      <c r="B58" s="2" t="s">
        <v>83</v>
      </c>
      <c r="C58" s="64">
        <v>71</v>
      </c>
      <c r="D58" s="69" t="s">
        <v>90</v>
      </c>
      <c r="E58" s="50" t="s">
        <v>21</v>
      </c>
      <c r="F58" s="10"/>
      <c r="G58" s="43"/>
      <c r="H58" s="16"/>
      <c r="I58" s="68"/>
    </row>
    <row r="59" spans="1:9">
      <c r="A59" s="9">
        <v>2</v>
      </c>
      <c r="B59" s="2" t="s">
        <v>83</v>
      </c>
      <c r="C59" s="64">
        <v>75</v>
      </c>
      <c r="D59" s="70" t="s">
        <v>91</v>
      </c>
      <c r="E59" s="25" t="s">
        <v>21</v>
      </c>
      <c r="F59" s="10"/>
      <c r="G59" s="43"/>
      <c r="H59" s="16"/>
      <c r="I59" s="68"/>
    </row>
    <row r="60" spans="1:9">
      <c r="A60" s="9">
        <v>2</v>
      </c>
      <c r="B60" s="2" t="s">
        <v>83</v>
      </c>
      <c r="C60" s="71">
        <v>75</v>
      </c>
      <c r="D60" s="72" t="s">
        <v>92</v>
      </c>
      <c r="E60" s="19" t="s">
        <v>82</v>
      </c>
      <c r="F60" s="20"/>
      <c r="G60" s="38">
        <f>SUM(F55:F60)</f>
        <v>0</v>
      </c>
      <c r="H60" s="16"/>
    </row>
    <row r="61" spans="1:9">
      <c r="A61" s="9">
        <v>2</v>
      </c>
      <c r="B61" s="2" t="s">
        <v>83</v>
      </c>
      <c r="C61" s="3">
        <v>72</v>
      </c>
      <c r="D61" s="49" t="s">
        <v>93</v>
      </c>
      <c r="E61" s="50" t="s">
        <v>63</v>
      </c>
      <c r="F61" s="10"/>
      <c r="G61" s="43">
        <f>+F61</f>
        <v>0</v>
      </c>
      <c r="H61" s="16"/>
    </row>
    <row r="62" spans="1:9">
      <c r="A62" s="9">
        <v>2</v>
      </c>
      <c r="B62" s="2" t="s">
        <v>83</v>
      </c>
      <c r="C62" s="3">
        <v>73</v>
      </c>
      <c r="D62" s="49" t="s">
        <v>94</v>
      </c>
      <c r="E62" s="50" t="s">
        <v>95</v>
      </c>
      <c r="F62" s="10"/>
      <c r="G62" s="43">
        <f>+F62</f>
        <v>0</v>
      </c>
      <c r="H62" s="16"/>
    </row>
    <row r="63" spans="1:9">
      <c r="A63" s="9">
        <v>2</v>
      </c>
      <c r="B63" s="2" t="s">
        <v>83</v>
      </c>
      <c r="C63" s="3">
        <v>78</v>
      </c>
      <c r="D63" s="49" t="s">
        <v>96</v>
      </c>
      <c r="E63" s="50" t="s">
        <v>75</v>
      </c>
      <c r="F63" s="10">
        <f>273822+18233.85-29813.66</f>
        <v>262242.19</v>
      </c>
      <c r="G63" s="43">
        <f>+F63</f>
        <v>262242.19</v>
      </c>
      <c r="H63" s="16"/>
    </row>
    <row r="64" spans="1:9">
      <c r="A64" s="9">
        <v>2</v>
      </c>
      <c r="B64" s="2" t="s">
        <v>97</v>
      </c>
      <c r="C64" s="11">
        <v>81</v>
      </c>
      <c r="D64" s="73" t="s">
        <v>98</v>
      </c>
      <c r="E64" s="13" t="s">
        <v>57</v>
      </c>
      <c r="F64" s="74"/>
      <c r="G64" s="40">
        <f>+F64</f>
        <v>0</v>
      </c>
      <c r="H64" s="54"/>
    </row>
    <row r="65" spans="1:8">
      <c r="A65" s="9">
        <v>2</v>
      </c>
      <c r="B65" s="2" t="s">
        <v>97</v>
      </c>
      <c r="C65" s="11">
        <v>82</v>
      </c>
      <c r="D65" s="73" t="s">
        <v>99</v>
      </c>
      <c r="E65" s="13" t="s">
        <v>82</v>
      </c>
      <c r="F65" s="10"/>
      <c r="G65" s="40">
        <f>+F65</f>
        <v>0</v>
      </c>
      <c r="H65" s="54"/>
    </row>
    <row r="66" spans="1:8">
      <c r="A66" s="9">
        <v>2</v>
      </c>
      <c r="B66" s="2" t="s">
        <v>97</v>
      </c>
      <c r="C66" s="17">
        <v>82</v>
      </c>
      <c r="D66" s="53" t="s">
        <v>100</v>
      </c>
      <c r="E66" s="19" t="s">
        <v>95</v>
      </c>
      <c r="F66" s="20"/>
      <c r="G66" s="38">
        <f>SUM(F65:F66)</f>
        <v>0</v>
      </c>
      <c r="H66" s="54"/>
    </row>
    <row r="67" spans="1:8">
      <c r="A67" s="9">
        <v>2</v>
      </c>
      <c r="B67" s="2" t="s">
        <v>97</v>
      </c>
      <c r="C67" s="3">
        <v>83</v>
      </c>
      <c r="D67" s="75" t="s">
        <v>101</v>
      </c>
      <c r="E67" s="50" t="s">
        <v>75</v>
      </c>
      <c r="F67" s="10">
        <f>43480.1+5110.39</f>
        <v>48590.49</v>
      </c>
      <c r="G67" s="43">
        <f>+F67</f>
        <v>48590.49</v>
      </c>
      <c r="H67" s="54">
        <f>SUM(G34:G67)</f>
        <v>2354574.29</v>
      </c>
    </row>
    <row r="68" spans="1:8">
      <c r="D68" s="50"/>
      <c r="E68" s="50" t="s">
        <v>4</v>
      </c>
      <c r="F68" s="10"/>
      <c r="G68" s="43"/>
      <c r="H68" s="16"/>
    </row>
    <row r="69" spans="1:8">
      <c r="A69" s="9">
        <v>3</v>
      </c>
      <c r="B69" s="2" t="s">
        <v>102</v>
      </c>
      <c r="C69" s="11">
        <v>99</v>
      </c>
      <c r="D69" s="12" t="s">
        <v>103</v>
      </c>
      <c r="E69" s="13" t="s">
        <v>104</v>
      </c>
      <c r="F69" s="31">
        <v>133928.57999999999</v>
      </c>
      <c r="G69" s="40"/>
      <c r="H69" s="16"/>
    </row>
    <row r="70" spans="1:8">
      <c r="A70" s="9">
        <v>3</v>
      </c>
      <c r="B70" s="2" t="s">
        <v>102</v>
      </c>
      <c r="C70" s="11">
        <v>99</v>
      </c>
      <c r="D70" s="24" t="s">
        <v>105</v>
      </c>
      <c r="E70" s="25" t="s">
        <v>284</v>
      </c>
      <c r="F70" s="10">
        <v>80000</v>
      </c>
      <c r="G70" s="43"/>
      <c r="H70" s="16"/>
    </row>
    <row r="71" spans="1:8">
      <c r="A71" s="9">
        <v>3</v>
      </c>
      <c r="B71" s="2" t="s">
        <v>102</v>
      </c>
      <c r="C71" s="11">
        <v>99</v>
      </c>
      <c r="D71" s="76" t="s">
        <v>107</v>
      </c>
      <c r="E71" s="19" t="s">
        <v>104</v>
      </c>
      <c r="F71" s="20">
        <v>53571.42</v>
      </c>
      <c r="G71" s="38">
        <f>SUM(F69:F71)</f>
        <v>267500</v>
      </c>
      <c r="H71" s="16"/>
    </row>
    <row r="72" spans="1:8">
      <c r="A72" s="9">
        <v>3</v>
      </c>
      <c r="B72" s="3" t="s">
        <v>102</v>
      </c>
      <c r="C72" s="62">
        <v>100</v>
      </c>
      <c r="D72" s="12" t="s">
        <v>108</v>
      </c>
      <c r="E72" s="13" t="s">
        <v>109</v>
      </c>
      <c r="F72" s="52">
        <v>32076.3</v>
      </c>
      <c r="G72" s="40"/>
      <c r="H72" s="16"/>
    </row>
    <row r="73" spans="1:8">
      <c r="A73" s="9">
        <v>3</v>
      </c>
      <c r="B73" s="3" t="s">
        <v>102</v>
      </c>
      <c r="C73" s="71">
        <v>100</v>
      </c>
      <c r="D73" s="41" t="s">
        <v>110</v>
      </c>
      <c r="E73" s="19" t="s">
        <v>109</v>
      </c>
      <c r="F73" s="20"/>
      <c r="G73" s="38">
        <f>SUM(F72:F73)</f>
        <v>32076.3</v>
      </c>
      <c r="H73" s="16"/>
    </row>
    <row r="74" spans="1:8">
      <c r="A74" s="9">
        <v>3</v>
      </c>
      <c r="B74" s="57" t="s">
        <v>102</v>
      </c>
      <c r="C74" s="62">
        <v>104</v>
      </c>
      <c r="D74" s="77" t="s">
        <v>111</v>
      </c>
      <c r="E74" s="46" t="s">
        <v>112</v>
      </c>
      <c r="F74" s="78">
        <v>28519</v>
      </c>
      <c r="G74" s="48">
        <f t="shared" ref="G74:G80" si="0">+F74</f>
        <v>28519</v>
      </c>
      <c r="H74" s="16"/>
    </row>
    <row r="75" spans="1:8">
      <c r="A75" s="9">
        <v>3</v>
      </c>
      <c r="B75" s="3" t="s">
        <v>113</v>
      </c>
      <c r="C75" s="79">
        <v>106</v>
      </c>
      <c r="D75" s="80" t="s">
        <v>114</v>
      </c>
      <c r="E75" s="35" t="s">
        <v>104</v>
      </c>
      <c r="F75" s="59"/>
      <c r="G75" s="60">
        <f t="shared" si="0"/>
        <v>0</v>
      </c>
      <c r="H75" s="16"/>
    </row>
    <row r="76" spans="1:8">
      <c r="A76" s="9">
        <v>3</v>
      </c>
      <c r="B76" s="3" t="s">
        <v>113</v>
      </c>
      <c r="C76" s="64">
        <v>107</v>
      </c>
      <c r="D76" s="63" t="s">
        <v>115</v>
      </c>
      <c r="E76" s="50" t="s">
        <v>109</v>
      </c>
      <c r="F76" s="10"/>
      <c r="G76" s="43">
        <f t="shared" si="0"/>
        <v>0</v>
      </c>
      <c r="H76" s="16"/>
    </row>
    <row r="77" spans="1:8">
      <c r="A77" s="9">
        <v>3</v>
      </c>
      <c r="B77" s="2" t="s">
        <v>113</v>
      </c>
      <c r="C77" s="64">
        <v>109</v>
      </c>
      <c r="D77" s="63" t="s">
        <v>116</v>
      </c>
      <c r="E77" s="50" t="s">
        <v>112</v>
      </c>
      <c r="F77" s="10"/>
      <c r="G77" s="43">
        <f t="shared" si="0"/>
        <v>0</v>
      </c>
      <c r="H77" s="16"/>
    </row>
    <row r="78" spans="1:8">
      <c r="A78" s="9">
        <v>3</v>
      </c>
      <c r="B78" s="2" t="s">
        <v>117</v>
      </c>
      <c r="C78" s="64">
        <v>111</v>
      </c>
      <c r="D78" s="49" t="s">
        <v>118</v>
      </c>
      <c r="E78" s="50" t="s">
        <v>104</v>
      </c>
      <c r="F78" s="10">
        <v>80357.14</v>
      </c>
      <c r="G78" s="43">
        <f t="shared" si="0"/>
        <v>80357.14</v>
      </c>
      <c r="H78" s="16"/>
    </row>
    <row r="79" spans="1:8">
      <c r="A79" s="9">
        <v>3</v>
      </c>
      <c r="B79" s="2" t="s">
        <v>117</v>
      </c>
      <c r="C79" s="64">
        <v>112</v>
      </c>
      <c r="D79" s="49" t="s">
        <v>119</v>
      </c>
      <c r="E79" s="50" t="s">
        <v>109</v>
      </c>
      <c r="F79" s="10">
        <v>3483.18</v>
      </c>
      <c r="G79" s="43">
        <f t="shared" si="0"/>
        <v>3483.18</v>
      </c>
      <c r="H79" s="16"/>
    </row>
    <row r="80" spans="1:8">
      <c r="A80" s="9">
        <v>3</v>
      </c>
      <c r="B80" s="2" t="s">
        <v>117</v>
      </c>
      <c r="C80" s="64">
        <v>106</v>
      </c>
      <c r="D80" s="49" t="s">
        <v>120</v>
      </c>
      <c r="E80" s="50" t="s">
        <v>121</v>
      </c>
      <c r="F80" s="10"/>
      <c r="G80" s="43">
        <f t="shared" si="0"/>
        <v>0</v>
      </c>
      <c r="H80" s="16"/>
    </row>
    <row r="81" spans="1:9">
      <c r="A81" s="9">
        <v>3</v>
      </c>
      <c r="B81" s="2" t="s">
        <v>117</v>
      </c>
      <c r="C81" s="62">
        <v>116</v>
      </c>
      <c r="D81" s="51" t="s">
        <v>122</v>
      </c>
      <c r="E81" s="13" t="s">
        <v>112</v>
      </c>
      <c r="F81" s="31"/>
      <c r="G81" s="40">
        <f>SUM(F81:F82)</f>
        <v>0</v>
      </c>
      <c r="H81" s="54"/>
    </row>
    <row r="82" spans="1:9">
      <c r="A82" s="9">
        <v>3</v>
      </c>
      <c r="B82" s="2" t="s">
        <v>117</v>
      </c>
      <c r="C82" s="71">
        <v>109</v>
      </c>
      <c r="D82" s="81" t="s">
        <v>123</v>
      </c>
      <c r="E82" s="19" t="s">
        <v>112</v>
      </c>
      <c r="F82" s="20"/>
      <c r="G82" s="38"/>
      <c r="H82" s="54"/>
    </row>
    <row r="83" spans="1:9">
      <c r="A83" s="9">
        <v>3</v>
      </c>
      <c r="B83" s="2" t="s">
        <v>124</v>
      </c>
      <c r="C83" s="64">
        <v>122</v>
      </c>
      <c r="D83" s="75" t="s">
        <v>125</v>
      </c>
      <c r="E83" s="50" t="s">
        <v>104</v>
      </c>
      <c r="F83" s="10"/>
      <c r="G83" s="43">
        <f>+F83</f>
        <v>0</v>
      </c>
      <c r="H83" s="54"/>
    </row>
    <row r="84" spans="1:9">
      <c r="A84" s="9">
        <v>3</v>
      </c>
      <c r="B84" s="2" t="s">
        <v>117</v>
      </c>
      <c r="C84" s="64">
        <v>116</v>
      </c>
      <c r="D84" s="75" t="s">
        <v>126</v>
      </c>
      <c r="E84" s="50" t="s">
        <v>109</v>
      </c>
      <c r="F84" s="10">
        <v>10449.52</v>
      </c>
      <c r="G84" s="43">
        <f>+F84</f>
        <v>10449.52</v>
      </c>
      <c r="H84" s="54">
        <f>SUM(G69:G84)</f>
        <v>422385.14</v>
      </c>
    </row>
    <row r="85" spans="1:9">
      <c r="C85" s="64"/>
      <c r="D85" s="50"/>
      <c r="E85" s="50" t="s">
        <v>4</v>
      </c>
      <c r="F85" s="10"/>
      <c r="G85" s="43">
        <f>+F85</f>
        <v>0</v>
      </c>
      <c r="H85" s="16"/>
    </row>
    <row r="86" spans="1:9">
      <c r="A86" s="9">
        <v>4</v>
      </c>
      <c r="B86" s="2" t="s">
        <v>127</v>
      </c>
      <c r="C86" s="62">
        <v>132</v>
      </c>
      <c r="D86" s="82" t="s">
        <v>128</v>
      </c>
      <c r="E86" s="13" t="s">
        <v>75</v>
      </c>
      <c r="F86" s="31">
        <f>383686.43-1916.25+22669.66+365.92+356755.32</f>
        <v>761561.08</v>
      </c>
      <c r="G86" s="83"/>
      <c r="H86" s="16"/>
    </row>
    <row r="87" spans="1:9">
      <c r="A87" s="9">
        <v>4</v>
      </c>
      <c r="B87" s="2" t="s">
        <v>127</v>
      </c>
      <c r="C87" s="71">
        <v>122</v>
      </c>
      <c r="D87" s="76" t="s">
        <v>129</v>
      </c>
      <c r="E87" s="19" t="s">
        <v>130</v>
      </c>
      <c r="F87" s="20">
        <v>630</v>
      </c>
      <c r="G87" s="38">
        <f>SUM(F86:F87)</f>
        <v>762191.08</v>
      </c>
      <c r="H87" s="16"/>
    </row>
    <row r="88" spans="1:9">
      <c r="A88" s="9">
        <v>4</v>
      </c>
      <c r="B88" s="2" t="s">
        <v>127</v>
      </c>
      <c r="C88" s="11">
        <v>134</v>
      </c>
      <c r="D88" s="82" t="s">
        <v>131</v>
      </c>
      <c r="E88" s="13" t="s">
        <v>132</v>
      </c>
      <c r="F88" s="31"/>
      <c r="G88" s="84"/>
      <c r="H88" s="16"/>
    </row>
    <row r="89" spans="1:9">
      <c r="A89" s="9">
        <v>4</v>
      </c>
      <c r="B89" s="2" t="s">
        <v>127</v>
      </c>
      <c r="C89" s="23">
        <v>134</v>
      </c>
      <c r="D89" s="61" t="s">
        <v>133</v>
      </c>
      <c r="E89" s="25" t="s">
        <v>134</v>
      </c>
      <c r="F89" s="10"/>
      <c r="G89" s="85"/>
      <c r="H89" s="16"/>
    </row>
    <row r="90" spans="1:9">
      <c r="A90" s="9">
        <v>4</v>
      </c>
      <c r="B90" s="2" t="s">
        <v>127</v>
      </c>
      <c r="C90" s="17">
        <v>134</v>
      </c>
      <c r="D90" s="76" t="s">
        <v>135</v>
      </c>
      <c r="E90" s="19" t="s">
        <v>136</v>
      </c>
      <c r="F90" s="20">
        <v>9293.34</v>
      </c>
      <c r="G90" s="38">
        <f>SUM(F88:F90)</f>
        <v>9293.34</v>
      </c>
      <c r="H90" s="16"/>
    </row>
    <row r="91" spans="1:9">
      <c r="A91" s="9">
        <v>4</v>
      </c>
      <c r="B91" s="2" t="s">
        <v>127</v>
      </c>
      <c r="C91" s="11">
        <v>138</v>
      </c>
      <c r="D91" s="12" t="s">
        <v>137</v>
      </c>
      <c r="E91" s="13" t="s">
        <v>138</v>
      </c>
      <c r="F91" s="22">
        <v>2844.83</v>
      </c>
      <c r="G91" s="40"/>
      <c r="H91" s="16"/>
    </row>
    <row r="92" spans="1:9">
      <c r="A92" s="9">
        <v>4</v>
      </c>
      <c r="B92" s="2" t="s">
        <v>127</v>
      </c>
      <c r="C92" s="23">
        <v>138</v>
      </c>
      <c r="D92" s="42" t="s">
        <v>139</v>
      </c>
      <c r="E92" s="25" t="s">
        <v>138</v>
      </c>
      <c r="F92" s="10"/>
      <c r="G92" s="43"/>
      <c r="H92" s="16"/>
    </row>
    <row r="93" spans="1:9">
      <c r="A93" s="9">
        <v>4</v>
      </c>
      <c r="B93" s="2" t="s">
        <v>127</v>
      </c>
      <c r="C93" s="23">
        <v>138</v>
      </c>
      <c r="D93" s="86" t="s">
        <v>140</v>
      </c>
      <c r="E93" s="25" t="s">
        <v>138</v>
      </c>
      <c r="F93" s="10"/>
      <c r="G93" s="43"/>
      <c r="H93" s="16"/>
    </row>
    <row r="94" spans="1:9">
      <c r="A94" s="9">
        <v>4</v>
      </c>
      <c r="B94" s="2" t="s">
        <v>127</v>
      </c>
      <c r="C94" s="23">
        <v>138</v>
      </c>
      <c r="D94" s="61" t="s">
        <v>141</v>
      </c>
      <c r="E94" s="25" t="s">
        <v>138</v>
      </c>
      <c r="F94" s="10">
        <f>11097.44-1378.98</f>
        <v>9718.4600000000009</v>
      </c>
      <c r="G94" s="43"/>
      <c r="H94" s="16"/>
    </row>
    <row r="95" spans="1:9">
      <c r="A95" s="9">
        <v>4</v>
      </c>
      <c r="B95" s="2" t="s">
        <v>127</v>
      </c>
      <c r="C95" s="23">
        <v>138</v>
      </c>
      <c r="D95" s="70" t="s">
        <v>142</v>
      </c>
      <c r="E95" s="25" t="s">
        <v>138</v>
      </c>
      <c r="F95" s="10"/>
      <c r="G95" s="43"/>
      <c r="H95" s="16"/>
      <c r="I95" s="68"/>
    </row>
    <row r="96" spans="1:9">
      <c r="A96" s="9">
        <v>4</v>
      </c>
      <c r="B96" s="2" t="s">
        <v>127</v>
      </c>
      <c r="C96" s="23">
        <v>138</v>
      </c>
      <c r="D96" s="72" t="s">
        <v>143</v>
      </c>
      <c r="E96" s="19" t="s">
        <v>138</v>
      </c>
      <c r="F96" s="20"/>
      <c r="G96" s="21">
        <f>SUM(F91:F96)</f>
        <v>12563.29</v>
      </c>
      <c r="H96" s="16"/>
    </row>
    <row r="97" spans="1:9">
      <c r="A97" s="9">
        <v>4</v>
      </c>
      <c r="B97" s="2" t="s">
        <v>127</v>
      </c>
      <c r="C97" s="11">
        <v>139</v>
      </c>
      <c r="D97" s="12" t="s">
        <v>144</v>
      </c>
      <c r="E97" s="13" t="s">
        <v>145</v>
      </c>
      <c r="F97" s="31"/>
      <c r="G97" s="15"/>
      <c r="H97" s="16"/>
      <c r="I97" s="68"/>
    </row>
    <row r="98" spans="1:9">
      <c r="A98" s="9">
        <v>4</v>
      </c>
      <c r="B98" s="2" t="s">
        <v>127</v>
      </c>
      <c r="C98" s="23">
        <v>139</v>
      </c>
      <c r="D98" s="63" t="s">
        <v>146</v>
      </c>
      <c r="E98" s="25" t="s">
        <v>145</v>
      </c>
      <c r="F98" s="10"/>
      <c r="G98" s="26"/>
      <c r="H98" s="16"/>
      <c r="I98" s="68"/>
    </row>
    <row r="99" spans="1:9">
      <c r="A99" s="9">
        <v>4</v>
      </c>
      <c r="B99" s="2" t="s">
        <v>127</v>
      </c>
      <c r="C99" s="23">
        <v>139</v>
      </c>
      <c r="D99" s="61" t="s">
        <v>147</v>
      </c>
      <c r="E99" s="25" t="s">
        <v>145</v>
      </c>
      <c r="F99" s="10"/>
      <c r="G99" s="87"/>
      <c r="H99" s="16"/>
      <c r="I99" s="68"/>
    </row>
    <row r="100" spans="1:9">
      <c r="A100" s="9">
        <v>4</v>
      </c>
      <c r="B100" s="2" t="s">
        <v>127</v>
      </c>
      <c r="C100" s="23">
        <v>139</v>
      </c>
      <c r="D100" s="75" t="s">
        <v>148</v>
      </c>
      <c r="E100" s="25" t="s">
        <v>145</v>
      </c>
      <c r="F100" s="10"/>
      <c r="G100" s="16"/>
      <c r="H100" s="16"/>
      <c r="I100" s="68"/>
    </row>
    <row r="101" spans="1:9">
      <c r="A101" s="9">
        <v>4</v>
      </c>
      <c r="B101" s="2" t="s">
        <v>127</v>
      </c>
      <c r="C101" s="23">
        <v>139</v>
      </c>
      <c r="D101" s="88" t="s">
        <v>149</v>
      </c>
      <c r="E101" s="25" t="s">
        <v>145</v>
      </c>
      <c r="F101" s="10"/>
      <c r="G101" s="26"/>
      <c r="H101" s="16"/>
      <c r="I101" s="68"/>
    </row>
    <row r="102" spans="1:9">
      <c r="A102" s="9">
        <v>4</v>
      </c>
      <c r="B102" s="2" t="s">
        <v>127</v>
      </c>
      <c r="C102" s="23">
        <v>139</v>
      </c>
      <c r="D102" s="72" t="s">
        <v>150</v>
      </c>
      <c r="E102" s="19" t="s">
        <v>145</v>
      </c>
      <c r="F102" s="20"/>
      <c r="G102" s="21">
        <f>SUM(F97:F102)</f>
        <v>0</v>
      </c>
      <c r="H102" s="16"/>
      <c r="I102" s="68"/>
    </row>
    <row r="103" spans="1:9">
      <c r="A103" s="9">
        <v>4</v>
      </c>
      <c r="B103" s="2" t="s">
        <v>127</v>
      </c>
      <c r="C103" s="11">
        <v>140</v>
      </c>
      <c r="D103" s="82" t="s">
        <v>151</v>
      </c>
      <c r="E103" s="13" t="s">
        <v>109</v>
      </c>
      <c r="F103" s="31">
        <v>11425.91</v>
      </c>
      <c r="G103" s="15"/>
      <c r="H103" s="16"/>
      <c r="I103" s="68"/>
    </row>
    <row r="104" spans="1:9">
      <c r="A104" s="9">
        <v>4</v>
      </c>
      <c r="B104" s="2" t="s">
        <v>127</v>
      </c>
      <c r="C104" s="17">
        <v>140</v>
      </c>
      <c r="D104" s="76" t="s">
        <v>152</v>
      </c>
      <c r="E104" s="19" t="s">
        <v>153</v>
      </c>
      <c r="F104" s="89"/>
      <c r="G104" s="21">
        <f>SUM(F103:F104)</f>
        <v>11425.91</v>
      </c>
      <c r="H104" s="16"/>
      <c r="I104" s="68"/>
    </row>
    <row r="105" spans="1:9">
      <c r="A105" s="9">
        <v>4</v>
      </c>
      <c r="B105" s="2" t="s">
        <v>127</v>
      </c>
      <c r="C105" s="23">
        <v>141</v>
      </c>
      <c r="D105" s="61" t="s">
        <v>154</v>
      </c>
      <c r="E105" s="25" t="s">
        <v>155</v>
      </c>
      <c r="F105" s="27">
        <f>2786.5-736.84</f>
        <v>2049.66</v>
      </c>
      <c r="G105" s="15"/>
      <c r="H105" s="16"/>
    </row>
    <row r="106" spans="1:9">
      <c r="A106" s="9">
        <v>2</v>
      </c>
      <c r="B106" s="2" t="s">
        <v>127</v>
      </c>
      <c r="C106" s="23">
        <v>141</v>
      </c>
      <c r="D106" s="55" t="s">
        <v>156</v>
      </c>
      <c r="E106" s="50" t="s">
        <v>155</v>
      </c>
      <c r="F106" s="22">
        <f>3343.8-884.2</f>
        <v>2459.6000000000004</v>
      </c>
      <c r="G106" s="26"/>
      <c r="H106" s="16"/>
    </row>
    <row r="107" spans="1:9">
      <c r="A107" s="9">
        <v>2</v>
      </c>
      <c r="B107" s="2" t="s">
        <v>127</v>
      </c>
      <c r="C107" s="23">
        <v>141</v>
      </c>
      <c r="D107" s="63" t="s">
        <v>157</v>
      </c>
      <c r="E107" s="50" t="s">
        <v>155</v>
      </c>
      <c r="F107" s="90">
        <f>557.29-147.36</f>
        <v>409.92999999999995</v>
      </c>
      <c r="G107" s="26"/>
      <c r="H107" s="16"/>
    </row>
    <row r="108" spans="1:9">
      <c r="A108" s="9">
        <v>2</v>
      </c>
      <c r="B108" s="2" t="s">
        <v>127</v>
      </c>
      <c r="C108" s="23">
        <v>141</v>
      </c>
      <c r="D108" s="91" t="s">
        <v>158</v>
      </c>
      <c r="E108" s="50" t="s">
        <v>155</v>
      </c>
      <c r="F108" s="10"/>
      <c r="G108" s="26"/>
      <c r="H108" s="16"/>
    </row>
    <row r="109" spans="1:9">
      <c r="A109" s="9">
        <v>2</v>
      </c>
      <c r="B109" s="2" t="s">
        <v>127</v>
      </c>
      <c r="C109" s="23">
        <v>141</v>
      </c>
      <c r="D109" s="75" t="s">
        <v>159</v>
      </c>
      <c r="E109" s="50" t="s">
        <v>155</v>
      </c>
      <c r="F109" s="10">
        <f>1114.61-294.74</f>
        <v>819.86999999999989</v>
      </c>
      <c r="G109" s="26"/>
      <c r="H109" s="16"/>
    </row>
    <row r="110" spans="1:9">
      <c r="A110" s="9">
        <v>2</v>
      </c>
      <c r="B110" s="2" t="s">
        <v>127</v>
      </c>
      <c r="C110" s="23">
        <v>141</v>
      </c>
      <c r="D110" s="49" t="s">
        <v>160</v>
      </c>
      <c r="E110" s="50" t="s">
        <v>155</v>
      </c>
      <c r="F110" s="10">
        <f>3343.76-884.2</f>
        <v>2459.5600000000004</v>
      </c>
      <c r="G110" s="26"/>
      <c r="H110" s="16"/>
    </row>
    <row r="111" spans="1:9">
      <c r="A111" s="9">
        <v>4</v>
      </c>
      <c r="B111" s="2" t="s">
        <v>127</v>
      </c>
      <c r="C111" s="23">
        <v>141</v>
      </c>
      <c r="D111" s="61" t="s">
        <v>161</v>
      </c>
      <c r="E111" s="25" t="s">
        <v>162</v>
      </c>
      <c r="F111" s="10"/>
      <c r="G111" s="26"/>
      <c r="H111" s="16"/>
    </row>
    <row r="112" spans="1:9">
      <c r="A112" s="9">
        <v>2</v>
      </c>
      <c r="B112" s="2" t="s">
        <v>127</v>
      </c>
      <c r="C112" s="23">
        <v>141</v>
      </c>
      <c r="D112" s="55" t="s">
        <v>163</v>
      </c>
      <c r="E112" s="50" t="s">
        <v>164</v>
      </c>
      <c r="F112" s="10"/>
      <c r="G112" s="26"/>
      <c r="H112" s="16"/>
    </row>
    <row r="113" spans="1:9">
      <c r="A113" s="9">
        <v>2</v>
      </c>
      <c r="B113" s="2" t="s">
        <v>127</v>
      </c>
      <c r="C113" s="23">
        <v>141</v>
      </c>
      <c r="D113" s="63" t="s">
        <v>165</v>
      </c>
      <c r="E113" s="50" t="s">
        <v>164</v>
      </c>
      <c r="F113" s="10"/>
      <c r="G113" s="26"/>
      <c r="H113" s="16"/>
    </row>
    <row r="114" spans="1:9">
      <c r="A114" s="9">
        <v>2</v>
      </c>
      <c r="B114" s="2" t="s">
        <v>127</v>
      </c>
      <c r="C114" s="23">
        <v>141</v>
      </c>
      <c r="D114" s="91" t="s">
        <v>166</v>
      </c>
      <c r="E114" s="50" t="s">
        <v>164</v>
      </c>
      <c r="F114" s="10"/>
      <c r="G114" s="26"/>
      <c r="H114" s="16"/>
    </row>
    <row r="115" spans="1:9">
      <c r="A115" s="9">
        <v>2</v>
      </c>
      <c r="B115" s="2" t="s">
        <v>127</v>
      </c>
      <c r="C115" s="23">
        <v>141</v>
      </c>
      <c r="D115" s="75" t="s">
        <v>167</v>
      </c>
      <c r="E115" s="50" t="s">
        <v>164</v>
      </c>
      <c r="F115" s="10"/>
      <c r="G115" s="26"/>
      <c r="H115" s="16"/>
    </row>
    <row r="116" spans="1:9">
      <c r="A116" s="9">
        <v>2</v>
      </c>
      <c r="B116" s="2" t="s">
        <v>127</v>
      </c>
      <c r="C116" s="23">
        <v>141</v>
      </c>
      <c r="D116" s="49" t="s">
        <v>168</v>
      </c>
      <c r="E116" s="50" t="s">
        <v>164</v>
      </c>
      <c r="F116" s="10"/>
      <c r="G116" s="21">
        <f>SUM(F105:F116)</f>
        <v>8198.6200000000008</v>
      </c>
      <c r="H116" s="16"/>
    </row>
    <row r="117" spans="1:9">
      <c r="A117" s="9">
        <v>4</v>
      </c>
      <c r="B117" s="2" t="s">
        <v>127</v>
      </c>
      <c r="C117" s="11">
        <v>142</v>
      </c>
      <c r="D117" s="12" t="s">
        <v>169</v>
      </c>
      <c r="E117" s="13" t="s">
        <v>170</v>
      </c>
      <c r="F117" s="31">
        <v>375</v>
      </c>
      <c r="G117" s="15"/>
      <c r="H117" s="16"/>
    </row>
    <row r="118" spans="1:9">
      <c r="A118" s="9">
        <v>4</v>
      </c>
      <c r="B118" s="2" t="s">
        <v>127</v>
      </c>
      <c r="C118" s="11">
        <v>142</v>
      </c>
      <c r="D118" s="42" t="s">
        <v>171</v>
      </c>
      <c r="E118" s="25" t="s">
        <v>170</v>
      </c>
      <c r="F118" s="10">
        <v>375</v>
      </c>
      <c r="G118" s="26"/>
      <c r="H118" s="16"/>
    </row>
    <row r="119" spans="1:9">
      <c r="A119" s="9">
        <v>4</v>
      </c>
      <c r="B119" s="2" t="s">
        <v>127</v>
      </c>
      <c r="C119" s="11">
        <v>142</v>
      </c>
      <c r="D119" s="61" t="s">
        <v>172</v>
      </c>
      <c r="E119" s="25" t="s">
        <v>170</v>
      </c>
      <c r="F119" s="10">
        <v>22040</v>
      </c>
      <c r="G119" s="26"/>
      <c r="H119" s="16"/>
    </row>
    <row r="120" spans="1:9">
      <c r="A120" s="9">
        <v>4</v>
      </c>
      <c r="B120" s="2" t="s">
        <v>127</v>
      </c>
      <c r="C120" s="64"/>
      <c r="D120" s="75" t="s">
        <v>173</v>
      </c>
      <c r="E120" s="25" t="s">
        <v>170</v>
      </c>
      <c r="F120" s="10"/>
      <c r="G120" s="26"/>
      <c r="H120" s="16"/>
    </row>
    <row r="121" spans="1:9">
      <c r="A121" s="9">
        <v>4</v>
      </c>
      <c r="B121" s="2" t="s">
        <v>127</v>
      </c>
      <c r="C121" s="64">
        <v>142</v>
      </c>
      <c r="D121" s="92" t="s">
        <v>174</v>
      </c>
      <c r="E121" s="25" t="s">
        <v>170</v>
      </c>
      <c r="F121" s="10"/>
      <c r="G121" s="26"/>
      <c r="H121" s="16"/>
    </row>
    <row r="122" spans="1:9">
      <c r="C122" s="71"/>
      <c r="D122" s="81" t="s">
        <v>175</v>
      </c>
      <c r="E122" s="19" t="s">
        <v>170</v>
      </c>
      <c r="F122" s="32"/>
      <c r="G122" s="21">
        <f>SUM(F117:F122)</f>
        <v>22790</v>
      </c>
      <c r="H122" s="16"/>
    </row>
    <row r="123" spans="1:9">
      <c r="A123" s="9">
        <v>4</v>
      </c>
      <c r="B123" s="2" t="s">
        <v>127</v>
      </c>
      <c r="C123" s="62">
        <v>143</v>
      </c>
      <c r="D123" s="12" t="s">
        <v>176</v>
      </c>
      <c r="E123" s="13" t="s">
        <v>177</v>
      </c>
      <c r="F123" s="52">
        <v>16849.8</v>
      </c>
      <c r="G123" s="15"/>
      <c r="H123" s="16"/>
      <c r="I123" s="68"/>
    </row>
    <row r="124" spans="1:9">
      <c r="A124" s="9">
        <v>4</v>
      </c>
      <c r="B124" s="2" t="s">
        <v>127</v>
      </c>
      <c r="C124" s="64">
        <v>143</v>
      </c>
      <c r="D124" s="24" t="s">
        <v>178</v>
      </c>
      <c r="E124" s="25" t="s">
        <v>179</v>
      </c>
      <c r="F124" s="27"/>
      <c r="G124" s="26"/>
      <c r="H124" s="16"/>
      <c r="I124" s="68"/>
    </row>
    <row r="125" spans="1:9">
      <c r="A125" s="9">
        <v>4</v>
      </c>
      <c r="B125" s="2" t="s">
        <v>127</v>
      </c>
      <c r="C125" s="64">
        <v>143</v>
      </c>
      <c r="D125" s="24" t="s">
        <v>180</v>
      </c>
      <c r="E125" s="25" t="s">
        <v>181</v>
      </c>
      <c r="F125" s="93">
        <v>1600</v>
      </c>
      <c r="G125" s="26"/>
      <c r="H125" s="16"/>
    </row>
    <row r="126" spans="1:9">
      <c r="A126" s="9">
        <v>4</v>
      </c>
      <c r="B126" s="2" t="s">
        <v>127</v>
      </c>
      <c r="C126" s="64">
        <v>143</v>
      </c>
      <c r="D126" s="86" t="s">
        <v>182</v>
      </c>
      <c r="E126" s="25" t="s">
        <v>177</v>
      </c>
      <c r="F126" s="10"/>
      <c r="G126" s="26"/>
      <c r="H126" s="16"/>
    </row>
    <row r="127" spans="1:9">
      <c r="A127" s="9">
        <v>4</v>
      </c>
      <c r="B127" s="2" t="s">
        <v>127</v>
      </c>
      <c r="C127" s="64">
        <v>143</v>
      </c>
      <c r="D127" s="61" t="s">
        <v>183</v>
      </c>
      <c r="E127" s="25" t="s">
        <v>184</v>
      </c>
      <c r="F127" s="10">
        <f>28669.55+51000</f>
        <v>79669.55</v>
      </c>
      <c r="G127" s="26"/>
      <c r="H127" s="16"/>
    </row>
    <row r="128" spans="1:9">
      <c r="A128" s="9">
        <v>4</v>
      </c>
      <c r="B128" s="2" t="s">
        <v>127</v>
      </c>
      <c r="C128" s="64">
        <v>143</v>
      </c>
      <c r="D128" s="94" t="s">
        <v>185</v>
      </c>
      <c r="E128" s="50" t="s">
        <v>179</v>
      </c>
      <c r="F128" s="95"/>
      <c r="G128" s="26"/>
      <c r="H128" s="16"/>
    </row>
    <row r="129" spans="1:8" s="10" customFormat="1">
      <c r="A129" s="9">
        <v>4</v>
      </c>
      <c r="B129" s="2" t="s">
        <v>127</v>
      </c>
      <c r="C129" s="79">
        <v>143</v>
      </c>
      <c r="D129" s="34" t="s">
        <v>186</v>
      </c>
      <c r="E129" s="35" t="s">
        <v>181</v>
      </c>
      <c r="F129" s="36">
        <v>1600</v>
      </c>
      <c r="G129" s="96"/>
      <c r="H129" s="16"/>
    </row>
    <row r="130" spans="1:8" s="10" customFormat="1">
      <c r="A130" s="9">
        <v>4</v>
      </c>
      <c r="B130" s="2" t="s">
        <v>127</v>
      </c>
      <c r="C130" s="64">
        <v>143</v>
      </c>
      <c r="D130" s="70" t="s">
        <v>187</v>
      </c>
      <c r="E130" s="25" t="s">
        <v>181</v>
      </c>
      <c r="G130" s="26"/>
      <c r="H130" s="16"/>
    </row>
    <row r="131" spans="1:8" s="10" customFormat="1">
      <c r="A131" s="9">
        <v>4</v>
      </c>
      <c r="B131" s="2" t="s">
        <v>127</v>
      </c>
      <c r="C131" s="64">
        <v>143</v>
      </c>
      <c r="D131" s="92" t="s">
        <v>188</v>
      </c>
      <c r="E131" s="25" t="s">
        <v>179</v>
      </c>
      <c r="F131" s="27"/>
      <c r="G131" s="26"/>
      <c r="H131" s="16"/>
    </row>
    <row r="132" spans="1:8" s="10" customFormat="1">
      <c r="A132" s="9">
        <v>4</v>
      </c>
      <c r="B132" s="2" t="s">
        <v>127</v>
      </c>
      <c r="C132" s="64">
        <v>143</v>
      </c>
      <c r="D132" s="72" t="s">
        <v>189</v>
      </c>
      <c r="E132" s="35" t="s">
        <v>181</v>
      </c>
      <c r="F132" s="20">
        <v>800</v>
      </c>
      <c r="G132" s="21">
        <f>SUM(F123:F132)</f>
        <v>100519.35</v>
      </c>
      <c r="H132" s="16"/>
    </row>
    <row r="133" spans="1:8" s="10" customFormat="1">
      <c r="A133" s="9"/>
      <c r="B133" s="2"/>
      <c r="C133" s="97"/>
      <c r="D133" s="98" t="s">
        <v>190</v>
      </c>
      <c r="E133" s="19" t="s">
        <v>283</v>
      </c>
      <c r="F133" s="74"/>
      <c r="G133" s="99">
        <f>+F133</f>
        <v>0</v>
      </c>
      <c r="H133" s="16"/>
    </row>
    <row r="134" spans="1:8" s="10" customFormat="1">
      <c r="A134" s="9">
        <v>4</v>
      </c>
      <c r="B134" s="2" t="s">
        <v>127</v>
      </c>
      <c r="C134" s="64">
        <v>134</v>
      </c>
      <c r="D134" s="94" t="s">
        <v>192</v>
      </c>
      <c r="E134" s="50" t="s">
        <v>282</v>
      </c>
      <c r="F134" s="10">
        <v>39951.07</v>
      </c>
      <c r="G134" s="26">
        <f>+F134</f>
        <v>39951.07</v>
      </c>
      <c r="H134" s="16"/>
    </row>
    <row r="135" spans="1:8" s="10" customFormat="1">
      <c r="A135" s="9">
        <v>4</v>
      </c>
      <c r="B135" s="2" t="s">
        <v>127</v>
      </c>
      <c r="C135" s="62">
        <v>145</v>
      </c>
      <c r="D135" s="12" t="s">
        <v>194</v>
      </c>
      <c r="E135" s="13" t="s">
        <v>95</v>
      </c>
      <c r="F135" s="100">
        <v>4317.6099999999997</v>
      </c>
      <c r="G135" s="15"/>
      <c r="H135" s="16"/>
    </row>
    <row r="136" spans="1:8" s="10" customFormat="1">
      <c r="A136" s="9">
        <v>4</v>
      </c>
      <c r="B136" s="2" t="s">
        <v>127</v>
      </c>
      <c r="C136" s="64">
        <v>145</v>
      </c>
      <c r="D136" s="42" t="s">
        <v>195</v>
      </c>
      <c r="E136" s="25" t="s">
        <v>95</v>
      </c>
      <c r="G136" s="26"/>
      <c r="H136" s="16"/>
    </row>
    <row r="137" spans="1:8" s="10" customFormat="1">
      <c r="A137" s="9">
        <v>4</v>
      </c>
      <c r="B137" s="2" t="s">
        <v>127</v>
      </c>
      <c r="C137" s="64">
        <v>145</v>
      </c>
      <c r="D137" s="61" t="s">
        <v>196</v>
      </c>
      <c r="E137" s="25" t="s">
        <v>95</v>
      </c>
      <c r="F137" s="10">
        <v>4317.6099999999997</v>
      </c>
      <c r="G137" s="26"/>
      <c r="H137" s="16"/>
    </row>
    <row r="138" spans="1:8" s="10" customFormat="1">
      <c r="A138" s="9">
        <v>4</v>
      </c>
      <c r="B138" s="2" t="s">
        <v>127</v>
      </c>
      <c r="C138" s="23">
        <v>145</v>
      </c>
      <c r="D138" s="61" t="s">
        <v>197</v>
      </c>
      <c r="E138" s="25" t="s">
        <v>198</v>
      </c>
      <c r="G138" s="26"/>
      <c r="H138" s="16"/>
    </row>
    <row r="139" spans="1:8" s="10" customFormat="1">
      <c r="A139" s="9">
        <v>4</v>
      </c>
      <c r="B139" s="2" t="s">
        <v>127</v>
      </c>
      <c r="C139" s="23">
        <v>145</v>
      </c>
      <c r="D139" s="61" t="s">
        <v>199</v>
      </c>
      <c r="E139" s="25" t="s">
        <v>200</v>
      </c>
      <c r="G139" s="26"/>
      <c r="H139" s="16"/>
    </row>
    <row r="140" spans="1:8" s="10" customFormat="1">
      <c r="A140" s="9">
        <v>4</v>
      </c>
      <c r="B140" s="2" t="s">
        <v>127</v>
      </c>
      <c r="C140" s="23">
        <v>145</v>
      </c>
      <c r="D140" s="70" t="s">
        <v>201</v>
      </c>
      <c r="E140" s="25" t="s">
        <v>95</v>
      </c>
      <c r="G140" s="26"/>
      <c r="H140" s="16"/>
    </row>
    <row r="141" spans="1:8" s="10" customFormat="1">
      <c r="A141" s="9">
        <v>4</v>
      </c>
      <c r="B141" s="2" t="s">
        <v>127</v>
      </c>
      <c r="C141" s="23">
        <v>145</v>
      </c>
      <c r="D141" s="72" t="s">
        <v>202</v>
      </c>
      <c r="E141" s="19" t="s">
        <v>95</v>
      </c>
      <c r="F141" s="20">
        <v>765.78</v>
      </c>
      <c r="G141" s="21">
        <f>SUM(F135:F141)</f>
        <v>9401</v>
      </c>
      <c r="H141" s="16"/>
    </row>
    <row r="142" spans="1:8" s="10" customFormat="1">
      <c r="A142" s="9">
        <v>4</v>
      </c>
      <c r="B142" s="2" t="s">
        <v>127</v>
      </c>
      <c r="C142" s="11">
        <v>146</v>
      </c>
      <c r="D142" s="12" t="s">
        <v>203</v>
      </c>
      <c r="E142" s="13" t="s">
        <v>204</v>
      </c>
      <c r="F142" s="31">
        <v>8979.89</v>
      </c>
      <c r="G142" s="15"/>
      <c r="H142" s="16"/>
    </row>
    <row r="143" spans="1:8" s="10" customFormat="1">
      <c r="A143" s="9">
        <v>4</v>
      </c>
      <c r="B143" s="2" t="s">
        <v>127</v>
      </c>
      <c r="C143" s="23">
        <v>146</v>
      </c>
      <c r="D143" s="61" t="s">
        <v>205</v>
      </c>
      <c r="E143" s="25" t="s">
        <v>206</v>
      </c>
      <c r="G143" s="26"/>
      <c r="H143" s="16"/>
    </row>
    <row r="144" spans="1:8" s="10" customFormat="1">
      <c r="A144" s="9">
        <v>4</v>
      </c>
      <c r="B144" s="2" t="s">
        <v>127</v>
      </c>
      <c r="C144" s="23">
        <v>146</v>
      </c>
      <c r="D144" s="61" t="s">
        <v>207</v>
      </c>
      <c r="E144" s="25" t="s">
        <v>204</v>
      </c>
      <c r="F144" s="10">
        <v>64396.04</v>
      </c>
      <c r="G144" s="26"/>
      <c r="H144" s="16"/>
    </row>
    <row r="145" spans="1:8" s="10" customFormat="1">
      <c r="A145" s="9">
        <v>4</v>
      </c>
      <c r="B145" s="2" t="s">
        <v>127</v>
      </c>
      <c r="C145" s="23">
        <v>146</v>
      </c>
      <c r="D145" s="61" t="s">
        <v>208</v>
      </c>
      <c r="E145" s="25" t="s">
        <v>209</v>
      </c>
      <c r="G145" s="26"/>
      <c r="H145" s="16"/>
    </row>
    <row r="146" spans="1:8" s="10" customFormat="1">
      <c r="A146" s="9">
        <v>4</v>
      </c>
      <c r="B146" s="2" t="s">
        <v>127</v>
      </c>
      <c r="C146" s="23">
        <v>146</v>
      </c>
      <c r="D146" s="70" t="s">
        <v>210</v>
      </c>
      <c r="E146" s="25" t="s">
        <v>204</v>
      </c>
      <c r="F146" s="27">
        <v>4676.1899999999996</v>
      </c>
      <c r="G146" s="26"/>
      <c r="H146" s="16"/>
    </row>
    <row r="147" spans="1:8" s="10" customFormat="1">
      <c r="A147" s="9">
        <v>4</v>
      </c>
      <c r="B147" s="2" t="s">
        <v>127</v>
      </c>
      <c r="C147" s="23">
        <v>146</v>
      </c>
      <c r="D147" s="72" t="s">
        <v>211</v>
      </c>
      <c r="E147" s="19" t="s">
        <v>204</v>
      </c>
      <c r="F147" s="20">
        <v>12061.19</v>
      </c>
      <c r="G147" s="21">
        <f>SUM(F142:F147)</f>
        <v>90113.31</v>
      </c>
      <c r="H147" s="16"/>
    </row>
    <row r="148" spans="1:8" s="10" customFormat="1">
      <c r="A148" s="9">
        <v>4</v>
      </c>
      <c r="B148" s="2" t="s">
        <v>127</v>
      </c>
      <c r="C148" s="11">
        <v>147</v>
      </c>
      <c r="D148" s="12" t="s">
        <v>212</v>
      </c>
      <c r="E148" s="13" t="s">
        <v>213</v>
      </c>
      <c r="F148" s="31">
        <v>1011.94</v>
      </c>
      <c r="G148" s="101"/>
      <c r="H148" s="16"/>
    </row>
    <row r="149" spans="1:8" s="10" customFormat="1">
      <c r="A149" s="9">
        <v>4</v>
      </c>
      <c r="B149" s="2" t="s">
        <v>127</v>
      </c>
      <c r="C149" s="23">
        <v>147</v>
      </c>
      <c r="D149" s="42" t="s">
        <v>214</v>
      </c>
      <c r="E149" s="25" t="s">
        <v>213</v>
      </c>
      <c r="G149" s="26"/>
      <c r="H149" s="16"/>
    </row>
    <row r="150" spans="1:8" s="10" customFormat="1">
      <c r="A150" s="9">
        <v>4</v>
      </c>
      <c r="B150" s="57" t="s">
        <v>127</v>
      </c>
      <c r="C150" s="23">
        <v>147</v>
      </c>
      <c r="D150" s="24" t="s">
        <v>215</v>
      </c>
      <c r="E150" s="25" t="s">
        <v>216</v>
      </c>
      <c r="G150" s="26"/>
      <c r="H150" s="16"/>
    </row>
    <row r="151" spans="1:8" s="10" customFormat="1">
      <c r="A151" s="9">
        <v>4</v>
      </c>
      <c r="B151" s="57" t="s">
        <v>127</v>
      </c>
      <c r="C151" s="23">
        <v>147</v>
      </c>
      <c r="D151" s="42" t="s">
        <v>217</v>
      </c>
      <c r="E151" s="25" t="s">
        <v>216</v>
      </c>
      <c r="G151" s="26"/>
      <c r="H151" s="16"/>
    </row>
    <row r="152" spans="1:8" s="10" customFormat="1">
      <c r="A152" s="9">
        <v>4</v>
      </c>
      <c r="B152" s="2" t="s">
        <v>127</v>
      </c>
      <c r="C152" s="23">
        <v>147</v>
      </c>
      <c r="D152" s="61" t="s">
        <v>218</v>
      </c>
      <c r="E152" s="25" t="s">
        <v>213</v>
      </c>
      <c r="F152" s="10">
        <v>5992.09</v>
      </c>
      <c r="G152" s="26"/>
      <c r="H152" s="16"/>
    </row>
    <row r="153" spans="1:8" s="10" customFormat="1">
      <c r="A153" s="9">
        <v>4</v>
      </c>
      <c r="B153" s="57" t="s">
        <v>127</v>
      </c>
      <c r="C153" s="23">
        <v>147</v>
      </c>
      <c r="D153" s="61" t="s">
        <v>219</v>
      </c>
      <c r="E153" s="25" t="s">
        <v>216</v>
      </c>
      <c r="G153" s="26"/>
      <c r="H153" s="16"/>
    </row>
    <row r="154" spans="1:8" s="10" customFormat="1">
      <c r="A154" s="9">
        <v>4</v>
      </c>
      <c r="B154" s="2" t="s">
        <v>127</v>
      </c>
      <c r="C154" s="23">
        <v>147</v>
      </c>
      <c r="D154" s="70" t="s">
        <v>220</v>
      </c>
      <c r="E154" s="25" t="s">
        <v>213</v>
      </c>
      <c r="G154" s="26"/>
      <c r="H154" s="16"/>
    </row>
    <row r="155" spans="1:8" s="10" customFormat="1">
      <c r="A155" s="9">
        <v>4</v>
      </c>
      <c r="B155" s="2" t="s">
        <v>127</v>
      </c>
      <c r="C155" s="23">
        <v>147</v>
      </c>
      <c r="D155" s="92" t="s">
        <v>221</v>
      </c>
      <c r="E155" s="25" t="s">
        <v>213</v>
      </c>
      <c r="G155" s="26"/>
      <c r="H155" s="16"/>
    </row>
    <row r="156" spans="1:8" s="10" customFormat="1">
      <c r="A156" s="9">
        <v>4</v>
      </c>
      <c r="B156" s="57" t="s">
        <v>127</v>
      </c>
      <c r="C156" s="64">
        <v>147</v>
      </c>
      <c r="D156" s="72" t="s">
        <v>222</v>
      </c>
      <c r="E156" s="19" t="s">
        <v>216</v>
      </c>
      <c r="F156" s="20"/>
      <c r="G156" s="26">
        <f>SUM(F148:F156)</f>
        <v>7004.0300000000007</v>
      </c>
      <c r="H156" s="16"/>
    </row>
    <row r="157" spans="1:8" s="10" customFormat="1">
      <c r="A157" s="9">
        <v>4</v>
      </c>
      <c r="B157" s="2" t="s">
        <v>127</v>
      </c>
      <c r="C157" s="64">
        <v>138</v>
      </c>
      <c r="D157" s="94" t="s">
        <v>223</v>
      </c>
      <c r="E157" s="50" t="s">
        <v>24</v>
      </c>
      <c r="G157" s="15"/>
      <c r="H157" s="16"/>
    </row>
    <row r="158" spans="1:8" s="10" customFormat="1">
      <c r="A158" s="9">
        <v>4</v>
      </c>
      <c r="B158" s="2" t="s">
        <v>127</v>
      </c>
      <c r="C158" s="71">
        <v>138</v>
      </c>
      <c r="D158" s="49" t="s">
        <v>224</v>
      </c>
      <c r="E158" s="50" t="s">
        <v>24</v>
      </c>
      <c r="G158" s="21">
        <f>SUM(F157:F158)</f>
        <v>0</v>
      </c>
      <c r="H158" s="16"/>
    </row>
    <row r="159" spans="1:8" s="10" customFormat="1">
      <c r="A159" s="9">
        <v>2</v>
      </c>
      <c r="B159" s="2" t="s">
        <v>53</v>
      </c>
      <c r="C159" s="11">
        <v>139</v>
      </c>
      <c r="D159" s="12" t="s">
        <v>225</v>
      </c>
      <c r="E159" s="13" t="s">
        <v>226</v>
      </c>
      <c r="F159" s="102">
        <f>10218.42-3152</f>
        <v>7066.42</v>
      </c>
      <c r="G159" s="15"/>
      <c r="H159" s="16"/>
    </row>
    <row r="160" spans="1:8" s="10" customFormat="1">
      <c r="A160" s="9">
        <v>2</v>
      </c>
      <c r="B160" s="2" t="s">
        <v>53</v>
      </c>
      <c r="C160" s="23">
        <v>139</v>
      </c>
      <c r="D160" s="24" t="s">
        <v>227</v>
      </c>
      <c r="E160" s="25" t="s">
        <v>228</v>
      </c>
      <c r="F160" s="103">
        <f>21237.67+14.57</f>
        <v>21252.239999999998</v>
      </c>
      <c r="G160" s="26"/>
      <c r="H160" s="16"/>
    </row>
    <row r="161" spans="1:9">
      <c r="A161" s="9">
        <v>2</v>
      </c>
      <c r="B161" s="2" t="s">
        <v>53</v>
      </c>
      <c r="C161" s="23">
        <v>139</v>
      </c>
      <c r="D161" s="24" t="s">
        <v>229</v>
      </c>
      <c r="E161" s="25" t="s">
        <v>230</v>
      </c>
      <c r="F161" s="103"/>
      <c r="G161" s="26"/>
      <c r="H161" s="16"/>
    </row>
    <row r="162" spans="1:9">
      <c r="A162" s="9">
        <v>2</v>
      </c>
      <c r="B162" s="2" t="s">
        <v>76</v>
      </c>
      <c r="C162" s="23">
        <v>139</v>
      </c>
      <c r="D162" s="42" t="s">
        <v>231</v>
      </c>
      <c r="E162" s="25" t="s">
        <v>19</v>
      </c>
      <c r="F162" s="103"/>
      <c r="G162" s="26"/>
      <c r="H162" s="16"/>
    </row>
    <row r="163" spans="1:9">
      <c r="A163" s="9">
        <v>2</v>
      </c>
      <c r="B163" s="2" t="s">
        <v>76</v>
      </c>
      <c r="C163" s="23">
        <v>139</v>
      </c>
      <c r="D163" s="42" t="s">
        <v>232</v>
      </c>
      <c r="E163" s="25" t="s">
        <v>226</v>
      </c>
      <c r="F163" s="103"/>
      <c r="G163" s="26"/>
      <c r="H163" s="16"/>
    </row>
    <row r="164" spans="1:9">
      <c r="A164" s="9">
        <v>2</v>
      </c>
      <c r="B164" s="2" t="s">
        <v>76</v>
      </c>
      <c r="C164" s="23">
        <v>139</v>
      </c>
      <c r="D164" s="42" t="s">
        <v>233</v>
      </c>
      <c r="E164" s="25" t="s">
        <v>228</v>
      </c>
      <c r="F164" s="103"/>
      <c r="G164" s="26"/>
      <c r="H164" s="16"/>
    </row>
    <row r="165" spans="1:9">
      <c r="A165" s="9">
        <v>2</v>
      </c>
      <c r="B165" s="2" t="s">
        <v>76</v>
      </c>
      <c r="C165" s="23">
        <v>139</v>
      </c>
      <c r="D165" s="86" t="s">
        <v>234</v>
      </c>
      <c r="E165" s="25" t="s">
        <v>228</v>
      </c>
      <c r="F165" s="103"/>
      <c r="G165" s="26"/>
      <c r="H165" s="16"/>
    </row>
    <row r="166" spans="1:9">
      <c r="A166" s="9">
        <v>4</v>
      </c>
      <c r="B166" s="2" t="s">
        <v>127</v>
      </c>
      <c r="C166" s="23">
        <v>139</v>
      </c>
      <c r="D166" s="61" t="s">
        <v>235</v>
      </c>
      <c r="E166" s="25" t="s">
        <v>19</v>
      </c>
      <c r="F166" s="103">
        <v>17239</v>
      </c>
      <c r="G166" s="26"/>
      <c r="H166" s="16"/>
    </row>
    <row r="167" spans="1:9">
      <c r="A167" s="9">
        <v>4</v>
      </c>
      <c r="B167" s="2" t="s">
        <v>127</v>
      </c>
      <c r="C167" s="23">
        <v>139</v>
      </c>
      <c r="D167" s="61" t="s">
        <v>236</v>
      </c>
      <c r="E167" s="25" t="s">
        <v>237</v>
      </c>
      <c r="F167" s="103"/>
      <c r="G167" s="26"/>
      <c r="H167" s="16"/>
    </row>
    <row r="168" spans="1:9">
      <c r="A168" s="9">
        <v>4</v>
      </c>
      <c r="B168" s="3" t="s">
        <v>127</v>
      </c>
      <c r="C168" s="23">
        <v>139</v>
      </c>
      <c r="D168" s="61" t="s">
        <v>238</v>
      </c>
      <c r="E168" s="25" t="s">
        <v>112</v>
      </c>
      <c r="F168" s="103"/>
      <c r="G168" s="26"/>
      <c r="H168" s="16"/>
    </row>
    <row r="169" spans="1:9">
      <c r="A169" s="9">
        <v>4</v>
      </c>
      <c r="B169" s="3" t="s">
        <v>127</v>
      </c>
      <c r="C169" s="23">
        <v>139</v>
      </c>
      <c r="D169" s="24" t="s">
        <v>239</v>
      </c>
      <c r="E169" s="25" t="s">
        <v>240</v>
      </c>
      <c r="F169" s="103">
        <v>2961.23</v>
      </c>
      <c r="G169" s="26"/>
      <c r="H169" s="16"/>
    </row>
    <row r="170" spans="1:9">
      <c r="A170" s="9">
        <v>4</v>
      </c>
      <c r="B170" s="3" t="s">
        <v>127</v>
      </c>
      <c r="C170" s="23">
        <v>139</v>
      </c>
      <c r="D170" s="42" t="s">
        <v>241</v>
      </c>
      <c r="E170" s="25" t="s">
        <v>240</v>
      </c>
      <c r="F170" s="103"/>
      <c r="G170" s="26"/>
      <c r="H170" s="16"/>
    </row>
    <row r="171" spans="1:9">
      <c r="A171" s="9">
        <v>4</v>
      </c>
      <c r="B171" s="3" t="s">
        <v>127</v>
      </c>
      <c r="C171" s="23">
        <v>139</v>
      </c>
      <c r="D171" s="70" t="s">
        <v>242</v>
      </c>
      <c r="E171" s="25" t="s">
        <v>240</v>
      </c>
      <c r="F171" s="103"/>
      <c r="G171" s="26"/>
      <c r="H171" s="54"/>
      <c r="I171" s="68"/>
    </row>
    <row r="172" spans="1:9">
      <c r="A172" s="9">
        <v>4</v>
      </c>
      <c r="B172" s="3" t="s">
        <v>127</v>
      </c>
      <c r="C172" s="23">
        <v>139</v>
      </c>
      <c r="D172" s="92" t="s">
        <v>243</v>
      </c>
      <c r="E172" s="25" t="s">
        <v>240</v>
      </c>
      <c r="F172" s="103"/>
      <c r="G172" s="26"/>
      <c r="H172" s="16"/>
    </row>
    <row r="173" spans="1:9">
      <c r="A173" s="9">
        <v>4</v>
      </c>
      <c r="B173" s="3" t="s">
        <v>127</v>
      </c>
      <c r="C173" s="23">
        <v>139</v>
      </c>
      <c r="D173" s="61" t="s">
        <v>244</v>
      </c>
      <c r="E173" s="25" t="s">
        <v>240</v>
      </c>
      <c r="F173" s="103"/>
      <c r="G173" s="26"/>
      <c r="H173" s="16"/>
    </row>
    <row r="174" spans="1:9">
      <c r="A174" s="9">
        <v>4</v>
      </c>
      <c r="B174" s="2" t="s">
        <v>127</v>
      </c>
      <c r="C174" s="23">
        <v>139</v>
      </c>
      <c r="D174" s="61" t="s">
        <v>245</v>
      </c>
      <c r="E174" s="25" t="s">
        <v>246</v>
      </c>
      <c r="F174" s="103"/>
      <c r="G174" s="26"/>
      <c r="H174" s="16"/>
    </row>
    <row r="175" spans="1:9">
      <c r="A175" s="9">
        <v>4</v>
      </c>
      <c r="B175" s="2" t="s">
        <v>127</v>
      </c>
      <c r="C175" s="23">
        <v>139</v>
      </c>
      <c r="D175" s="61" t="s">
        <v>247</v>
      </c>
      <c r="E175" s="25" t="s">
        <v>226</v>
      </c>
      <c r="F175" s="103">
        <v>1167</v>
      </c>
      <c r="G175" s="26"/>
      <c r="H175" s="16"/>
    </row>
    <row r="176" spans="1:9">
      <c r="A176" s="9">
        <v>4</v>
      </c>
      <c r="B176" s="2" t="s">
        <v>127</v>
      </c>
      <c r="C176" s="23">
        <v>139</v>
      </c>
      <c r="D176" s="24" t="s">
        <v>248</v>
      </c>
      <c r="E176" s="25" t="s">
        <v>249</v>
      </c>
      <c r="F176" s="103"/>
      <c r="G176" s="26"/>
      <c r="H176" s="16"/>
    </row>
    <row r="177" spans="1:13">
      <c r="A177" s="9">
        <v>4</v>
      </c>
      <c r="B177" s="2" t="s">
        <v>127</v>
      </c>
      <c r="C177" s="23">
        <v>139</v>
      </c>
      <c r="D177" s="24" t="s">
        <v>250</v>
      </c>
      <c r="E177" s="25" t="s">
        <v>251</v>
      </c>
      <c r="F177" s="103"/>
      <c r="G177" s="26"/>
      <c r="H177" s="16"/>
    </row>
    <row r="178" spans="1:13">
      <c r="A178" s="9">
        <v>4</v>
      </c>
      <c r="B178" s="2" t="s">
        <v>127</v>
      </c>
      <c r="C178" s="23">
        <v>139</v>
      </c>
      <c r="D178" s="61" t="s">
        <v>252</v>
      </c>
      <c r="E178" s="25" t="s">
        <v>249</v>
      </c>
      <c r="F178" s="103"/>
      <c r="G178" s="26"/>
      <c r="H178" s="16"/>
    </row>
    <row r="179" spans="1:13">
      <c r="A179" s="9">
        <v>4</v>
      </c>
      <c r="B179" s="2" t="s">
        <v>127</v>
      </c>
      <c r="C179" s="23">
        <v>139</v>
      </c>
      <c r="D179" s="61" t="s">
        <v>253</v>
      </c>
      <c r="E179" s="25" t="s">
        <v>251</v>
      </c>
      <c r="F179" s="104">
        <v>11000</v>
      </c>
      <c r="G179" s="26"/>
      <c r="H179" s="16"/>
    </row>
    <row r="180" spans="1:13">
      <c r="A180" s="9">
        <v>4</v>
      </c>
      <c r="B180" s="2" t="s">
        <v>127</v>
      </c>
      <c r="C180" s="23">
        <v>139</v>
      </c>
      <c r="D180" s="92" t="s">
        <v>254</v>
      </c>
      <c r="E180" s="25" t="s">
        <v>251</v>
      </c>
      <c r="F180" s="103"/>
      <c r="G180" s="26"/>
      <c r="H180" s="16"/>
    </row>
    <row r="181" spans="1:13">
      <c r="A181" s="9">
        <v>4</v>
      </c>
      <c r="B181" s="2" t="s">
        <v>127</v>
      </c>
      <c r="C181" s="23">
        <v>139</v>
      </c>
      <c r="D181" s="70" t="s">
        <v>255</v>
      </c>
      <c r="E181" s="25" t="s">
        <v>251</v>
      </c>
      <c r="F181" s="103"/>
      <c r="G181" s="26"/>
      <c r="H181" s="16"/>
    </row>
    <row r="182" spans="1:13">
      <c r="A182" s="9">
        <v>4</v>
      </c>
      <c r="B182" s="2" t="s">
        <v>127</v>
      </c>
      <c r="C182" s="23">
        <v>139</v>
      </c>
      <c r="D182" s="61" t="s">
        <v>256</v>
      </c>
      <c r="E182" s="25" t="s">
        <v>257</v>
      </c>
      <c r="F182" s="103"/>
      <c r="G182" s="26"/>
      <c r="H182" s="16"/>
    </row>
    <row r="183" spans="1:13">
      <c r="A183" s="9">
        <v>4</v>
      </c>
      <c r="B183" s="2" t="s">
        <v>127</v>
      </c>
      <c r="C183" s="23">
        <v>139</v>
      </c>
      <c r="D183" s="61" t="s">
        <v>258</v>
      </c>
      <c r="E183" s="25" t="s">
        <v>228</v>
      </c>
      <c r="F183" s="95">
        <f>16329.21-30.17+30797.41+27641.98+6.62</f>
        <v>74745.049999999988</v>
      </c>
      <c r="G183" s="26"/>
      <c r="H183" s="16"/>
    </row>
    <row r="184" spans="1:13">
      <c r="A184" s="9">
        <v>4</v>
      </c>
      <c r="B184" s="2" t="s">
        <v>127</v>
      </c>
      <c r="C184" s="23">
        <v>139</v>
      </c>
      <c r="D184" s="61" t="s">
        <v>259</v>
      </c>
      <c r="E184" s="25" t="s">
        <v>230</v>
      </c>
      <c r="F184" s="103"/>
      <c r="G184" s="26"/>
      <c r="H184" s="16"/>
    </row>
    <row r="185" spans="1:13">
      <c r="A185" s="9">
        <v>4</v>
      </c>
      <c r="B185" s="2" t="s">
        <v>76</v>
      </c>
      <c r="C185" s="23">
        <v>139</v>
      </c>
      <c r="D185" s="70" t="s">
        <v>260</v>
      </c>
      <c r="E185" s="25" t="s">
        <v>19</v>
      </c>
      <c r="F185" s="103"/>
      <c r="G185" s="26"/>
      <c r="H185" s="54"/>
      <c r="I185" s="68"/>
    </row>
    <row r="186" spans="1:13">
      <c r="A186" s="9">
        <v>4</v>
      </c>
      <c r="B186" s="2" t="s">
        <v>76</v>
      </c>
      <c r="C186" s="23">
        <v>139</v>
      </c>
      <c r="D186" s="70" t="s">
        <v>261</v>
      </c>
      <c r="E186" s="25" t="s">
        <v>226</v>
      </c>
      <c r="F186" s="103"/>
      <c r="G186" s="26"/>
      <c r="H186" s="54"/>
      <c r="I186" s="68"/>
    </row>
    <row r="187" spans="1:13">
      <c r="A187" s="9">
        <v>4</v>
      </c>
      <c r="B187" s="2" t="s">
        <v>76</v>
      </c>
      <c r="C187" s="23">
        <v>139</v>
      </c>
      <c r="D187" s="70" t="s">
        <v>262</v>
      </c>
      <c r="E187" s="25" t="s">
        <v>228</v>
      </c>
      <c r="F187" s="103"/>
      <c r="G187" s="26"/>
      <c r="H187" s="54"/>
      <c r="I187" s="68"/>
    </row>
    <row r="188" spans="1:13">
      <c r="A188" s="9">
        <v>4</v>
      </c>
      <c r="B188" s="2" t="s">
        <v>127</v>
      </c>
      <c r="C188" s="23">
        <v>139</v>
      </c>
      <c r="D188" s="92" t="s">
        <v>263</v>
      </c>
      <c r="E188" s="25" t="s">
        <v>19</v>
      </c>
      <c r="F188" s="103"/>
      <c r="G188" s="26"/>
      <c r="H188" s="16"/>
    </row>
    <row r="189" spans="1:13">
      <c r="A189" s="9">
        <v>2</v>
      </c>
      <c r="B189" s="2" t="s">
        <v>83</v>
      </c>
      <c r="C189" s="23">
        <v>139</v>
      </c>
      <c r="D189" s="92" t="s">
        <v>264</v>
      </c>
      <c r="E189" s="25" t="s">
        <v>226</v>
      </c>
      <c r="F189" s="103">
        <v>519</v>
      </c>
      <c r="G189" s="26"/>
      <c r="H189" s="16"/>
    </row>
    <row r="190" spans="1:13">
      <c r="A190" s="9">
        <v>2</v>
      </c>
      <c r="B190" s="2" t="s">
        <v>83</v>
      </c>
      <c r="C190" s="23">
        <v>139</v>
      </c>
      <c r="D190" s="92" t="s">
        <v>265</v>
      </c>
      <c r="E190" s="25" t="s">
        <v>228</v>
      </c>
      <c r="F190" s="104">
        <v>4844.41</v>
      </c>
      <c r="G190" s="26"/>
      <c r="H190" s="16"/>
    </row>
    <row r="191" spans="1:13">
      <c r="A191" s="9">
        <v>2</v>
      </c>
      <c r="B191" s="2" t="s">
        <v>83</v>
      </c>
      <c r="C191" s="17">
        <v>139</v>
      </c>
      <c r="D191" s="72" t="s">
        <v>266</v>
      </c>
      <c r="E191" s="19" t="s">
        <v>267</v>
      </c>
      <c r="F191" s="32"/>
      <c r="G191" s="21">
        <f>SUM(F159:F191)</f>
        <v>140794.35</v>
      </c>
      <c r="H191" s="16"/>
      <c r="M191" s="105"/>
    </row>
    <row r="192" spans="1:13">
      <c r="A192" s="9">
        <v>4</v>
      </c>
      <c r="B192" s="2" t="s">
        <v>127</v>
      </c>
      <c r="C192" s="11">
        <v>140</v>
      </c>
      <c r="D192" s="12" t="s">
        <v>268</v>
      </c>
      <c r="E192" s="13" t="s">
        <v>269</v>
      </c>
      <c r="F192" s="106">
        <v>58.99</v>
      </c>
      <c r="G192" s="15"/>
      <c r="H192" s="16"/>
    </row>
    <row r="193" spans="1:13">
      <c r="A193" s="9">
        <v>4</v>
      </c>
      <c r="B193" s="2" t="s">
        <v>127</v>
      </c>
      <c r="C193" s="23">
        <v>140</v>
      </c>
      <c r="D193" s="42" t="s">
        <v>270</v>
      </c>
      <c r="E193" s="25" t="s">
        <v>269</v>
      </c>
      <c r="F193" s="103"/>
      <c r="G193" s="26"/>
      <c r="H193" s="16"/>
    </row>
    <row r="194" spans="1:13">
      <c r="A194" s="9">
        <v>4</v>
      </c>
      <c r="B194" s="2" t="s">
        <v>127</v>
      </c>
      <c r="C194" s="23">
        <v>140</v>
      </c>
      <c r="D194" s="61" t="s">
        <v>271</v>
      </c>
      <c r="E194" s="25" t="s">
        <v>269</v>
      </c>
      <c r="F194" s="103">
        <v>30.76</v>
      </c>
      <c r="G194" s="26"/>
      <c r="H194" s="16"/>
    </row>
    <row r="195" spans="1:13">
      <c r="A195" s="9">
        <v>4</v>
      </c>
      <c r="B195" s="2" t="s">
        <v>127</v>
      </c>
      <c r="C195" s="23">
        <v>140</v>
      </c>
      <c r="D195" s="70" t="s">
        <v>272</v>
      </c>
      <c r="E195" s="25" t="s">
        <v>269</v>
      </c>
      <c r="F195" s="103"/>
      <c r="G195" s="26"/>
      <c r="H195" s="16"/>
    </row>
    <row r="196" spans="1:13">
      <c r="A196" s="9">
        <v>4</v>
      </c>
      <c r="B196" s="2" t="s">
        <v>127</v>
      </c>
      <c r="C196" s="17">
        <v>140</v>
      </c>
      <c r="D196" s="72" t="s">
        <v>273</v>
      </c>
      <c r="E196" s="19" t="s">
        <v>269</v>
      </c>
      <c r="F196" s="32">
        <v>117.74</v>
      </c>
      <c r="G196" s="21">
        <f>SUM(F192:F196)</f>
        <v>207.49</v>
      </c>
      <c r="H196" s="54">
        <f>SUM(G86:G196)</f>
        <v>1214452.8400000001</v>
      </c>
      <c r="M196" s="105"/>
    </row>
    <row r="197" spans="1:13">
      <c r="D197" s="50"/>
      <c r="G197" s="10"/>
      <c r="I197" s="108"/>
      <c r="M197" s="105"/>
    </row>
    <row r="198" spans="1:13">
      <c r="D198" s="50"/>
      <c r="E198" s="109"/>
      <c r="F198" s="7">
        <f>SUBTOTAL(9,F4:F197)</f>
        <v>4433085.1000000015</v>
      </c>
      <c r="G198" s="7">
        <f>SUBTOTAL(9,G4:G197)</f>
        <v>4433085.0999999996</v>
      </c>
      <c r="H198" s="7">
        <f>SUM(H3:H197)</f>
        <v>4433085.1000000006</v>
      </c>
      <c r="I198" s="110"/>
      <c r="J198" s="111"/>
      <c r="M198" s="105"/>
    </row>
    <row r="199" spans="1:13">
      <c r="B199" s="57"/>
      <c r="D199" s="50"/>
      <c r="G199" s="112"/>
      <c r="M199" s="105"/>
    </row>
    <row r="200" spans="1:13">
      <c r="B200" s="57"/>
      <c r="D200" s="50"/>
      <c r="E200" s="113" t="s">
        <v>274</v>
      </c>
      <c r="F200" s="93">
        <f>2914208.7-703696.68+189008.81</f>
        <v>2399520.83</v>
      </c>
      <c r="G200" s="10"/>
      <c r="J200" s="105"/>
      <c r="M200" s="105"/>
    </row>
    <row r="201" spans="1:13">
      <c r="E201" s="113" t="s">
        <v>275</v>
      </c>
      <c r="F201" s="93">
        <f>389682.24-61878.43</f>
        <v>327803.81</v>
      </c>
      <c r="G201" s="10"/>
      <c r="J201" s="105"/>
      <c r="M201" s="105"/>
    </row>
    <row r="202" spans="1:13">
      <c r="E202" s="113" t="s">
        <v>276</v>
      </c>
      <c r="F202" s="93">
        <v>96412.4</v>
      </c>
      <c r="G202" s="10"/>
      <c r="J202" s="105"/>
      <c r="M202" s="105"/>
    </row>
    <row r="203" spans="1:13">
      <c r="E203" s="113" t="s">
        <v>277</v>
      </c>
      <c r="F203" s="93">
        <f>668314.5-4062.24</f>
        <v>664252.26</v>
      </c>
      <c r="G203" s="10"/>
      <c r="J203" s="105"/>
      <c r="M203" s="105"/>
    </row>
    <row r="204" spans="1:13">
      <c r="E204" s="113" t="s">
        <v>278</v>
      </c>
      <c r="F204" s="93">
        <f>64830.81-294.74</f>
        <v>64536.07</v>
      </c>
      <c r="G204" s="10"/>
      <c r="I204" s="108"/>
      <c r="J204" s="105"/>
      <c r="M204" s="105"/>
    </row>
    <row r="205" spans="1:13">
      <c r="E205" s="113" t="s">
        <v>279</v>
      </c>
      <c r="F205" s="93">
        <f>405111.81-30697.86</f>
        <v>374413.95</v>
      </c>
      <c r="G205" s="10"/>
      <c r="J205" s="105"/>
      <c r="M205" s="105"/>
    </row>
    <row r="206" spans="1:13">
      <c r="E206" s="113" t="s">
        <v>280</v>
      </c>
      <c r="F206" s="107">
        <v>506145.78</v>
      </c>
      <c r="G206" s="10"/>
      <c r="J206" s="105"/>
      <c r="M206" s="105"/>
    </row>
    <row r="207" spans="1:13">
      <c r="F207" s="114">
        <f>SUM(F200:F206)</f>
        <v>4433085.0999999996</v>
      </c>
      <c r="I207" s="108"/>
      <c r="J207" s="105"/>
      <c r="M207" s="105"/>
    </row>
    <row r="208" spans="1:13">
      <c r="F208" s="115">
        <f>+H198</f>
        <v>4433085.1000000006</v>
      </c>
      <c r="J208" s="105"/>
    </row>
    <row r="209" spans="5:10">
      <c r="F209" s="107">
        <f>+F207-F208</f>
        <v>0</v>
      </c>
      <c r="J209" s="105"/>
    </row>
    <row r="210" spans="5:10">
      <c r="J210" s="105"/>
    </row>
    <row r="211" spans="5:10">
      <c r="J211" s="105"/>
    </row>
    <row r="214" spans="5:10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 15</vt:lpstr>
      <vt:lpstr>ENE</vt:lpstr>
      <vt:lpstr>FEB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2017-03-09T20:09:21Z</cp:lastPrinted>
  <dcterms:created xsi:type="dcterms:W3CDTF">2017-02-09T23:55:30Z</dcterms:created>
  <dcterms:modified xsi:type="dcterms:W3CDTF">2017-03-09T20:10:15Z</dcterms:modified>
</cp:coreProperties>
</file>